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NOVO\IZVJEŠTAJI\OKTOBAR 2025\"/>
    </mc:Choice>
  </mc:AlternateContent>
  <xr:revisionPtr revIDLastSave="0" documentId="13_ncr:1_{EDF8F0AF-EE6C-4588-9C63-40AFEFED46FB}" xr6:coauthVersionLast="36" xr6:coauthVersionMax="36" xr10:uidLastSave="{00000000-0000-0000-0000-000000000000}"/>
  <workbookProtection workbookAlgorithmName="SHA-512" workbookHashValue="peLU/9Q6ObVaElbQh3spbrwQzTSPA5tqQHSZ1TKGpA7k/s7zQRwXQsK7IHO0RXjQN2DNvTHekVEltUjUnDk/lg==" workbookSaltValue="Onu3StXNTZ1ioYeT6bXCEQ==" workbookSpinCount="100000" lockStructure="1"/>
  <bookViews>
    <workbookView xWindow="0" yWindow="0" windowWidth="14370" windowHeight="1159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2025'!$B$3:$Q$197</definedName>
    <definedName name="_xlnm.Print_Area" localSheetId="1">Pregled!$B$1:$U$38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P391" i="1" l="1"/>
  <c r="O391" i="1"/>
  <c r="N391" i="1"/>
  <c r="M391" i="1"/>
  <c r="L391" i="1"/>
  <c r="K391" i="1"/>
  <c r="J391" i="1"/>
  <c r="I391" i="1"/>
  <c r="H391" i="1"/>
  <c r="G391" i="1"/>
  <c r="F391" i="1"/>
  <c r="E391" i="1"/>
  <c r="Q391" i="1" s="1"/>
  <c r="P387" i="1"/>
  <c r="O387" i="1"/>
  <c r="N387" i="1"/>
  <c r="M387" i="1"/>
  <c r="L387" i="1"/>
  <c r="K387" i="1"/>
  <c r="J387" i="1"/>
  <c r="I387" i="1"/>
  <c r="H387" i="1"/>
  <c r="H373" i="1" s="1"/>
  <c r="G387" i="1"/>
  <c r="F387" i="1"/>
  <c r="E387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Q383" i="1" s="1"/>
  <c r="P377" i="1"/>
  <c r="O377" i="1"/>
  <c r="N377" i="1"/>
  <c r="M377" i="1"/>
  <c r="L377" i="1"/>
  <c r="K377" i="1"/>
  <c r="J377" i="1"/>
  <c r="J373" i="1" s="1"/>
  <c r="I377" i="1"/>
  <c r="H377" i="1"/>
  <c r="G377" i="1"/>
  <c r="F377" i="1"/>
  <c r="E377" i="1"/>
  <c r="P373" i="1"/>
  <c r="O373" i="1"/>
  <c r="N373" i="1"/>
  <c r="M373" i="1"/>
  <c r="L373" i="1"/>
  <c r="K373" i="1"/>
  <c r="G373" i="1"/>
  <c r="F373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Q367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Q357" i="1" s="1"/>
  <c r="P354" i="1"/>
  <c r="O354" i="1"/>
  <c r="N354" i="1"/>
  <c r="M354" i="1"/>
  <c r="L354" i="1"/>
  <c r="K354" i="1"/>
  <c r="J354" i="1"/>
  <c r="J353" i="1" s="1"/>
  <c r="I354" i="1"/>
  <c r="H354" i="1"/>
  <c r="G354" i="1"/>
  <c r="F354" i="1"/>
  <c r="E354" i="1"/>
  <c r="P353" i="1"/>
  <c r="O353" i="1"/>
  <c r="N353" i="1"/>
  <c r="M353" i="1"/>
  <c r="L353" i="1"/>
  <c r="K353" i="1"/>
  <c r="H353" i="1"/>
  <c r="G353" i="1"/>
  <c r="P351" i="1"/>
  <c r="O351" i="1"/>
  <c r="N351" i="1"/>
  <c r="M351" i="1"/>
  <c r="L351" i="1"/>
  <c r="K351" i="1"/>
  <c r="J351" i="1"/>
  <c r="I351" i="1"/>
  <c r="H351" i="1"/>
  <c r="G351" i="1"/>
  <c r="F351" i="1"/>
  <c r="Q351" i="1" s="1"/>
  <c r="E351" i="1"/>
  <c r="P349" i="1"/>
  <c r="O349" i="1"/>
  <c r="N349" i="1"/>
  <c r="M349" i="1"/>
  <c r="L349" i="1"/>
  <c r="K349" i="1"/>
  <c r="J349" i="1"/>
  <c r="I349" i="1"/>
  <c r="H349" i="1"/>
  <c r="G349" i="1"/>
  <c r="Q349" i="1" s="1"/>
  <c r="F349" i="1"/>
  <c r="E349" i="1"/>
  <c r="P343" i="1"/>
  <c r="O343" i="1"/>
  <c r="N343" i="1"/>
  <c r="M343" i="1"/>
  <c r="L343" i="1"/>
  <c r="K343" i="1"/>
  <c r="J343" i="1"/>
  <c r="J340" i="1" s="1"/>
  <c r="I343" i="1"/>
  <c r="H343" i="1"/>
  <c r="G343" i="1"/>
  <c r="F343" i="1"/>
  <c r="E343" i="1"/>
  <c r="P341" i="1"/>
  <c r="O341" i="1"/>
  <c r="N341" i="1"/>
  <c r="M341" i="1"/>
  <c r="L341" i="1"/>
  <c r="K341" i="1"/>
  <c r="K340" i="1" s="1"/>
  <c r="J341" i="1"/>
  <c r="I341" i="1"/>
  <c r="I340" i="1" s="1"/>
  <c r="H341" i="1"/>
  <c r="G341" i="1"/>
  <c r="F341" i="1"/>
  <c r="E341" i="1"/>
  <c r="P340" i="1"/>
  <c r="O340" i="1"/>
  <c r="L340" i="1"/>
  <c r="H340" i="1"/>
  <c r="P338" i="1"/>
  <c r="O338" i="1"/>
  <c r="N338" i="1"/>
  <c r="M338" i="1"/>
  <c r="L338" i="1"/>
  <c r="L319" i="1" s="1"/>
  <c r="K338" i="1"/>
  <c r="J338" i="1"/>
  <c r="I338" i="1"/>
  <c r="H338" i="1"/>
  <c r="G338" i="1"/>
  <c r="F338" i="1"/>
  <c r="E338" i="1"/>
  <c r="P336" i="1"/>
  <c r="O336" i="1"/>
  <c r="N336" i="1"/>
  <c r="M336" i="1"/>
  <c r="L336" i="1"/>
  <c r="K336" i="1"/>
  <c r="K319" i="1" s="1"/>
  <c r="J336" i="1"/>
  <c r="J319" i="1" s="1"/>
  <c r="I336" i="1"/>
  <c r="H336" i="1"/>
  <c r="G336" i="1"/>
  <c r="F336" i="1"/>
  <c r="E336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Q334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Q320" i="1" s="1"/>
  <c r="P319" i="1"/>
  <c r="O319" i="1"/>
  <c r="N319" i="1"/>
  <c r="H319" i="1"/>
  <c r="P317" i="1"/>
  <c r="O317" i="1"/>
  <c r="O306" i="1" s="1"/>
  <c r="N317" i="1"/>
  <c r="M317" i="1"/>
  <c r="L317" i="1"/>
  <c r="L306" i="1" s="1"/>
  <c r="K317" i="1"/>
  <c r="J317" i="1"/>
  <c r="I317" i="1"/>
  <c r="H317" i="1"/>
  <c r="Q317" i="1" s="1"/>
  <c r="G317" i="1"/>
  <c r="F317" i="1"/>
  <c r="E317" i="1"/>
  <c r="P306" i="1"/>
  <c r="N306" i="1"/>
  <c r="M306" i="1"/>
  <c r="K306" i="1"/>
  <c r="J306" i="1"/>
  <c r="I306" i="1"/>
  <c r="G306" i="1"/>
  <c r="F306" i="1"/>
  <c r="E306" i="1"/>
  <c r="P304" i="1"/>
  <c r="O304" i="1"/>
  <c r="N304" i="1"/>
  <c r="M304" i="1"/>
  <c r="L304" i="1"/>
  <c r="K304" i="1"/>
  <c r="J304" i="1"/>
  <c r="I304" i="1"/>
  <c r="H304" i="1"/>
  <c r="G304" i="1"/>
  <c r="Q304" i="1" s="1"/>
  <c r="F304" i="1"/>
  <c r="E30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Q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Q283" i="1" s="1"/>
  <c r="P278" i="1"/>
  <c r="O278" i="1"/>
  <c r="N278" i="1"/>
  <c r="M278" i="1"/>
  <c r="L278" i="1"/>
  <c r="K278" i="1"/>
  <c r="J278" i="1"/>
  <c r="I278" i="1"/>
  <c r="H278" i="1"/>
  <c r="G278" i="1"/>
  <c r="Q278" i="1" s="1"/>
  <c r="F278" i="1"/>
  <c r="E278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P270" i="1"/>
  <c r="O270" i="1"/>
  <c r="N270" i="1"/>
  <c r="M270" i="1"/>
  <c r="L270" i="1"/>
  <c r="K270" i="1"/>
  <c r="J270" i="1"/>
  <c r="I270" i="1"/>
  <c r="H270" i="1"/>
  <c r="G270" i="1"/>
  <c r="Q270" i="1" s="1"/>
  <c r="F270" i="1"/>
  <c r="E270" i="1"/>
  <c r="P266" i="1"/>
  <c r="O266" i="1"/>
  <c r="N266" i="1"/>
  <c r="M266" i="1"/>
  <c r="L266" i="1"/>
  <c r="K266" i="1"/>
  <c r="J266" i="1"/>
  <c r="I266" i="1"/>
  <c r="H266" i="1"/>
  <c r="G266" i="1"/>
  <c r="F266" i="1"/>
  <c r="Q266" i="1" s="1"/>
  <c r="E266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P252" i="1"/>
  <c r="O252" i="1"/>
  <c r="O251" i="1" s="1"/>
  <c r="N252" i="1"/>
  <c r="M252" i="1"/>
  <c r="L252" i="1"/>
  <c r="K252" i="1"/>
  <c r="J252" i="1"/>
  <c r="I252" i="1"/>
  <c r="H252" i="1"/>
  <c r="G252" i="1"/>
  <c r="F252" i="1"/>
  <c r="E252" i="1"/>
  <c r="P251" i="1"/>
  <c r="L251" i="1"/>
  <c r="H251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Q243" i="1" s="1"/>
  <c r="P239" i="1"/>
  <c r="O239" i="1"/>
  <c r="N239" i="1"/>
  <c r="M239" i="1"/>
  <c r="L239" i="1"/>
  <c r="K239" i="1"/>
  <c r="J239" i="1"/>
  <c r="J238" i="1" s="1"/>
  <c r="I239" i="1"/>
  <c r="H239" i="1"/>
  <c r="H238" i="1" s="1"/>
  <c r="G239" i="1"/>
  <c r="F239" i="1"/>
  <c r="E239" i="1"/>
  <c r="P238" i="1"/>
  <c r="O238" i="1"/>
  <c r="N238" i="1"/>
  <c r="M238" i="1"/>
  <c r="L238" i="1"/>
  <c r="K238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P228" i="1"/>
  <c r="O228" i="1"/>
  <c r="N228" i="1"/>
  <c r="M228" i="1"/>
  <c r="L228" i="1"/>
  <c r="K228" i="1"/>
  <c r="J228" i="1"/>
  <c r="J227" i="1" s="1"/>
  <c r="I228" i="1"/>
  <c r="H228" i="1"/>
  <c r="G228" i="1"/>
  <c r="G227" i="1" s="1"/>
  <c r="F228" i="1"/>
  <c r="Q228" i="1" s="1"/>
  <c r="E228" i="1"/>
  <c r="P227" i="1"/>
  <c r="O227" i="1"/>
  <c r="N227" i="1"/>
  <c r="M227" i="1"/>
  <c r="L227" i="1"/>
  <c r="K227" i="1"/>
  <c r="H227" i="1"/>
  <c r="P225" i="1"/>
  <c r="O225" i="1"/>
  <c r="N225" i="1"/>
  <c r="M225" i="1"/>
  <c r="L225" i="1"/>
  <c r="K225" i="1"/>
  <c r="J225" i="1"/>
  <c r="I225" i="1"/>
  <c r="H225" i="1"/>
  <c r="H205" i="1" s="1"/>
  <c r="G225" i="1"/>
  <c r="F225" i="1"/>
  <c r="E225" i="1"/>
  <c r="P223" i="1"/>
  <c r="O223" i="1"/>
  <c r="N223" i="1"/>
  <c r="M223" i="1"/>
  <c r="L223" i="1"/>
  <c r="K223" i="1"/>
  <c r="J223" i="1"/>
  <c r="I223" i="1"/>
  <c r="H223" i="1"/>
  <c r="G223" i="1"/>
  <c r="Q223" i="1" s="1"/>
  <c r="F223" i="1"/>
  <c r="E223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P206" i="1"/>
  <c r="P205" i="1" s="1"/>
  <c r="O206" i="1"/>
  <c r="N206" i="1"/>
  <c r="M206" i="1"/>
  <c r="L206" i="1"/>
  <c r="K206" i="1"/>
  <c r="K205" i="1" s="1"/>
  <c r="J206" i="1"/>
  <c r="I206" i="1"/>
  <c r="H206" i="1"/>
  <c r="G206" i="1"/>
  <c r="F206" i="1"/>
  <c r="E206" i="1"/>
  <c r="L205" i="1"/>
  <c r="Q392" i="1"/>
  <c r="Q390" i="1"/>
  <c r="Q389" i="1"/>
  <c r="Q388" i="1"/>
  <c r="Q386" i="1"/>
  <c r="Q385" i="1"/>
  <c r="Q384" i="1"/>
  <c r="Q382" i="1"/>
  <c r="Q381" i="1"/>
  <c r="Q380" i="1"/>
  <c r="Q379" i="1"/>
  <c r="Q378" i="1"/>
  <c r="Q377" i="1"/>
  <c r="Q376" i="1"/>
  <c r="Q375" i="1"/>
  <c r="Q374" i="1"/>
  <c r="Q372" i="1"/>
  <c r="Q370" i="1"/>
  <c r="Q369" i="1"/>
  <c r="Q368" i="1"/>
  <c r="Q366" i="1"/>
  <c r="Q365" i="1"/>
  <c r="Q364" i="1"/>
  <c r="Q363" i="1"/>
  <c r="Q361" i="1"/>
  <c r="Q360" i="1"/>
  <c r="Q359" i="1"/>
  <c r="Q358" i="1"/>
  <c r="Q356" i="1"/>
  <c r="Q355" i="1"/>
  <c r="Q352" i="1"/>
  <c r="Q350" i="1"/>
  <c r="Q348" i="1"/>
  <c r="Q347" i="1"/>
  <c r="Q346" i="1"/>
  <c r="Q345" i="1"/>
  <c r="Q344" i="1"/>
  <c r="Q342" i="1"/>
  <c r="Q339" i="1"/>
  <c r="Q337" i="1"/>
  <c r="Q335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18" i="1"/>
  <c r="Q316" i="1"/>
  <c r="Q315" i="1"/>
  <c r="Q314" i="1"/>
  <c r="Q313" i="1"/>
  <c r="Q312" i="1"/>
  <c r="Q311" i="1"/>
  <c r="Q310" i="1"/>
  <c r="Q309" i="1"/>
  <c r="Q308" i="1"/>
  <c r="Q307" i="1"/>
  <c r="Q305" i="1"/>
  <c r="Q303" i="1"/>
  <c r="Q302" i="1"/>
  <c r="Q301" i="1"/>
  <c r="Q300" i="1"/>
  <c r="Q299" i="1"/>
  <c r="Q298" i="1"/>
  <c r="Q297" i="1"/>
  <c r="Q296" i="1"/>
  <c r="Q295" i="1"/>
  <c r="Q292" i="1"/>
  <c r="Q290" i="1"/>
  <c r="Q289" i="1"/>
  <c r="Q288" i="1"/>
  <c r="Q287" i="1"/>
  <c r="Q286" i="1"/>
  <c r="Q285" i="1"/>
  <c r="Q284" i="1"/>
  <c r="Q282" i="1"/>
  <c r="Q281" i="1"/>
  <c r="Q280" i="1"/>
  <c r="Q279" i="1"/>
  <c r="Q277" i="1"/>
  <c r="Q275" i="1"/>
  <c r="Q274" i="1"/>
  <c r="Q273" i="1"/>
  <c r="Q272" i="1"/>
  <c r="Q271" i="1"/>
  <c r="Q269" i="1"/>
  <c r="Q268" i="1"/>
  <c r="Q267" i="1"/>
  <c r="Q265" i="1"/>
  <c r="Q264" i="1"/>
  <c r="Q263" i="1"/>
  <c r="Q262" i="1"/>
  <c r="Q261" i="1"/>
  <c r="Q260" i="1"/>
  <c r="Q258" i="1"/>
  <c r="Q257" i="1"/>
  <c r="Q256" i="1"/>
  <c r="Q254" i="1"/>
  <c r="Q253" i="1"/>
  <c r="Q250" i="1"/>
  <c r="Q248" i="1"/>
  <c r="Q247" i="1"/>
  <c r="Q246" i="1"/>
  <c r="Q244" i="1"/>
  <c r="Q242" i="1"/>
  <c r="Q241" i="1"/>
  <c r="Q240" i="1"/>
  <c r="Q237" i="1"/>
  <c r="Q235" i="1"/>
  <c r="Q234" i="1"/>
  <c r="Q233" i="1"/>
  <c r="Q232" i="1"/>
  <c r="Q231" i="1"/>
  <c r="Q230" i="1"/>
  <c r="Q229" i="1"/>
  <c r="Q226" i="1"/>
  <c r="Q224" i="1"/>
  <c r="Q222" i="1"/>
  <c r="Q220" i="1"/>
  <c r="Q218" i="1"/>
  <c r="Q216" i="1"/>
  <c r="Q215" i="1"/>
  <c r="Q214" i="1"/>
  <c r="Q212" i="1"/>
  <c r="Q211" i="1"/>
  <c r="Q209" i="1"/>
  <c r="Q208" i="1"/>
  <c r="Q207" i="1"/>
  <c r="Q387" i="1" l="1"/>
  <c r="Q371" i="1"/>
  <c r="Q362" i="1"/>
  <c r="F353" i="1"/>
  <c r="Q354" i="1"/>
  <c r="Q343" i="1"/>
  <c r="G340" i="1"/>
  <c r="Q341" i="1"/>
  <c r="M340" i="1"/>
  <c r="F340" i="1"/>
  <c r="N340" i="1"/>
  <c r="Q338" i="1"/>
  <c r="Q336" i="1"/>
  <c r="I319" i="1"/>
  <c r="M319" i="1"/>
  <c r="F319" i="1"/>
  <c r="G319" i="1"/>
  <c r="H306" i="1"/>
  <c r="Q293" i="1"/>
  <c r="Q291" i="1"/>
  <c r="N251" i="1"/>
  <c r="Q276" i="1"/>
  <c r="Q259" i="1"/>
  <c r="Q255" i="1"/>
  <c r="G251" i="1"/>
  <c r="K251" i="1"/>
  <c r="K204" i="1" s="1"/>
  <c r="Q252" i="1"/>
  <c r="M251" i="1"/>
  <c r="F251" i="1"/>
  <c r="J251" i="1"/>
  <c r="Q249" i="1"/>
  <c r="Q245" i="1"/>
  <c r="Q239" i="1"/>
  <c r="I238" i="1"/>
  <c r="P204" i="1"/>
  <c r="F238" i="1"/>
  <c r="G238" i="1"/>
  <c r="F227" i="1"/>
  <c r="E227" i="1"/>
  <c r="I227" i="1"/>
  <c r="Q225" i="1"/>
  <c r="Q221" i="1"/>
  <c r="Q219" i="1"/>
  <c r="Q217" i="1"/>
  <c r="Q213" i="1"/>
  <c r="Q210" i="1"/>
  <c r="O205" i="1"/>
  <c r="O204" i="1" s="1"/>
  <c r="M205" i="1"/>
  <c r="N205" i="1"/>
  <c r="N204" i="1" s="1"/>
  <c r="Q206" i="1"/>
  <c r="G205" i="1"/>
  <c r="J205" i="1"/>
  <c r="F205" i="1"/>
  <c r="I373" i="1"/>
  <c r="E373" i="1"/>
  <c r="Q373" i="1" s="1"/>
  <c r="I353" i="1"/>
  <c r="E353" i="1"/>
  <c r="E340" i="1"/>
  <c r="E319" i="1"/>
  <c r="Q306" i="1"/>
  <c r="I251" i="1"/>
  <c r="L204" i="1"/>
  <c r="E251" i="1"/>
  <c r="E238" i="1"/>
  <c r="Q236" i="1"/>
  <c r="H204" i="1"/>
  <c r="I205" i="1"/>
  <c r="E205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340" i="1" l="1"/>
  <c r="Q319" i="1"/>
  <c r="Q251" i="1"/>
  <c r="G204" i="1"/>
  <c r="J204" i="1"/>
  <c r="M204" i="1"/>
  <c r="Q238" i="1"/>
  <c r="F204" i="1"/>
  <c r="Q227" i="1"/>
  <c r="Q205" i="1"/>
  <c r="I204" i="1"/>
  <c r="Q353" i="1"/>
  <c r="E204" i="1"/>
  <c r="C6" i="4"/>
  <c r="F9" i="4"/>
  <c r="F15" i="4" s="1"/>
  <c r="D4" i="4"/>
  <c r="Q204" i="1" l="1"/>
  <c r="L4" i="3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G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E8" i="3" l="1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N8" i="3" s="1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<sst xmlns="http://schemas.openxmlformats.org/spreadsheetml/2006/main" count="1239" uniqueCount="365">
  <si>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</si>
  <si>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</si>
  <si>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</si>
  <si>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</si>
  <si>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</si>
  <si>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</si>
  <si>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</si>
  <si>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</si>
  <si>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</si>
  <si>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</si>
  <si>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</si>
  <si>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</si>
  <si>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</si>
  <si>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</si>
  <si>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</si>
  <si>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</si>
  <si>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</si>
  <si>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</si>
  <si>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</si>
  <si>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</si>
  <si>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</si>
  <si>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</si>
  <si>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</si>
  <si>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</si>
  <si>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</si>
  <si>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</si>
  <si>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</si>
  <si>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</si>
  <si>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</si>
  <si>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</si>
  <si>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</si>
  <si>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</si>
  <si>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</si>
  <si>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</si>
  <si>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</si>
  <si>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</si>
  <si>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</si>
  <si>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</si>
  <si>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</si>
  <si>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</si>
  <si>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</si>
  <si>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</si>
  <si>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</si>
  <si>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</si>
  <si>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</si>
  <si>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</si>
  <si>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</si>
  <si>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</si>
  <si>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</si>
  <si>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</si>
  <si>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</si>
  <si>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</si>
  <si>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</si>
  <si>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</si>
  <si>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</si>
  <si>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</si>
  <si>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</si>
  <si>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</si>
  <si>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</si>
  <si>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</si>
  <si>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</si>
  <si>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</si>
  <si>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</si>
  <si>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</si>
  <si>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</si>
  <si>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</si>
  <si>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</si>
  <si>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</si>
  <si>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</si>
  <si>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</si>
  <si>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</si>
  <si>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</si>
  <si>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</si>
  <si>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</si>
  <si>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</si>
  <si>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</si>
  <si>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</si>
  <si>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</si>
  <si>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</si>
  <si>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</si>
  <si>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</si>
  <si>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</si>
  <si>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</si>
  <si>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</si>
  <si>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</si>
  <si>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</si>
  <si>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</si>
  <si>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</si>
  <si>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</si>
  <si>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</si>
  <si>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</si>
  <si>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</si>
  <si>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</si>
  <si>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</si>
  <si>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</si>
  <si>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</si>
  <si>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</si>
  <si>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</si>
  <si>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</si>
  <si>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</si>
  <si>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</si>
  <si>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</si>
  <si>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</si>
  <si>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</si>
  <si>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</si>
  <si>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</si>
  <si>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</si>
  <si>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</si>
  <si>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</si>
  <si>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</si>
  <si>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</si>
  <si>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</si>
  <si>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</si>
  <si>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</si>
  <si>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</si>
  <si>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</si>
  <si>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</si>
  <si>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</si>
  <si>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</si>
  <si>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</si>
  <si>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</si>
  <si>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</si>
  <si>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</si>
  <si>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</si>
  <si>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</si>
  <si>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</si>
  <si>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</si>
  <si>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</si>
  <si>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</si>
  <si>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</si>
  <si>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</si>
  <si>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</si>
  <si>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</si>
  <si>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</si>
  <si>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</si>
  <si>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</si>
  <si>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</si>
  <si>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</si>
  <si>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</si>
  <si>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</si>
  <si>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</si>
  <si>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</si>
  <si>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</si>
  <si>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</si>
  <si>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</si>
  <si>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</si>
  <si>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</si>
  <si>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</si>
  <si>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</si>
  <si>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</si>
  <si>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</si>
  <si>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</si>
  <si>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</si>
  <si>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</si>
  <si>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</si>
  <si>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</si>
  <si>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</si>
  <si>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</si>
  <si>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</si>
  <si>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</si>
  <si>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</si>
  <si>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</si>
  <si>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</si>
  <si>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</si>
  <si>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</si>
  <si>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</si>
  <si>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</si>
  <si>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</si>
  <si>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</si>
  <si>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</si>
  <si>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</si>
  <si>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</si>
  <si>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</si>
  <si>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</si>
  <si>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</si>
  <si>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</si>
  <si>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</si>
  <si>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</si>
  <si>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</si>
  <si>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</si>
  <si>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</si>
  <si>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</si>
  <si>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</si>
  <si>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</si>
  <si>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</si>
  <si>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</si>
  <si>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</si>
  <si>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</si>
  <si>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</si>
  <si>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</si>
  <si>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</si>
  <si>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</si>
  <si>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</si>
  <si>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</si>
  <si>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</si>
  <si>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</si>
  <si>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</si>
  <si>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</si>
  <si>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</si>
  <si>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</si>
  <si>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</si>
  <si>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</si>
  <si>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</si>
  <si>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</si>
  <si>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</si>
  <si>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</si>
  <si>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</si>
  <si>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</si>
  <si>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</si>
  <si>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</si>
  <si>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</si>
  <si>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</si>
  <si>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</si>
  <si>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</si>
  <si>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</si>
  <si>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</si>
  <si>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</si>
  <si>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</si>
  <si>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</si>
  <si>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</si>
  <si>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</si>
  <si>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</si>
  <si>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</si>
  <si>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</si>
  <si>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</si>
  <si>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</si>
  <si>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</si>
  <si>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</si>
  <si>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</si>
  <si>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</si>
  <si>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</si>
  <si>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</si>
  <si>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</si>
  <si>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</si>
  <si>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</si>
  <si>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</si>
  <si>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</si>
  <si>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</si>
  <si>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</si>
  <si>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</si>
  <si>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</si>
  <si>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</si>
  <si>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</si>
  <si>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</si>
  <si>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</si>
  <si>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</si>
  <si>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</si>
  <si>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</si>
  <si>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</si>
  <si>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</si>
  <si>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</si>
  <si>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</si>
  <si>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</si>
  <si>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</si>
  <si>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</si>
  <si>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</si>
  <si>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</si>
  <si>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</si>
  <si>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</si>
  <si>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</si>
  <si>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</si>
  <si>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</si>
  <si>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</si>
  <si>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</si>
  <si>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</si>
  <si>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</si>
  <si>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</si>
  <si>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</si>
  <si>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</si>
  <si>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</si>
  <si>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</si>
  <si>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</si>
  <si>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</si>
  <si>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</si>
  <si>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</si>
  <si>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</si>
  <si>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</si>
  <si>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</si>
  <si>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</si>
  <si>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</si>
  <si>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</si>
  <si>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</si>
  <si>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</si>
  <si>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</si>
  <si>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</si>
  <si>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</si>
  <si>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</si>
  <si>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</si>
  <si>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</si>
  <si>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</si>
  <si>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</si>
  <si>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</si>
  <si>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</si>
  <si>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</si>
  <si>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</si>
  <si>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</si>
  <si>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</si>
  <si>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</si>
  <si>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</si>
  <si>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</si>
  <si>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</si>
  <si>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</si>
  <si>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</si>
  <si>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</si>
  <si>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</si>
  <si>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</si>
  <si>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</si>
  <si>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</si>
  <si>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</si>
  <si>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</si>
  <si>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</si>
  <si>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</si>
  <si>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</si>
  <si>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</si>
  <si>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</si>
  <si>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</si>
  <si>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</si>
  <si>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</si>
  <si>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</si>
  <si>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</si>
  <si>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</si>
  <si>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</si>
  <si>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</si>
  <si>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</si>
  <si>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</si>
  <si>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</si>
  <si>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</si>
  <si>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</si>
  <si>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</si>
  <si>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</si>
  <si>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</si>
  <si>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</si>
  <si>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</si>
  <si>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</si>
  <si>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</si>
  <si>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</si>
  <si>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</si>
  <si>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</si>
  <si>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</si>
  <si>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</si>
  <si>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</si>
  <si>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</si>
  <si>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</si>
  <si>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</si>
  <si>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</si>
  <si>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</si>
  <si>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</si>
  <si>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</si>
  <si>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</si>
  <si>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</si>
  <si>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</si>
  <si>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</si>
  <si>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</si>
  <si>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</si>
  <si>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</si>
  <si>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</si>
  <si>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</si>
  <si>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</si>
  <si>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</si>
  <si>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</si>
  <si>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</si>
  <si>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</si>
  <si>
    <t>Ostvarenje - 2025</t>
  </si>
  <si>
    <t>BDP - 2025</t>
  </si>
  <si>
    <t>PLAN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</si>
</sst>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4" fontId="3" fillId="0" borderId="0" xfId="0" applyNumberFormat="1" applyFont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246527</xdr:colOff>
      <xdr:row>7</xdr:row>
      <xdr:rowOff>190500</xdr:rowOff>
    </xdr:from>
    <xdr:to>
      <xdr:col>22</xdr:col>
      <xdr:colOff>403411</xdr:colOff>
      <xdr:row>31</xdr:row>
      <xdr:rowOff>22412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1" y="1557618"/>
          <a:ext cx="4392707" cy="3529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izmjenama Zakona o izmjenama Zakona o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budžetu Crne Gore za 2025. godinu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spovedenim preusmjerevanjima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skladu sa članom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i 46 Zakona o budžetu i fiskalnoj odgovornosti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kao i sa svim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izmjenama mjesečne dinamike potrošnje shodno dostavljenim zahtjevima budžetkih korisnika, z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aklju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sa avgustom mjesecom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28">
        <v>10</v>
      </c>
      <c r="D4" t="str">
        <f>VLOOKUP(C4,C9:D20,2,FALSE)</f>
        <v>Oktobar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10</v>
      </c>
      <c r="D6" t="str">
        <f>VLOOKUP(C6,E9:F20,2,FALSE)</f>
        <v>Januar - Oktobar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zoomScale="85" zoomScaleNormal="85" zoomScaleSheetLayoutView="85" workbookViewId="0">
      <selection activeCell="A4" sqref="A4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358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361</v>
      </c>
      <c r="E10" s="125"/>
      <c r="F10" s="125"/>
      <c r="G10" s="125"/>
      <c r="H10" s="107" t="s">
        <v>32</v>
      </c>
      <c r="I10" s="120" t="s">
        <v>5</v>
      </c>
      <c r="J10" s="166" t="str">
        <f>'Analitika 2025'!L4</f>
        <v>Oktobar</v>
      </c>
      <c r="K10" s="167"/>
      <c r="L10" s="120" t="s">
        <v>6</v>
      </c>
      <c r="M10" s="166" t="str">
        <f>IF(J10="Januar","-",'Analitika 2025'!F4)</f>
        <v>Januar - Oktobar</v>
      </c>
      <c r="N10" s="167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39</v>
      </c>
      <c r="E13" s="22" t="s">
        <v>40</v>
      </c>
      <c r="F13" s="22"/>
      <c r="G13" s="23"/>
      <c r="H13" s="24"/>
      <c r="I13" s="24"/>
      <c r="J13" s="121">
        <f>VLOOKUP(D13,'Analitika 2025'!$C$9:$L$196,10,FALSE)</f>
        <v>46084011.159999989</v>
      </c>
      <c r="K13" s="116">
        <f>IFERROR($J13/$J$33,0)</f>
        <v>0.16094199738680826</v>
      </c>
      <c r="L13" s="109"/>
      <c r="M13" s="121">
        <f>IF($J$10="Januar","-",
VLOOKUP(D13,'Analitika 2025'!$C$9:$L$196,4,FALSE))</f>
        <v>1068927102.1700001</v>
      </c>
      <c r="N13" s="116">
        <f>IF($J$10="Januar","-",IFERROR($M13/$M$33,0))</f>
        <v>0.33150850717499997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78</v>
      </c>
      <c r="E15" s="22" t="s">
        <v>79</v>
      </c>
      <c r="F15" s="22"/>
      <c r="G15" s="22"/>
      <c r="H15" s="24"/>
      <c r="I15" s="24"/>
      <c r="J15" s="121">
        <f>VLOOKUP(D15,'Analitika 2025'!$C$9:$L$196,10,FALSE)</f>
        <v>5667984.5500000035</v>
      </c>
      <c r="K15" s="116">
        <f>IFERROR($J15/$J$33,0)</f>
        <v>1.9794647463898633E-2</v>
      </c>
      <c r="L15" s="109"/>
      <c r="M15" s="121">
        <f>IF($J$10="Januar","-",
VLOOKUP(D15,'Analitika 2025'!$C$9:$L$196,4,FALSE))</f>
        <v>112071821.31999999</v>
      </c>
      <c r="N15" s="116">
        <f>IF($J$10="Januar","-",IFERROR($M15/$M$33,0))</f>
        <v>3.4757058836616374E-2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95</v>
      </c>
      <c r="E17" s="22" t="s">
        <v>96</v>
      </c>
      <c r="F17" s="22"/>
      <c r="G17" s="22"/>
      <c r="H17" s="24"/>
      <c r="I17" s="24"/>
      <c r="J17" s="121">
        <f>VLOOKUP(D17,'Analitika 2025'!$C$9:$L$196,10,FALSE)</f>
        <v>18346494.999999996</v>
      </c>
      <c r="K17" s="116">
        <f>IFERROR($J17/$J$33,0)</f>
        <v>6.4072581271093734E-2</v>
      </c>
      <c r="L17" s="109"/>
      <c r="M17" s="121">
        <f>IF($J$10="Januar","-",
VLOOKUP(D17,'Analitika 2025'!$C$9:$L$196,4,FALSE))</f>
        <v>159368760.21000001</v>
      </c>
      <c r="N17" s="116">
        <f>IF($J$10="Januar","-",IFERROR($M17/$M$33,0))</f>
        <v>4.9425353403702285E-2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115</v>
      </c>
      <c r="E19" s="22" t="s">
        <v>116</v>
      </c>
      <c r="F19" s="22"/>
      <c r="G19" s="22"/>
      <c r="H19" s="24"/>
      <c r="I19" s="24"/>
      <c r="J19" s="121">
        <f>VLOOKUP(D19,'Analitika 2025'!$C$9:$L$196,10,FALSE)</f>
        <v>38543225.289999999</v>
      </c>
      <c r="K19" s="116">
        <f>IFERROR($J19/$J$33,0)</f>
        <v>0.13460685187244764</v>
      </c>
      <c r="L19" s="109"/>
      <c r="M19" s="121">
        <f>IF($J$10="Januar","-",
VLOOKUP(D19,'Analitika 2025'!$C$9:$L$196,4,FALSE))</f>
        <v>228639995.59</v>
      </c>
      <c r="N19" s="116">
        <f>IF($J$10="Januar","-",IFERROR($M19/$M$33,0))</f>
        <v>7.0908580636292087E-2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194</v>
      </c>
      <c r="E21" s="22" t="s">
        <v>195</v>
      </c>
      <c r="F21" s="22"/>
      <c r="G21" s="23"/>
      <c r="H21" s="24"/>
      <c r="I21" s="24"/>
      <c r="J21" s="121">
        <f>VLOOKUP(D21,'Analitika 2025'!$C$9:$L$196,10,FALSE)</f>
        <v>1605423.79</v>
      </c>
      <c r="K21" s="116">
        <f>IFERROR($J21/$J$33,0)</f>
        <v>5.6067192267145495E-3</v>
      </c>
      <c r="L21" s="109"/>
      <c r="M21" s="121">
        <f>IF($J$10="Januar","-",
VLOOKUP(D21,'Analitika 2025'!$C$9:$L$196,4,FALSE))</f>
        <v>14831410.109999999</v>
      </c>
      <c r="N21" s="116">
        <f>IF($J$10="Januar","-",IFERROR($M21/$M$33,0))</f>
        <v>4.5996949790916173E-3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214</v>
      </c>
      <c r="E23" s="22" t="s">
        <v>215</v>
      </c>
      <c r="F23" s="22"/>
      <c r="G23" s="22"/>
      <c r="H23" s="24"/>
      <c r="I23" s="24"/>
      <c r="J23" s="121">
        <f>VLOOKUP(D23,'Analitika 2025'!$C$9:$L$196,10,FALSE)</f>
        <v>484994.21000000008</v>
      </c>
      <c r="K23" s="116">
        <f>IFERROR($J23/$J$33,0)</f>
        <v>1.6937748020117694E-3</v>
      </c>
      <c r="L23" s="109"/>
      <c r="M23" s="121">
        <f>IF($J$10="Januar","-",
VLOOKUP(D23,'Analitika 2025'!$C$9:$L$196,4,FALSE))</f>
        <v>4810820.87</v>
      </c>
      <c r="N23" s="116">
        <f>IF($J$10="Januar","-",IFERROR($M23/$M$33,0))</f>
        <v>1.4919895301208261E-3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234</v>
      </c>
      <c r="E25" s="22" t="s">
        <v>33</v>
      </c>
      <c r="F25" s="22"/>
      <c r="G25" s="22"/>
      <c r="H25" s="24"/>
      <c r="I25" s="24"/>
      <c r="J25" s="121">
        <f>VLOOKUP(D25,'Analitika 2025'!$C$9:$L$196,10,FALSE)</f>
        <v>40354505.469999991</v>
      </c>
      <c r="K25" s="116">
        <f>IFERROR($J25/$J$33,0)</f>
        <v>0.14093249590079041</v>
      </c>
      <c r="L25" s="109"/>
      <c r="M25" s="121">
        <f>IF($J$10="Januar","-",
VLOOKUP(D25,'Analitika 2025'!$C$9:$L$196,4,FALSE))</f>
        <v>378655751.17999989</v>
      </c>
      <c r="N25" s="116">
        <f>IF($J$10="Januar","-",IFERROR($M25/$M$33,0))</f>
        <v>0.1174332679488431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272</v>
      </c>
      <c r="E27" s="22" t="s">
        <v>273</v>
      </c>
      <c r="F27" s="22"/>
      <c r="G27" s="22"/>
      <c r="H27" s="24"/>
      <c r="I27" s="24"/>
      <c r="J27" s="121">
        <f>VLOOKUP(D27,'Analitika 2025'!$C$9:$L$196,10,FALSE)</f>
        <v>3561538.66</v>
      </c>
      <c r="K27" s="116">
        <f>IFERROR($J27/$J$33,0)</f>
        <v>1.2438178259280171E-2</v>
      </c>
      <c r="L27" s="109"/>
      <c r="M27" s="121">
        <f>IF($J$10="Januar","-",
VLOOKUP(D27,'Analitika 2025'!$C$9:$L$196,4,FALSE))</f>
        <v>34924505.090000004</v>
      </c>
      <c r="N27" s="116">
        <f>IF($J$10="Januar","-",IFERROR($M27/$M$33,0))</f>
        <v>1.0831206845357245E-2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292</v>
      </c>
      <c r="E29" s="22" t="s">
        <v>293</v>
      </c>
      <c r="F29" s="22"/>
      <c r="G29" s="23"/>
      <c r="H29" s="24"/>
      <c r="I29" s="24"/>
      <c r="J29" s="121">
        <f>VLOOKUP(D29,'Analitika 2025'!$C$9:$L$196,10,FALSE)</f>
        <v>33058686.609999996</v>
      </c>
      <c r="K29" s="116">
        <f>IFERROR($J29/$J$33,0)</f>
        <v>0.1154528635870145</v>
      </c>
      <c r="L29" s="109"/>
      <c r="M29" s="121">
        <f>IF($J$10="Januar","-",
VLOOKUP(D29,'Analitika 2025'!$C$9:$L$196,4,FALSE))</f>
        <v>273616059.06</v>
      </c>
      <c r="N29" s="116">
        <f>IF($J$10="Januar","-",IFERROR($M29/$M$33,0))</f>
        <v>8.4857097452153016E-2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326</v>
      </c>
      <c r="E31" s="22" t="s">
        <v>327</v>
      </c>
      <c r="F31" s="22"/>
      <c r="G31" s="22"/>
      <c r="H31" s="24"/>
      <c r="I31" s="24"/>
      <c r="J31" s="121">
        <f>VLOOKUP(D31,'Analitika 2025'!$C$9:$L$196,10,FALSE)</f>
        <v>98632387.339999989</v>
      </c>
      <c r="K31" s="116">
        <f>IFERROR($J31/$J$33,0)</f>
        <v>0.34445989022994028</v>
      </c>
      <c r="L31" s="109"/>
      <c r="M31" s="121">
        <f>IF($J$10="Januar","-",
VLOOKUP(D31,'Analitika 2025'!$C$9:$L$196,4,FALSE))</f>
        <v>948587172.13999987</v>
      </c>
      <c r="N31" s="116">
        <f>IF($J$10="Januar","-",IFERROR($M31/$M$33,0))</f>
        <v>0.29418724319282363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286339252.07999998</v>
      </c>
      <c r="K33" s="118">
        <f>IFERROR($J33/$J$33,0)</f>
        <v>1</v>
      </c>
      <c r="L33" s="115"/>
      <c r="M33" s="124">
        <f>SUM(M13:M31)</f>
        <v>3224433397.7399993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jiJkKvyi2qRRDpWkKpDJbRjV3A3nnOA60Vgt+rL8vSXafQai5iJAajaE9qIR3g4DB/QHBVtemaW9FzXSdpY8sw==" saltValue="4LuplmOaaoZCNfw7+rw0lQ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topLeftCell="C1" zoomScale="85" zoomScaleNormal="85" zoomScaleSheetLayoutView="85" workbookViewId="0">
      <selection activeCell="D2" sqref="D2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363</v>
      </c>
      <c r="D4" s="130">
        <v>8124700000</v>
      </c>
      <c r="E4" s="41" t="s">
        <v>9</v>
      </c>
      <c r="F4" s="42" t="str">
        <f>Master!D6</f>
        <v>Januar - Oktobar</v>
      </c>
      <c r="G4" s="42"/>
      <c r="H4" s="42"/>
      <c r="I4" s="42"/>
      <c r="J4" s="42"/>
      <c r="K4" s="43" t="s">
        <v>10</v>
      </c>
      <c r="L4" s="44" t="str">
        <f>Master!D4</f>
        <v>Oktobar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2" t="s">
        <v>12</v>
      </c>
      <c r="G5" s="173"/>
      <c r="H5" s="173"/>
      <c r="I5" s="168" t="s">
        <v>28</v>
      </c>
      <c r="J5" s="169"/>
      <c r="K5" s="51" t="s">
        <v>11</v>
      </c>
      <c r="L5" s="172" t="s">
        <v>12</v>
      </c>
      <c r="M5" s="173"/>
      <c r="N5" s="173"/>
      <c r="O5" s="168" t="s">
        <v>28</v>
      </c>
      <c r="P5" s="169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359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70" t="s">
        <v>31</v>
      </c>
      <c r="D8" s="171"/>
      <c r="E8" s="137">
        <f>E9+E31+E42+E55+E97+E110+E123+E144+E157+E177</f>
        <v>3411415305.0799994</v>
      </c>
      <c r="F8" s="138">
        <f>F9+F31+F42+F55+F97+F110+F123+F144+F157+F177</f>
        <v>3224433397.7399993</v>
      </c>
      <c r="G8" s="139">
        <f t="shared" ref="G8" si="0">IFERROR(F8/E8,0)</f>
        <v>0.94518934500247975</v>
      </c>
      <c r="H8" s="140">
        <f>F8/$D$4</f>
        <v>0.39686799484780966</v>
      </c>
      <c r="I8" s="138">
        <f>I9+I31+I42+I55+I97+I110+I123+I144+I157+I177</f>
        <v>-186981907.34000033</v>
      </c>
      <c r="J8" s="141">
        <f t="shared" ref="J8:J9" si="1">IFERROR(I8/E8,0)</f>
        <v>-5.4810654997520303E-2</v>
      </c>
      <c r="K8" s="137">
        <f>K9+K31+K42+K55+K97+K110+K123+K144+K157+K177</f>
        <v>305103558.04000002</v>
      </c>
      <c r="L8" s="138">
        <f>L9+L31+L42+L55+L97+L110+L123+L144+L157+L177</f>
        <v>286339252.07999998</v>
      </c>
      <c r="M8" s="139">
        <f>IFERROR(L8/K8,0)</f>
        <v>0.93849856723879965</v>
      </c>
      <c r="N8" s="140">
        <f>L8/$D$4</f>
        <v>3.52430553841988E-2</v>
      </c>
      <c r="O8" s="138">
        <f>O9+O31+O42+O55+O97+O110+O123+O144+O157+O177</f>
        <v>-18764305.960000068</v>
      </c>
      <c r="P8" s="141">
        <f t="shared" ref="P8:P9" si="2">IFERROR(O8/K8,0)</f>
        <v>-6.150143276120041E-2</v>
      </c>
      <c r="Q8" s="71"/>
    </row>
    <row r="9" spans="2:17" s="72" customFormat="1" ht="12.75" x14ac:dyDescent="0.2">
      <c r="B9" s="70"/>
      <c r="C9" s="131" t="s">
        <v>39</v>
      </c>
      <c r="D9" s="132" t="s">
        <v>40</v>
      </c>
      <c r="E9" s="142">
        <f>IFERROR(VLOOKUP($C9,'2025'!$C$205:$U$392,19,FALSE),0)</f>
        <v>1161201573.8099999</v>
      </c>
      <c r="F9" s="143">
        <f>IFERROR(VLOOKUP($C9,'2025'!$C$8:$U$195,19,FALSE),0)</f>
        <v>1068927102.1700001</v>
      </c>
      <c r="G9" s="144">
        <f t="shared" ref="G9" si="3">IFERROR(F9/E9,0)</f>
        <v>0.92053535430783173</v>
      </c>
      <c r="H9" s="145">
        <f t="shared" ref="H9" si="4">F9/$D$4</f>
        <v>0.13156511651753297</v>
      </c>
      <c r="I9" s="143">
        <f t="shared" ref="I9" si="5">F9-E9</f>
        <v>-92274471.639999866</v>
      </c>
      <c r="J9" s="146">
        <f t="shared" si="1"/>
        <v>-7.9464645692168309E-2</v>
      </c>
      <c r="K9" s="142">
        <f>VLOOKUP($C9,'2025'!$C$205:$U$392,VLOOKUP($L$4,Master!$D$9:$G$20,4,FALSE),FALSE)</f>
        <v>57899269.769999981</v>
      </c>
      <c r="L9" s="143">
        <f>VLOOKUP($C9,'2025'!$C$8:$U$195,VLOOKUP($L$4,Master!$D$9:$G$20,4,FALSE),FALSE)</f>
        <v>46084011.159999989</v>
      </c>
      <c r="M9" s="145">
        <f>IFERROR(L9/K9,0)</f>
        <v>0.79593423791120133</v>
      </c>
      <c r="N9" s="145">
        <f>L9/$D$4</f>
        <v>5.6720877275468623E-3</v>
      </c>
      <c r="O9" s="143">
        <f>L9-K9</f>
        <v>-11815258.609999992</v>
      </c>
      <c r="P9" s="146">
        <f t="shared" si="2"/>
        <v>-0.20406576208879873</v>
      </c>
      <c r="Q9" s="71"/>
    </row>
    <row r="10" spans="2:17" s="72" customFormat="1" ht="25.5" x14ac:dyDescent="0.2">
      <c r="B10" s="70"/>
      <c r="C10" s="133" t="s">
        <v>41</v>
      </c>
      <c r="D10" s="134" t="s">
        <v>42</v>
      </c>
      <c r="E10" s="147">
        <f>IFERROR(VLOOKUP($C10,'2025'!$C$205:$U$392,19,FALSE),0)</f>
        <v>997732896.38999987</v>
      </c>
      <c r="F10" s="148">
        <f>IFERROR(VLOOKUP($C10,'2025'!$C$8:$U$195,19,FALSE),0)</f>
        <v>908175448.32000005</v>
      </c>
      <c r="G10" s="149">
        <f t="shared" ref="G10:G73" si="6">IFERROR(F10/E10,0)</f>
        <v>0.91023905456657106</v>
      </c>
      <c r="H10" s="150">
        <f t="shared" ref="H10:H73" si="7">F10/$D$4</f>
        <v>0.11177956703878297</v>
      </c>
      <c r="I10" s="148">
        <f t="shared" ref="I10:I73" si="8">F10-E10</f>
        <v>-89557448.069999814</v>
      </c>
      <c r="J10" s="151">
        <f t="shared" ref="J10:J73" si="9">IFERROR(I10/E10,0)</f>
        <v>-8.9760945433428968E-2</v>
      </c>
      <c r="K10" s="147">
        <f>VLOOKUP($C10,'2025'!$C$205:$U$392,VLOOKUP($L$4,Master!$D$9:$G$20,4,FALSE),FALSE)</f>
        <v>40055405.199999988</v>
      </c>
      <c r="L10" s="148">
        <f>VLOOKUP($C10,'2025'!$C$8:$U$195,VLOOKUP($L$4,Master!$D$9:$G$20,4,FALSE),FALSE)</f>
        <v>26210550.409999993</v>
      </c>
      <c r="M10" s="150">
        <f t="shared" ref="M10:M73" si="10">IFERROR(L10/K10,0)</f>
        <v>0.6543573901981149</v>
      </c>
      <c r="N10" s="150">
        <f t="shared" ref="N10:N73" si="11">L10/$D$4</f>
        <v>3.2260330116804302E-3</v>
      </c>
      <c r="O10" s="148">
        <f t="shared" ref="O10:O73" si="12">L10-K10</f>
        <v>-13844854.789999995</v>
      </c>
      <c r="P10" s="151">
        <f t="shared" ref="P10:P73" si="13">IFERROR(O10/K10,0)</f>
        <v>-0.3456426098018851</v>
      </c>
      <c r="Q10" s="71"/>
    </row>
    <row r="11" spans="2:17" s="72" customFormat="1" ht="12.75" x14ac:dyDescent="0.2">
      <c r="B11" s="70"/>
      <c r="C11" s="98" t="s">
        <v>43</v>
      </c>
      <c r="D11" s="99" t="s">
        <v>44</v>
      </c>
      <c r="E11" s="152">
        <f>IFERROR(VLOOKUP($C11,'2025'!$C$205:$U$392,19,FALSE),0)</f>
        <v>36906252.600000054</v>
      </c>
      <c r="F11" s="153">
        <f>IFERROR(VLOOKUP($C11,'2025'!$C$8:$U$195,19,FALSE),0)</f>
        <v>40879266.109999992</v>
      </c>
      <c r="G11" s="154">
        <f t="shared" si="6"/>
        <v>1.1076515015778094</v>
      </c>
      <c r="H11" s="155">
        <f t="shared" si="7"/>
        <v>5.0314800681871318E-3</v>
      </c>
      <c r="I11" s="156">
        <f t="shared" si="8"/>
        <v>3973013.5099999383</v>
      </c>
      <c r="J11" s="157">
        <f t="shared" si="9"/>
        <v>0.10765150157780941</v>
      </c>
      <c r="K11" s="163">
        <f>VLOOKUP($C11,'2025'!$C$205:$U$392,VLOOKUP($L$4,Master!$D$9:$G$20,4,FALSE),FALSE)</f>
        <v>4615184.7700000154</v>
      </c>
      <c r="L11" s="164">
        <f>VLOOKUP($C11,'2025'!$C$8:$U$195,VLOOKUP($L$4,Master!$D$9:$G$20,4,FALSE),FALSE)</f>
        <v>7649257.4500000011</v>
      </c>
      <c r="M11" s="155">
        <f t="shared" si="10"/>
        <v>1.6574108797815208</v>
      </c>
      <c r="N11" s="155">
        <f t="shared" si="11"/>
        <v>9.4148183317537893E-4</v>
      </c>
      <c r="O11" s="156">
        <f t="shared" si="12"/>
        <v>3034072.6799999857</v>
      </c>
      <c r="P11" s="157">
        <f t="shared" si="13"/>
        <v>0.6574108797815208</v>
      </c>
      <c r="Q11" s="71"/>
    </row>
    <row r="12" spans="2:17" s="72" customFormat="1" ht="12.75" x14ac:dyDescent="0.2">
      <c r="B12" s="70"/>
      <c r="C12" s="98" t="s">
        <v>45</v>
      </c>
      <c r="D12" s="99" t="s">
        <v>46</v>
      </c>
      <c r="E12" s="152">
        <f>IFERROR(VLOOKUP($C12,'2025'!$C$205:$U$392,19,FALSE),0)</f>
        <v>939502690.3499999</v>
      </c>
      <c r="F12" s="153">
        <f>IFERROR(VLOOKUP($C12,'2025'!$C$8:$U$195,19,FALSE),0)</f>
        <v>847150754.56999993</v>
      </c>
      <c r="G12" s="154">
        <f t="shared" si="6"/>
        <v>0.90170125458012751</v>
      </c>
      <c r="H12" s="155">
        <f t="shared" si="7"/>
        <v>0.10426855817076322</v>
      </c>
      <c r="I12" s="156">
        <f t="shared" si="8"/>
        <v>-92351935.779999971</v>
      </c>
      <c r="J12" s="157">
        <f t="shared" si="9"/>
        <v>-9.8298745419872532E-2</v>
      </c>
      <c r="K12" s="163">
        <f>VLOOKUP($C12,'2025'!$C$205:$U$392,VLOOKUP($L$4,Master!$D$9:$G$20,4,FALSE),FALSE)</f>
        <v>33298654.32999998</v>
      </c>
      <c r="L12" s="164">
        <f>VLOOKUP($C12,'2025'!$C$8:$U$195,VLOOKUP($L$4,Master!$D$9:$G$20,4,FALSE),FALSE)</f>
        <v>15647012.649999995</v>
      </c>
      <c r="M12" s="155">
        <f t="shared" si="10"/>
        <v>0.46989924862828547</v>
      </c>
      <c r="N12" s="155">
        <f t="shared" si="11"/>
        <v>1.9258572808842167E-3</v>
      </c>
      <c r="O12" s="156">
        <f t="shared" si="12"/>
        <v>-17651641.679999985</v>
      </c>
      <c r="P12" s="157">
        <f t="shared" si="13"/>
        <v>-0.53010075137171453</v>
      </c>
      <c r="Q12" s="71"/>
    </row>
    <row r="13" spans="2:17" s="72" customFormat="1" ht="12.75" x14ac:dyDescent="0.2">
      <c r="B13" s="70"/>
      <c r="C13" s="98" t="s">
        <v>47</v>
      </c>
      <c r="D13" s="99" t="s">
        <v>48</v>
      </c>
      <c r="E13" s="152">
        <f>IFERROR(VLOOKUP($C13,'2025'!$C$205:$U$392,19,FALSE),0)</f>
        <v>21323953.440000013</v>
      </c>
      <c r="F13" s="153">
        <f>IFERROR(VLOOKUP($C13,'2025'!$C$8:$U$195,19,FALSE),0)</f>
        <v>20145427.639999997</v>
      </c>
      <c r="G13" s="154">
        <f t="shared" si="6"/>
        <v>0.94473230288576282</v>
      </c>
      <c r="H13" s="155">
        <f t="shared" si="7"/>
        <v>2.4795287998326089E-3</v>
      </c>
      <c r="I13" s="156">
        <f t="shared" si="8"/>
        <v>-1178525.8000000156</v>
      </c>
      <c r="J13" s="157">
        <f t="shared" si="9"/>
        <v>-5.5267697114237131E-2</v>
      </c>
      <c r="K13" s="163">
        <f>VLOOKUP($C13,'2025'!$C$205:$U$392,VLOOKUP($L$4,Master!$D$9:$G$20,4,FALSE),FALSE)</f>
        <v>2141566.0999999978</v>
      </c>
      <c r="L13" s="164">
        <f>VLOOKUP($C13,'2025'!$C$8:$U$195,VLOOKUP($L$4,Master!$D$9:$G$20,4,FALSE),FALSE)</f>
        <v>2914280.31</v>
      </c>
      <c r="M13" s="155">
        <f t="shared" si="10"/>
        <v>1.3608173523105371</v>
      </c>
      <c r="N13" s="155">
        <f t="shared" si="11"/>
        <v>3.5869389762083523E-4</v>
      </c>
      <c r="O13" s="156">
        <f t="shared" si="12"/>
        <v>772714.21000000229</v>
      </c>
      <c r="P13" s="157">
        <f t="shared" si="13"/>
        <v>0.36081735231053719</v>
      </c>
      <c r="Q13" s="71"/>
    </row>
    <row r="14" spans="2:17" s="72" customFormat="1" ht="12.75" x14ac:dyDescent="0.2">
      <c r="B14" s="70"/>
      <c r="C14" s="133" t="s">
        <v>49</v>
      </c>
      <c r="D14" s="134" t="s">
        <v>50</v>
      </c>
      <c r="E14" s="147">
        <f>IFERROR(VLOOKUP($C14,'2025'!$C$205:$U$392,19,FALSE),0)</f>
        <v>0</v>
      </c>
      <c r="F14" s="148">
        <f>IFERROR(VLOOKUP($C14,'2025'!$C$8:$U$195,19,FALSE),0)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VLOOKUP($C14,'2025'!$C$205:$U$392,VLOOKUP($L$4,Master!$D$9:$G$20,4,FALSE),FALSE)</f>
        <v>0</v>
      </c>
      <c r="L14" s="148">
        <f>VLOOKUP($C14,'2025'!$C$8:$U$195,VLOOKUP($L$4,Master!$D$9:$G$20,4,FALSE),FALSE)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51</v>
      </c>
      <c r="D15" s="99" t="s">
        <v>52</v>
      </c>
      <c r="E15" s="152">
        <f>IFERROR(VLOOKUP($C15,'2025'!$C$205:$U$392,19,FALSE),0)</f>
        <v>0</v>
      </c>
      <c r="F15" s="153">
        <f>IFERROR(VLOOKUP($C15,'2025'!$C$8:$U$195,19,FALSE),0)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VLOOKUP($C15,'2025'!$C$205:$U$392,VLOOKUP($L$4,Master!$D$9:$G$20,4,FALSE),FALSE)</f>
        <v>0</v>
      </c>
      <c r="L15" s="164">
        <f>VLOOKUP($C15,'2025'!$C$8:$U$195,VLOOKUP($L$4,Master!$D$9:$G$20,4,FALSE),FALSE)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53</v>
      </c>
      <c r="D16" s="99" t="s">
        <v>54</v>
      </c>
      <c r="E16" s="152">
        <f>IFERROR(VLOOKUP($C16,'2025'!$C$205:$U$392,19,FALSE),0)</f>
        <v>0</v>
      </c>
      <c r="F16" s="153">
        <f>IFERROR(VLOOKUP($C16,'2025'!$C$8:$U$195,19,FALSE),0)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VLOOKUP($C16,'2025'!$C$205:$U$392,VLOOKUP($L$4,Master!$D$9:$G$20,4,FALSE),FALSE)</f>
        <v>0</v>
      </c>
      <c r="L16" s="164">
        <f>VLOOKUP($C16,'2025'!$C$8:$U$195,VLOOKUP($L$4,Master!$D$9:$G$20,4,FALSE),FALSE)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55</v>
      </c>
      <c r="D17" s="134" t="s">
        <v>56</v>
      </c>
      <c r="E17" s="147">
        <f>IFERROR(VLOOKUP($C17,'2025'!$C$205:$U$392,19,FALSE),0)</f>
        <v>14652435.670000002</v>
      </c>
      <c r="F17" s="148">
        <f>IFERROR(VLOOKUP($C17,'2025'!$C$8:$U$195,19,FALSE),0)</f>
        <v>11605176.799999997</v>
      </c>
      <c r="G17" s="149">
        <f t="shared" si="6"/>
        <v>0.79203055801575106</v>
      </c>
      <c r="H17" s="150">
        <f t="shared" si="7"/>
        <v>1.4283821925732639E-3</v>
      </c>
      <c r="I17" s="148">
        <f t="shared" si="8"/>
        <v>-3047258.8700000048</v>
      </c>
      <c r="J17" s="151">
        <f t="shared" si="9"/>
        <v>-0.20796944198424891</v>
      </c>
      <c r="K17" s="147">
        <f>VLOOKUP($C17,'2025'!$C$205:$U$392,VLOOKUP($L$4,Master!$D$9:$G$20,4,FALSE),FALSE)</f>
        <v>1681756.99</v>
      </c>
      <c r="L17" s="148">
        <f>VLOOKUP($C17,'2025'!$C$8:$U$195,VLOOKUP($L$4,Master!$D$9:$G$20,4,FALSE),FALSE)</f>
        <v>1002948.0899999999</v>
      </c>
      <c r="M17" s="150">
        <f t="shared" si="10"/>
        <v>0.59636921146377986</v>
      </c>
      <c r="N17" s="150">
        <f t="shared" si="11"/>
        <v>1.2344432286730584E-4</v>
      </c>
      <c r="O17" s="148">
        <f t="shared" si="12"/>
        <v>-678808.90000000014</v>
      </c>
      <c r="P17" s="151">
        <f t="shared" si="13"/>
        <v>-0.4036307885362202</v>
      </c>
      <c r="Q17" s="71"/>
    </row>
    <row r="18" spans="2:17" s="72" customFormat="1" ht="12.75" x14ac:dyDescent="0.2">
      <c r="B18" s="70"/>
      <c r="C18" s="98" t="s">
        <v>57</v>
      </c>
      <c r="D18" s="99" t="s">
        <v>58</v>
      </c>
      <c r="E18" s="152">
        <f>IFERROR(VLOOKUP($C18,'2025'!$C$205:$U$392,19,FALSE),0)</f>
        <v>2465579.7999999998</v>
      </c>
      <c r="F18" s="153">
        <f>IFERROR(VLOOKUP($C18,'2025'!$C$8:$U$195,19,FALSE),0)</f>
        <v>2418027.3599999994</v>
      </c>
      <c r="G18" s="154">
        <f t="shared" si="6"/>
        <v>0.98071348572858996</v>
      </c>
      <c r="H18" s="155">
        <f t="shared" si="7"/>
        <v>2.9761435622238354E-4</v>
      </c>
      <c r="I18" s="156">
        <f t="shared" si="8"/>
        <v>-47552.44000000041</v>
      </c>
      <c r="J18" s="157">
        <f t="shared" si="9"/>
        <v>-1.928651427141008E-2</v>
      </c>
      <c r="K18" s="163">
        <f>VLOOKUP($C18,'2025'!$C$205:$U$392,VLOOKUP($L$4,Master!$D$9:$G$20,4,FALSE),FALSE)</f>
        <v>259780.12000000002</v>
      </c>
      <c r="L18" s="164">
        <f>VLOOKUP($C18,'2025'!$C$8:$U$195,VLOOKUP($L$4,Master!$D$9:$G$20,4,FALSE),FALSE)</f>
        <v>134639.71</v>
      </c>
      <c r="M18" s="155">
        <f t="shared" si="10"/>
        <v>0.51828334670104848</v>
      </c>
      <c r="N18" s="155">
        <f t="shared" si="11"/>
        <v>1.6571653107191647E-5</v>
      </c>
      <c r="O18" s="156">
        <f t="shared" si="12"/>
        <v>-125140.41000000003</v>
      </c>
      <c r="P18" s="157">
        <f t="shared" si="13"/>
        <v>-0.48171665329895152</v>
      </c>
      <c r="Q18" s="71"/>
    </row>
    <row r="19" spans="2:17" s="72" customFormat="1" ht="12.75" x14ac:dyDescent="0.2">
      <c r="B19" s="70"/>
      <c r="C19" s="98" t="s">
        <v>59</v>
      </c>
      <c r="D19" s="99" t="s">
        <v>60</v>
      </c>
      <c r="E19" s="152">
        <f>IFERROR(VLOOKUP($C19,'2025'!$C$205:$U$392,19,FALSE),0)</f>
        <v>2122426.1900000004</v>
      </c>
      <c r="F19" s="153">
        <f>IFERROR(VLOOKUP($C19,'2025'!$C$8:$U$195,19,FALSE),0)</f>
        <v>1970727.1999999997</v>
      </c>
      <c r="G19" s="154">
        <f t="shared" si="6"/>
        <v>0.92852566995509955</v>
      </c>
      <c r="H19" s="155">
        <f t="shared" si="7"/>
        <v>2.42559996061393E-4</v>
      </c>
      <c r="I19" s="156">
        <f t="shared" si="8"/>
        <v>-151698.99000000069</v>
      </c>
      <c r="J19" s="157">
        <f t="shared" si="9"/>
        <v>-7.1474330044900489E-2</v>
      </c>
      <c r="K19" s="163">
        <f>VLOOKUP($C19,'2025'!$C$205:$U$392,VLOOKUP($L$4,Master!$D$9:$G$20,4,FALSE),FALSE)</f>
        <v>314927.50000000012</v>
      </c>
      <c r="L19" s="164">
        <f>VLOOKUP($C19,'2025'!$C$8:$U$195,VLOOKUP($L$4,Master!$D$9:$G$20,4,FALSE),FALSE)</f>
        <v>240764.02</v>
      </c>
      <c r="M19" s="155">
        <f t="shared" si="10"/>
        <v>0.76450617999380777</v>
      </c>
      <c r="N19" s="155">
        <f t="shared" si="11"/>
        <v>2.9633588932514429E-5</v>
      </c>
      <c r="O19" s="156">
        <f t="shared" si="12"/>
        <v>-74163.480000000127</v>
      </c>
      <c r="P19" s="157">
        <f t="shared" si="13"/>
        <v>-0.23549382000619221</v>
      </c>
      <c r="Q19" s="71"/>
    </row>
    <row r="20" spans="2:17" s="72" customFormat="1" ht="12.75" x14ac:dyDescent="0.2">
      <c r="B20" s="70"/>
      <c r="C20" s="98" t="s">
        <v>61</v>
      </c>
      <c r="D20" s="99" t="s">
        <v>62</v>
      </c>
      <c r="E20" s="152">
        <f>IFERROR(VLOOKUP($C20,'2025'!$C$205:$U$392,19,FALSE),0)</f>
        <v>10064429.680000002</v>
      </c>
      <c r="F20" s="153">
        <f>IFERROR(VLOOKUP($C20,'2025'!$C$8:$U$195,19,FALSE),0)</f>
        <v>7216422.2399999984</v>
      </c>
      <c r="G20" s="154">
        <f>IFERROR(F20/E20,0)</f>
        <v>0.71702247116301554</v>
      </c>
      <c r="H20" s="155">
        <f t="shared" si="7"/>
        <v>8.8820784028948742E-4</v>
      </c>
      <c r="I20" s="156">
        <f t="shared" si="8"/>
        <v>-2848007.4400000032</v>
      </c>
      <c r="J20" s="157">
        <f t="shared" si="9"/>
        <v>-0.28297752883698452</v>
      </c>
      <c r="K20" s="163">
        <f>VLOOKUP($C20,'2025'!$C$205:$U$392,VLOOKUP($L$4,Master!$D$9:$G$20,4,FALSE),FALSE)</f>
        <v>1107049.3699999999</v>
      </c>
      <c r="L20" s="164">
        <f>VLOOKUP($C20,'2025'!$C$8:$U$195,VLOOKUP($L$4,Master!$D$9:$G$20,4,FALSE),FALSE)</f>
        <v>627544.35999999987</v>
      </c>
      <c r="M20" s="155">
        <f t="shared" si="10"/>
        <v>0.56686212648312151</v>
      </c>
      <c r="N20" s="155">
        <f t="shared" si="11"/>
        <v>7.7239080827599778E-5</v>
      </c>
      <c r="O20" s="156">
        <f t="shared" si="12"/>
        <v>-479505.01</v>
      </c>
      <c r="P20" s="157">
        <f t="shared" si="13"/>
        <v>-0.43313787351687855</v>
      </c>
      <c r="Q20" s="71"/>
    </row>
    <row r="21" spans="2:17" s="72" customFormat="1" ht="12.75" x14ac:dyDescent="0.2">
      <c r="B21" s="70"/>
      <c r="C21" s="133" t="s">
        <v>63</v>
      </c>
      <c r="D21" s="134" t="s">
        <v>64</v>
      </c>
      <c r="E21" s="147">
        <f>IFERROR(VLOOKUP($C21,'2025'!$C$205:$U$392,19,FALSE),0)</f>
        <v>12513979.499999998</v>
      </c>
      <c r="F21" s="148">
        <f>IFERROR(VLOOKUP($C21,'2025'!$C$8:$U$195,19,FALSE),0)</f>
        <v>10162205.519999996</v>
      </c>
      <c r="G21" s="149">
        <f t="shared" si="6"/>
        <v>0.81206825694416374</v>
      </c>
      <c r="H21" s="150">
        <f t="shared" si="7"/>
        <v>1.2507791696924188E-3</v>
      </c>
      <c r="I21" s="148">
        <f t="shared" si="8"/>
        <v>-2351773.9800000023</v>
      </c>
      <c r="J21" s="151">
        <f t="shared" si="9"/>
        <v>-0.18793174305583629</v>
      </c>
      <c r="K21" s="147">
        <f>VLOOKUP($C21,'2025'!$C$205:$U$392,VLOOKUP($L$4,Master!$D$9:$G$20,4,FALSE),FALSE)</f>
        <v>1169360.5999999999</v>
      </c>
      <c r="L21" s="148">
        <f>VLOOKUP($C21,'2025'!$C$8:$U$195,VLOOKUP($L$4,Master!$D$9:$G$20,4,FALSE),FALSE)</f>
        <v>588478.69999999995</v>
      </c>
      <c r="M21" s="150">
        <f t="shared" si="10"/>
        <v>0.50324827089265711</v>
      </c>
      <c r="N21" s="150">
        <f t="shared" si="11"/>
        <v>7.2430822061122255E-5</v>
      </c>
      <c r="O21" s="148">
        <f t="shared" si="12"/>
        <v>-580881.89999999991</v>
      </c>
      <c r="P21" s="151">
        <f t="shared" si="13"/>
        <v>-0.49675172910734294</v>
      </c>
      <c r="Q21" s="71"/>
    </row>
    <row r="22" spans="2:17" s="72" customFormat="1" ht="12.75" x14ac:dyDescent="0.2">
      <c r="B22" s="70"/>
      <c r="C22" s="98" t="s">
        <v>65</v>
      </c>
      <c r="D22" s="99" t="s">
        <v>64</v>
      </c>
      <c r="E22" s="152">
        <f>IFERROR(VLOOKUP($C22,'2025'!$C$205:$U$392,19,FALSE),0)</f>
        <v>12513979.499999998</v>
      </c>
      <c r="F22" s="153">
        <f>IFERROR(VLOOKUP($C22,'2025'!$C$8:$U$195,19,FALSE),0)</f>
        <v>10162205.519999996</v>
      </c>
      <c r="G22" s="154">
        <f t="shared" si="6"/>
        <v>0.81206825694416374</v>
      </c>
      <c r="H22" s="155">
        <f t="shared" si="7"/>
        <v>1.2507791696924188E-3</v>
      </c>
      <c r="I22" s="156">
        <f t="shared" si="8"/>
        <v>-2351773.9800000023</v>
      </c>
      <c r="J22" s="157">
        <f t="shared" si="9"/>
        <v>-0.18793174305583629</v>
      </c>
      <c r="K22" s="163">
        <f>VLOOKUP($C22,'2025'!$C$205:$U$392,VLOOKUP($L$4,Master!$D$9:$G$20,4,FALSE),FALSE)</f>
        <v>1169360.5999999999</v>
      </c>
      <c r="L22" s="164">
        <f>VLOOKUP($C22,'2025'!$C$8:$U$195,VLOOKUP($L$4,Master!$D$9:$G$20,4,FALSE),FALSE)</f>
        <v>588478.69999999995</v>
      </c>
      <c r="M22" s="155">
        <f t="shared" si="10"/>
        <v>0.50324827089265711</v>
      </c>
      <c r="N22" s="155">
        <f t="shared" si="11"/>
        <v>7.2430822061122255E-5</v>
      </c>
      <c r="O22" s="156">
        <f t="shared" si="12"/>
        <v>-580881.89999999991</v>
      </c>
      <c r="P22" s="157">
        <f t="shared" si="13"/>
        <v>-0.49675172910734294</v>
      </c>
      <c r="Q22" s="71"/>
    </row>
    <row r="23" spans="2:17" s="72" customFormat="1" ht="12.75" x14ac:dyDescent="0.2">
      <c r="B23" s="70"/>
      <c r="C23" s="133" t="s">
        <v>66</v>
      </c>
      <c r="D23" s="134" t="s">
        <v>67</v>
      </c>
      <c r="E23" s="147">
        <f>IFERROR(VLOOKUP($C23,'2025'!$C$205:$U$392,19,FALSE),0)</f>
        <v>0</v>
      </c>
      <c r="F23" s="148">
        <f>IFERROR(VLOOKUP($C23,'2025'!$C$8:$U$195,19,FALSE),0)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VLOOKUP($C23,'2025'!$C$205:$U$392,VLOOKUP($L$4,Master!$D$9:$G$20,4,FALSE),FALSE)</f>
        <v>0</v>
      </c>
      <c r="L23" s="148">
        <f>VLOOKUP($C23,'2025'!$C$8:$U$195,VLOOKUP($L$4,Master!$D$9:$G$20,4,FALSE),FALSE)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68</v>
      </c>
      <c r="D24" s="99" t="s">
        <v>67</v>
      </c>
      <c r="E24" s="152">
        <f>IFERROR(VLOOKUP($C24,'2025'!$C$205:$U$392,19,FALSE),0)</f>
        <v>0</v>
      </c>
      <c r="F24" s="153">
        <f>IFERROR(VLOOKUP($C24,'2025'!$C$8:$U$195,19,FALSE),0)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VLOOKUP($C24,'2025'!$C$205:$U$392,VLOOKUP($L$4,Master!$D$9:$G$20,4,FALSE),FALSE)</f>
        <v>0</v>
      </c>
      <c r="L24" s="164">
        <f>VLOOKUP($C24,'2025'!$C$8:$U$195,VLOOKUP($L$4,Master!$D$9:$G$20,4,FALSE),FALSE)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69</v>
      </c>
      <c r="D25" s="134" t="s">
        <v>70</v>
      </c>
      <c r="E25" s="147">
        <f>IFERROR(VLOOKUP($C25,'2025'!$C$205:$U$392,19,FALSE),0)</f>
        <v>3075609.2600000002</v>
      </c>
      <c r="F25" s="148">
        <f>IFERROR(VLOOKUP($C25,'2025'!$C$8:$U$195,19,FALSE),0)</f>
        <v>2530366.62</v>
      </c>
      <c r="G25" s="149">
        <f t="shared" si="6"/>
        <v>0.82272044531430499</v>
      </c>
      <c r="H25" s="150">
        <f t="shared" si="7"/>
        <v>3.1144123721491256E-4</v>
      </c>
      <c r="I25" s="148">
        <f t="shared" si="8"/>
        <v>-545242.64000000013</v>
      </c>
      <c r="J25" s="151">
        <f t="shared" si="9"/>
        <v>-0.17727955468569506</v>
      </c>
      <c r="K25" s="147">
        <f>VLOOKUP($C25,'2025'!$C$205:$U$392,VLOOKUP($L$4,Master!$D$9:$G$20,4,FALSE),FALSE)</f>
        <v>391071.4800000001</v>
      </c>
      <c r="L25" s="148">
        <f>VLOOKUP($C25,'2025'!$C$8:$U$195,VLOOKUP($L$4,Master!$D$9:$G$20,4,FALSE),FALSE)</f>
        <v>323148.47000000003</v>
      </c>
      <c r="M25" s="150">
        <f t="shared" si="10"/>
        <v>0.82631561370826623</v>
      </c>
      <c r="N25" s="150">
        <f t="shared" si="11"/>
        <v>3.9773587947862691E-5</v>
      </c>
      <c r="O25" s="148">
        <f t="shared" si="12"/>
        <v>-67923.010000000068</v>
      </c>
      <c r="P25" s="151">
        <f t="shared" si="13"/>
        <v>-0.1736843862917338</v>
      </c>
      <c r="Q25" s="71"/>
    </row>
    <row r="26" spans="2:17" s="72" customFormat="1" ht="12.75" x14ac:dyDescent="0.2">
      <c r="B26" s="70"/>
      <c r="C26" s="98" t="s">
        <v>71</v>
      </c>
      <c r="D26" s="99" t="s">
        <v>70</v>
      </c>
      <c r="E26" s="152">
        <f>IFERROR(VLOOKUP($C26,'2025'!$C$205:$U$392,19,FALSE),0)</f>
        <v>3075609.2600000002</v>
      </c>
      <c r="F26" s="153">
        <f>IFERROR(VLOOKUP($C26,'2025'!$C$8:$U$195,19,FALSE),0)</f>
        <v>2530366.62</v>
      </c>
      <c r="G26" s="154">
        <f t="shared" si="6"/>
        <v>0.82272044531430499</v>
      </c>
      <c r="H26" s="155">
        <f t="shared" si="7"/>
        <v>3.1144123721491256E-4</v>
      </c>
      <c r="I26" s="156">
        <f t="shared" si="8"/>
        <v>-545242.64000000013</v>
      </c>
      <c r="J26" s="157">
        <f t="shared" si="9"/>
        <v>-0.17727955468569506</v>
      </c>
      <c r="K26" s="163">
        <f>VLOOKUP($C26,'2025'!$C$205:$U$392,VLOOKUP($L$4,Master!$D$9:$G$20,4,FALSE),FALSE)</f>
        <v>391071.4800000001</v>
      </c>
      <c r="L26" s="164">
        <f>VLOOKUP($C26,'2025'!$C$8:$U$195,VLOOKUP($L$4,Master!$D$9:$G$20,4,FALSE),FALSE)</f>
        <v>323148.47000000003</v>
      </c>
      <c r="M26" s="155">
        <f t="shared" si="10"/>
        <v>0.82631561370826623</v>
      </c>
      <c r="N26" s="155">
        <f t="shared" si="11"/>
        <v>3.9773587947862691E-5</v>
      </c>
      <c r="O26" s="156">
        <f t="shared" si="12"/>
        <v>-67923.010000000068</v>
      </c>
      <c r="P26" s="157">
        <f t="shared" si="13"/>
        <v>-0.1736843862917338</v>
      </c>
      <c r="Q26" s="71"/>
    </row>
    <row r="27" spans="2:17" s="72" customFormat="1" ht="12.75" x14ac:dyDescent="0.2">
      <c r="B27" s="70"/>
      <c r="C27" s="133" t="s">
        <v>72</v>
      </c>
      <c r="D27" s="134" t="s">
        <v>73</v>
      </c>
      <c r="E27" s="147">
        <f>IFERROR(VLOOKUP($C27,'2025'!$C$205:$U$392,19,FALSE),0)</f>
        <v>133226652.98999999</v>
      </c>
      <c r="F27" s="148">
        <f>IFERROR(VLOOKUP($C27,'2025'!$C$8:$U$195,19,FALSE),0)</f>
        <v>136453904.91</v>
      </c>
      <c r="G27" s="149">
        <f t="shared" si="6"/>
        <v>1.0242237709014745</v>
      </c>
      <c r="H27" s="150">
        <f t="shared" si="7"/>
        <v>1.6794946879269388E-2</v>
      </c>
      <c r="I27" s="148">
        <f t="shared" si="8"/>
        <v>3227251.9200000018</v>
      </c>
      <c r="J27" s="151">
        <f t="shared" si="9"/>
        <v>2.4223770901474494E-2</v>
      </c>
      <c r="K27" s="147">
        <f>VLOOKUP($C27,'2025'!$C$205:$U$392,VLOOKUP($L$4,Master!$D$9:$G$20,4,FALSE),FALSE)</f>
        <v>14601675.499999996</v>
      </c>
      <c r="L27" s="148">
        <f>VLOOKUP($C27,'2025'!$C$8:$U$195,VLOOKUP($L$4,Master!$D$9:$G$20,4,FALSE),FALSE)</f>
        <v>17958885.489999998</v>
      </c>
      <c r="M27" s="150">
        <f t="shared" si="10"/>
        <v>1.2299195041007454</v>
      </c>
      <c r="N27" s="150">
        <f t="shared" si="11"/>
        <v>2.210405982990141E-3</v>
      </c>
      <c r="O27" s="148">
        <f t="shared" si="12"/>
        <v>3357209.9900000021</v>
      </c>
      <c r="P27" s="151">
        <f t="shared" si="13"/>
        <v>0.22991950410074535</v>
      </c>
      <c r="Q27" s="71"/>
    </row>
    <row r="28" spans="2:17" s="72" customFormat="1" ht="12.75" x14ac:dyDescent="0.2">
      <c r="B28" s="70"/>
      <c r="C28" s="98" t="s">
        <v>74</v>
      </c>
      <c r="D28" s="99" t="s">
        <v>73</v>
      </c>
      <c r="E28" s="152">
        <f>IFERROR(VLOOKUP($C28,'2025'!$C$205:$U$392,19,FALSE),0)</f>
        <v>133226652.98999999</v>
      </c>
      <c r="F28" s="153">
        <f>IFERROR(VLOOKUP($C28,'2025'!$C$8:$U$195,19,FALSE),0)</f>
        <v>136453904.91</v>
      </c>
      <c r="G28" s="154">
        <f t="shared" si="6"/>
        <v>1.0242237709014745</v>
      </c>
      <c r="H28" s="155">
        <f t="shared" si="7"/>
        <v>1.6794946879269388E-2</v>
      </c>
      <c r="I28" s="156">
        <f t="shared" si="8"/>
        <v>3227251.9200000018</v>
      </c>
      <c r="J28" s="157">
        <f t="shared" si="9"/>
        <v>2.4223770901474494E-2</v>
      </c>
      <c r="K28" s="163">
        <f>VLOOKUP($C28,'2025'!$C$205:$U$392,VLOOKUP($L$4,Master!$D$9:$G$20,4,FALSE),FALSE)</f>
        <v>14601675.499999996</v>
      </c>
      <c r="L28" s="164">
        <f>VLOOKUP($C28,'2025'!$C$8:$U$195,VLOOKUP($L$4,Master!$D$9:$G$20,4,FALSE),FALSE)</f>
        <v>17958885.489999998</v>
      </c>
      <c r="M28" s="155">
        <f t="shared" si="10"/>
        <v>1.2299195041007454</v>
      </c>
      <c r="N28" s="155">
        <f t="shared" si="11"/>
        <v>2.210405982990141E-3</v>
      </c>
      <c r="O28" s="156">
        <f t="shared" si="12"/>
        <v>3357209.9900000021</v>
      </c>
      <c r="P28" s="157">
        <f t="shared" si="13"/>
        <v>0.22991950410074535</v>
      </c>
      <c r="Q28" s="71"/>
    </row>
    <row r="29" spans="2:17" s="72" customFormat="1" ht="12.75" x14ac:dyDescent="0.2">
      <c r="B29" s="70"/>
      <c r="C29" s="133" t="s">
        <v>75</v>
      </c>
      <c r="D29" s="134" t="s">
        <v>76</v>
      </c>
      <c r="E29" s="147">
        <f>IFERROR(VLOOKUP($C29,'2025'!$C$205:$U$392,19,FALSE),0)</f>
        <v>0</v>
      </c>
      <c r="F29" s="148">
        <f>IFERROR(VLOOKUP($C29,'2025'!$C$8:$U$195,19,FALSE),0)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VLOOKUP($C29,'2025'!$C$205:$U$392,VLOOKUP($L$4,Master!$D$9:$G$20,4,FALSE),FALSE)</f>
        <v>0</v>
      </c>
      <c r="L29" s="148">
        <f>VLOOKUP($C29,'2025'!$C$8:$U$195,VLOOKUP($L$4,Master!$D$9:$G$20,4,FALSE),FALSE)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77</v>
      </c>
      <c r="D30" s="99" t="s">
        <v>76</v>
      </c>
      <c r="E30" s="152">
        <f>IFERROR(VLOOKUP($C30,'2025'!$C$205:$U$392,19,FALSE),0)</f>
        <v>0</v>
      </c>
      <c r="F30" s="153">
        <f>IFERROR(VLOOKUP($C30,'2025'!$C$8:$U$195,19,FALSE),0)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VLOOKUP($C30,'2025'!$C$205:$U$392,VLOOKUP($L$4,Master!$D$9:$G$20,4,FALSE),FALSE)</f>
        <v>0</v>
      </c>
      <c r="L30" s="164">
        <f>VLOOKUP($C30,'2025'!$C$8:$U$195,VLOOKUP($L$4,Master!$D$9:$G$20,4,FALSE),FALSE)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78</v>
      </c>
      <c r="D31" s="132" t="s">
        <v>79</v>
      </c>
      <c r="E31" s="142">
        <f>IFERROR(VLOOKUP($C31,'2025'!$C$205:$U$392,19,FALSE),0)</f>
        <v>77201876.25999999</v>
      </c>
      <c r="F31" s="143">
        <f>IFERROR(VLOOKUP($C31,'2025'!$C$8:$U$195,19,FALSE),0)</f>
        <v>112071821.31999999</v>
      </c>
      <c r="G31" s="144">
        <f t="shared" si="6"/>
        <v>1.4516722487749549</v>
      </c>
      <c r="H31" s="145">
        <f t="shared" si="7"/>
        <v>1.3793964247295284E-2</v>
      </c>
      <c r="I31" s="143">
        <f t="shared" si="8"/>
        <v>34869945.060000002</v>
      </c>
      <c r="J31" s="146">
        <f t="shared" si="9"/>
        <v>0.45167224877495493</v>
      </c>
      <c r="K31" s="142">
        <f>VLOOKUP($C31,'2025'!$C$205:$U$392,VLOOKUP($L$4,Master!$D$9:$G$20,4,FALSE),FALSE)</f>
        <v>8184427.179999996</v>
      </c>
      <c r="L31" s="143">
        <f>VLOOKUP($C31,'2025'!$C$8:$U$195,VLOOKUP($L$4,Master!$D$9:$G$20,4,FALSE),FALSE)</f>
        <v>5667984.5500000035</v>
      </c>
      <c r="M31" s="145">
        <f t="shared" si="10"/>
        <v>0.6925328340449608</v>
      </c>
      <c r="N31" s="145">
        <f t="shared" si="11"/>
        <v>6.9762385688086983E-4</v>
      </c>
      <c r="O31" s="143">
        <f t="shared" si="12"/>
        <v>-2516442.6299999924</v>
      </c>
      <c r="P31" s="146">
        <f t="shared" si="13"/>
        <v>-0.3074671659550392</v>
      </c>
      <c r="Q31" s="71"/>
    </row>
    <row r="32" spans="2:17" s="72" customFormat="1" ht="12.75" x14ac:dyDescent="0.2">
      <c r="B32" s="70"/>
      <c r="C32" s="133" t="s">
        <v>80</v>
      </c>
      <c r="D32" s="134" t="s">
        <v>81</v>
      </c>
      <c r="E32" s="147">
        <f>IFERROR(VLOOKUP($C32,'2025'!$C$205:$U$392,19,FALSE),0)</f>
        <v>76119545.359999985</v>
      </c>
      <c r="F32" s="148">
        <f>IFERROR(VLOOKUP($C32,'2025'!$C$8:$U$195,19,FALSE),0)</f>
        <v>111697646.66999999</v>
      </c>
      <c r="G32" s="149">
        <f t="shared" si="6"/>
        <v>1.4673977116092436</v>
      </c>
      <c r="H32" s="150">
        <f t="shared" si="7"/>
        <v>1.3747910282225804E-2</v>
      </c>
      <c r="I32" s="148">
        <f t="shared" si="8"/>
        <v>35578101.310000002</v>
      </c>
      <c r="J32" s="151">
        <f t="shared" si="9"/>
        <v>0.46739771160924348</v>
      </c>
      <c r="K32" s="147">
        <f>VLOOKUP($C32,'2025'!$C$205:$U$392,VLOOKUP($L$4,Master!$D$9:$G$20,4,FALSE),FALSE)</f>
        <v>7919959.0499999961</v>
      </c>
      <c r="L32" s="148">
        <f>VLOOKUP($C32,'2025'!$C$8:$U$195,VLOOKUP($L$4,Master!$D$9:$G$20,4,FALSE),FALSE)</f>
        <v>5625894.5600000033</v>
      </c>
      <c r="M32" s="150">
        <f t="shared" si="10"/>
        <v>0.71034389502304385</v>
      </c>
      <c r="N32" s="150">
        <f t="shared" si="11"/>
        <v>6.9244335913941476E-4</v>
      </c>
      <c r="O32" s="148">
        <f t="shared" si="12"/>
        <v>-2294064.4899999928</v>
      </c>
      <c r="P32" s="151">
        <f t="shared" si="13"/>
        <v>-0.28965610497695615</v>
      </c>
      <c r="Q32" s="71"/>
    </row>
    <row r="33" spans="2:17" s="72" customFormat="1" ht="12.75" x14ac:dyDescent="0.2">
      <c r="B33" s="70"/>
      <c r="C33" s="98" t="s">
        <v>82</v>
      </c>
      <c r="D33" s="99" t="s">
        <v>81</v>
      </c>
      <c r="E33" s="152">
        <f>IFERROR(VLOOKUP($C33,'2025'!$C$205:$U$392,19,FALSE),0)</f>
        <v>76119545.359999985</v>
      </c>
      <c r="F33" s="153">
        <f>IFERROR(VLOOKUP($C33,'2025'!$C$8:$U$195,19,FALSE),0)</f>
        <v>111697646.66999999</v>
      </c>
      <c r="G33" s="154">
        <f t="shared" si="6"/>
        <v>1.4673977116092436</v>
      </c>
      <c r="H33" s="155">
        <f t="shared" si="7"/>
        <v>1.3747910282225804E-2</v>
      </c>
      <c r="I33" s="156">
        <f t="shared" si="8"/>
        <v>35578101.310000002</v>
      </c>
      <c r="J33" s="157">
        <f t="shared" si="9"/>
        <v>0.46739771160924348</v>
      </c>
      <c r="K33" s="163">
        <f>VLOOKUP($C33,'2025'!$C$205:$U$392,VLOOKUP($L$4,Master!$D$9:$G$20,4,FALSE),FALSE)</f>
        <v>7919959.0499999961</v>
      </c>
      <c r="L33" s="164">
        <f>VLOOKUP($C33,'2025'!$C$8:$U$195,VLOOKUP($L$4,Master!$D$9:$G$20,4,FALSE),FALSE)</f>
        <v>5625894.5600000033</v>
      </c>
      <c r="M33" s="155">
        <f t="shared" si="10"/>
        <v>0.71034389502304385</v>
      </c>
      <c r="N33" s="155">
        <f t="shared" si="11"/>
        <v>6.9244335913941476E-4</v>
      </c>
      <c r="O33" s="156">
        <f t="shared" si="12"/>
        <v>-2294064.4899999928</v>
      </c>
      <c r="P33" s="157">
        <f t="shared" si="13"/>
        <v>-0.28965610497695615</v>
      </c>
      <c r="Q33" s="71"/>
    </row>
    <row r="34" spans="2:17" s="72" customFormat="1" ht="12.75" x14ac:dyDescent="0.2">
      <c r="B34" s="70"/>
      <c r="C34" s="133" t="s">
        <v>83</v>
      </c>
      <c r="D34" s="134" t="s">
        <v>84</v>
      </c>
      <c r="E34" s="147">
        <f>IFERROR(VLOOKUP($C34,'2025'!$C$205:$U$392,19,FALSE),0)</f>
        <v>0</v>
      </c>
      <c r="F34" s="148">
        <f>IFERROR(VLOOKUP($C34,'2025'!$C$8:$U$195,19,FALSE),0)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VLOOKUP($C34,'2025'!$C$205:$U$392,VLOOKUP($L$4,Master!$D$9:$G$20,4,FALSE),FALSE)</f>
        <v>0</v>
      </c>
      <c r="L34" s="148">
        <f>VLOOKUP($C34,'2025'!$C$8:$U$195,VLOOKUP($L$4,Master!$D$9:$G$20,4,FALSE),FALSE)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85</v>
      </c>
      <c r="D35" s="99" t="s">
        <v>84</v>
      </c>
      <c r="E35" s="152">
        <f>IFERROR(VLOOKUP($C35,'2025'!$C$205:$U$392,19,FALSE),0)</f>
        <v>0</v>
      </c>
      <c r="F35" s="153">
        <f>IFERROR(VLOOKUP($C35,'2025'!$C$8:$U$195,19,FALSE),0)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VLOOKUP($C35,'2025'!$C$205:$U$392,VLOOKUP($L$4,Master!$D$9:$G$20,4,FALSE),FALSE)</f>
        <v>0</v>
      </c>
      <c r="L35" s="164">
        <f>VLOOKUP($C35,'2025'!$C$8:$U$195,VLOOKUP($L$4,Master!$D$9:$G$20,4,FALSE),FALSE)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86</v>
      </c>
      <c r="D36" s="134" t="s">
        <v>87</v>
      </c>
      <c r="E36" s="147">
        <f>IFERROR(VLOOKUP($C36,'2025'!$C$205:$U$392,19,FALSE),0)</f>
        <v>0</v>
      </c>
      <c r="F36" s="148">
        <f>IFERROR(VLOOKUP($C36,'2025'!$C$8:$U$195,19,FALSE),0)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VLOOKUP($C36,'2025'!$C$205:$U$392,VLOOKUP($L$4,Master!$D$9:$G$20,4,FALSE),FALSE)</f>
        <v>0</v>
      </c>
      <c r="L36" s="148">
        <f>VLOOKUP($C36,'2025'!$C$8:$U$195,VLOOKUP($L$4,Master!$D$9:$G$20,4,FALSE),FALSE)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88</v>
      </c>
      <c r="D37" s="99" t="s">
        <v>87</v>
      </c>
      <c r="E37" s="152">
        <f>IFERROR(VLOOKUP($C37,'2025'!$C$205:$U$392,19,FALSE),0)</f>
        <v>0</v>
      </c>
      <c r="F37" s="153">
        <f>IFERROR(VLOOKUP($C37,'2025'!$C$8:$U$195,19,FALSE),0)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VLOOKUP($C37,'2025'!$C$205:$U$392,VLOOKUP($L$4,Master!$D$9:$G$20,4,FALSE),FALSE)</f>
        <v>0</v>
      </c>
      <c r="L37" s="164">
        <f>VLOOKUP($C37,'2025'!$C$8:$U$195,VLOOKUP($L$4,Master!$D$9:$G$20,4,FALSE),FALSE)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89</v>
      </c>
      <c r="D38" s="134" t="s">
        <v>90</v>
      </c>
      <c r="E38" s="147">
        <f>IFERROR(VLOOKUP($C38,'2025'!$C$205:$U$392,19,FALSE),0)</f>
        <v>0</v>
      </c>
      <c r="F38" s="148">
        <f>IFERROR(VLOOKUP($C38,'2025'!$C$8:$U$195,19,FALSE),0)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VLOOKUP($C38,'2025'!$C$205:$U$392,VLOOKUP($L$4,Master!$D$9:$G$20,4,FALSE),FALSE)</f>
        <v>0</v>
      </c>
      <c r="L38" s="148">
        <f>VLOOKUP($C38,'2025'!$C$8:$U$195,VLOOKUP($L$4,Master!$D$9:$G$20,4,FALSE),FALSE)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91</v>
      </c>
      <c r="D39" s="99" t="s">
        <v>90</v>
      </c>
      <c r="E39" s="152">
        <f>IFERROR(VLOOKUP($C39,'2025'!$C$205:$U$392,19,FALSE),0)</f>
        <v>0</v>
      </c>
      <c r="F39" s="153">
        <f>IFERROR(VLOOKUP($C39,'2025'!$C$8:$U$195,19,FALSE),0)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VLOOKUP($C39,'2025'!$C$205:$U$392,VLOOKUP($L$4,Master!$D$9:$G$20,4,FALSE),FALSE)</f>
        <v>0</v>
      </c>
      <c r="L39" s="164">
        <f>VLOOKUP($C39,'2025'!$C$8:$U$195,VLOOKUP($L$4,Master!$D$9:$G$20,4,FALSE),FALSE)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92</v>
      </c>
      <c r="D40" s="134" t="s">
        <v>93</v>
      </c>
      <c r="E40" s="147">
        <f>IFERROR(VLOOKUP($C40,'2025'!$C$205:$U$392,19,FALSE),0)</f>
        <v>1082330.8999999999</v>
      </c>
      <c r="F40" s="148">
        <f>IFERROR(VLOOKUP($C40,'2025'!$C$8:$U$195,19,FALSE),0)</f>
        <v>374174.64999999997</v>
      </c>
      <c r="G40" s="149">
        <f t="shared" si="6"/>
        <v>0.34571187979572604</v>
      </c>
      <c r="H40" s="150">
        <f t="shared" si="7"/>
        <v>4.6053965069479484E-5</v>
      </c>
      <c r="I40" s="148">
        <f t="shared" si="8"/>
        <v>-708156.25</v>
      </c>
      <c r="J40" s="151">
        <f t="shared" si="9"/>
        <v>-0.65428812020427396</v>
      </c>
      <c r="K40" s="147">
        <f>VLOOKUP($C40,'2025'!$C$205:$U$392,VLOOKUP($L$4,Master!$D$9:$G$20,4,FALSE),FALSE)</f>
        <v>264468.13</v>
      </c>
      <c r="L40" s="148">
        <f>VLOOKUP($C40,'2025'!$C$8:$U$195,VLOOKUP($L$4,Master!$D$9:$G$20,4,FALSE),FALSE)</f>
        <v>42089.99</v>
      </c>
      <c r="M40" s="150">
        <f t="shared" si="10"/>
        <v>0.15914957314516498</v>
      </c>
      <c r="N40" s="150">
        <f t="shared" si="11"/>
        <v>5.1804977414550692E-6</v>
      </c>
      <c r="O40" s="148">
        <f t="shared" si="12"/>
        <v>-222378.14</v>
      </c>
      <c r="P40" s="151">
        <f t="shared" si="13"/>
        <v>-0.84085042685483502</v>
      </c>
      <c r="Q40" s="71"/>
    </row>
    <row r="41" spans="2:17" s="72" customFormat="1" ht="12.75" x14ac:dyDescent="0.2">
      <c r="B41" s="70"/>
      <c r="C41" s="98" t="s">
        <v>94</v>
      </c>
      <c r="D41" s="99" t="s">
        <v>93</v>
      </c>
      <c r="E41" s="152">
        <f>IFERROR(VLOOKUP($C41,'2025'!$C$205:$U$392,19,FALSE),0)</f>
        <v>1082330.8999999999</v>
      </c>
      <c r="F41" s="153">
        <f>IFERROR(VLOOKUP($C41,'2025'!$C$8:$U$195,19,FALSE),0)</f>
        <v>374174.64999999997</v>
      </c>
      <c r="G41" s="154">
        <f t="shared" si="6"/>
        <v>0.34571187979572604</v>
      </c>
      <c r="H41" s="155">
        <f t="shared" si="7"/>
        <v>4.6053965069479484E-5</v>
      </c>
      <c r="I41" s="156">
        <f t="shared" si="8"/>
        <v>-708156.25</v>
      </c>
      <c r="J41" s="157">
        <f t="shared" si="9"/>
        <v>-0.65428812020427396</v>
      </c>
      <c r="K41" s="163">
        <f>VLOOKUP($C41,'2025'!$C$205:$U$392,VLOOKUP($L$4,Master!$D$9:$G$20,4,FALSE),FALSE)</f>
        <v>264468.13</v>
      </c>
      <c r="L41" s="164">
        <f>VLOOKUP($C41,'2025'!$C$8:$U$195,VLOOKUP($L$4,Master!$D$9:$G$20,4,FALSE),FALSE)</f>
        <v>42089.99</v>
      </c>
      <c r="M41" s="155">
        <f t="shared" si="10"/>
        <v>0.15914957314516498</v>
      </c>
      <c r="N41" s="155">
        <f t="shared" si="11"/>
        <v>5.1804977414550692E-6</v>
      </c>
      <c r="O41" s="156">
        <f t="shared" si="12"/>
        <v>-222378.14</v>
      </c>
      <c r="P41" s="157">
        <f t="shared" si="13"/>
        <v>-0.84085042685483502</v>
      </c>
      <c r="Q41" s="71"/>
    </row>
    <row r="42" spans="2:17" s="72" customFormat="1" ht="12.75" x14ac:dyDescent="0.2">
      <c r="B42" s="70"/>
      <c r="C42" s="131" t="s">
        <v>95</v>
      </c>
      <c r="D42" s="132" t="s">
        <v>96</v>
      </c>
      <c r="E42" s="142">
        <f>IFERROR(VLOOKUP($C42,'2025'!$C$205:$U$392,19,FALSE),0)</f>
        <v>182672194.15000015</v>
      </c>
      <c r="F42" s="143">
        <f>IFERROR(VLOOKUP($C42,'2025'!$C$8:$U$195,19,FALSE),0)</f>
        <v>159368760.21000001</v>
      </c>
      <c r="G42" s="144">
        <f t="shared" si="6"/>
        <v>0.87243031678447636</v>
      </c>
      <c r="H42" s="145">
        <f t="shared" si="7"/>
        <v>1.9615340899971693E-2</v>
      </c>
      <c r="I42" s="143">
        <f t="shared" si="8"/>
        <v>-23303433.940000147</v>
      </c>
      <c r="J42" s="146">
        <f t="shared" si="9"/>
        <v>-0.12756968321552362</v>
      </c>
      <c r="K42" s="142">
        <f>VLOOKUP($C42,'2025'!$C$205:$U$392,VLOOKUP($L$4,Master!$D$9:$G$20,4,FALSE),FALSE)</f>
        <v>22902862.930000048</v>
      </c>
      <c r="L42" s="143">
        <f>VLOOKUP($C42,'2025'!$C$8:$U$195,VLOOKUP($L$4,Master!$D$9:$G$20,4,FALSE),FALSE)</f>
        <v>18346494.999999996</v>
      </c>
      <c r="M42" s="145">
        <f t="shared" si="10"/>
        <v>0.80105683975291375</v>
      </c>
      <c r="N42" s="145">
        <f t="shared" si="11"/>
        <v>2.2581135303457352E-3</v>
      </c>
      <c r="O42" s="143">
        <f t="shared" si="12"/>
        <v>-4556367.9300000519</v>
      </c>
      <c r="P42" s="146">
        <f t="shared" si="13"/>
        <v>-0.1989431602470863</v>
      </c>
      <c r="Q42" s="71"/>
    </row>
    <row r="43" spans="2:17" s="72" customFormat="1" ht="12.75" x14ac:dyDescent="0.2">
      <c r="B43" s="70"/>
      <c r="C43" s="133" t="s">
        <v>97</v>
      </c>
      <c r="D43" s="134" t="s">
        <v>98</v>
      </c>
      <c r="E43" s="147">
        <f>IFERROR(VLOOKUP($C43,'2025'!$C$205:$U$392,19,FALSE),0)</f>
        <v>93267712.790000007</v>
      </c>
      <c r="F43" s="148">
        <f>IFERROR(VLOOKUP($C43,'2025'!$C$8:$U$195,19,FALSE),0)</f>
        <v>82771743.420000002</v>
      </c>
      <c r="G43" s="149">
        <f t="shared" si="6"/>
        <v>0.88746406386492449</v>
      </c>
      <c r="H43" s="150">
        <f t="shared" si="7"/>
        <v>1.0187667657882753E-2</v>
      </c>
      <c r="I43" s="148">
        <f t="shared" si="8"/>
        <v>-10495969.370000005</v>
      </c>
      <c r="J43" s="151">
        <f t="shared" si="9"/>
        <v>-0.1125359361350755</v>
      </c>
      <c r="K43" s="147">
        <f>VLOOKUP($C43,'2025'!$C$205:$U$392,VLOOKUP($L$4,Master!$D$9:$G$20,4,FALSE),FALSE)</f>
        <v>10608873.959999997</v>
      </c>
      <c r="L43" s="148">
        <f>VLOOKUP($C43,'2025'!$C$8:$U$195,VLOOKUP($L$4,Master!$D$9:$G$20,4,FALSE),FALSE)</f>
        <v>9964795.4399999958</v>
      </c>
      <c r="M43" s="150">
        <f t="shared" si="10"/>
        <v>0.93928870090940342</v>
      </c>
      <c r="N43" s="150">
        <f t="shared" si="11"/>
        <v>1.2264816473223621E-3</v>
      </c>
      <c r="O43" s="148">
        <f t="shared" si="12"/>
        <v>-644078.52000000142</v>
      </c>
      <c r="P43" s="151">
        <f t="shared" si="13"/>
        <v>-6.0711299090596568E-2</v>
      </c>
      <c r="Q43" s="71"/>
    </row>
    <row r="44" spans="2:17" s="72" customFormat="1" ht="12.75" x14ac:dyDescent="0.2">
      <c r="B44" s="70"/>
      <c r="C44" s="98" t="s">
        <v>99</v>
      </c>
      <c r="D44" s="99" t="s">
        <v>98</v>
      </c>
      <c r="E44" s="152">
        <f>IFERROR(VLOOKUP($C44,'2025'!$C$205:$U$392,19,FALSE),0)</f>
        <v>93267712.790000007</v>
      </c>
      <c r="F44" s="153">
        <f>IFERROR(VLOOKUP($C44,'2025'!$C$8:$U$195,19,FALSE),0)</f>
        <v>82771743.420000002</v>
      </c>
      <c r="G44" s="154">
        <f t="shared" si="6"/>
        <v>0.88746406386492449</v>
      </c>
      <c r="H44" s="155">
        <f t="shared" si="7"/>
        <v>1.0187667657882753E-2</v>
      </c>
      <c r="I44" s="156">
        <f t="shared" si="8"/>
        <v>-10495969.370000005</v>
      </c>
      <c r="J44" s="157">
        <f t="shared" si="9"/>
        <v>-0.1125359361350755</v>
      </c>
      <c r="K44" s="163">
        <f>VLOOKUP($C44,'2025'!$C$205:$U$392,VLOOKUP($L$4,Master!$D$9:$G$20,4,FALSE),FALSE)</f>
        <v>10608873.959999997</v>
      </c>
      <c r="L44" s="164">
        <f>VLOOKUP($C44,'2025'!$C$8:$U$195,VLOOKUP($L$4,Master!$D$9:$G$20,4,FALSE),FALSE)</f>
        <v>9964795.4399999958</v>
      </c>
      <c r="M44" s="155">
        <f t="shared" si="10"/>
        <v>0.93928870090940342</v>
      </c>
      <c r="N44" s="155">
        <f t="shared" si="11"/>
        <v>1.2264816473223621E-3</v>
      </c>
      <c r="O44" s="156">
        <f t="shared" si="12"/>
        <v>-644078.52000000142</v>
      </c>
      <c r="P44" s="157">
        <f t="shared" si="13"/>
        <v>-6.0711299090596568E-2</v>
      </c>
      <c r="Q44" s="71"/>
    </row>
    <row r="45" spans="2:17" s="72" customFormat="1" ht="12.75" x14ac:dyDescent="0.2">
      <c r="B45" s="70"/>
      <c r="C45" s="133" t="s">
        <v>100</v>
      </c>
      <c r="D45" s="134" t="s">
        <v>101</v>
      </c>
      <c r="E45" s="147">
        <f>IFERROR(VLOOKUP($C45,'2025'!$C$205:$U$392,19,FALSE),0)</f>
        <v>0</v>
      </c>
      <c r="F45" s="148">
        <f>IFERROR(VLOOKUP($C45,'2025'!$C$8:$U$195,19,FALSE),0)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VLOOKUP($C45,'2025'!$C$205:$U$392,VLOOKUP($L$4,Master!$D$9:$G$20,4,FALSE),FALSE)</f>
        <v>0</v>
      </c>
      <c r="L45" s="148">
        <f>VLOOKUP($C45,'2025'!$C$8:$U$195,VLOOKUP($L$4,Master!$D$9:$G$20,4,FALSE),FALSE)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102</v>
      </c>
      <c r="D46" s="99" t="s">
        <v>101</v>
      </c>
      <c r="E46" s="152">
        <f>IFERROR(VLOOKUP($C46,'2025'!$C$205:$U$392,19,FALSE),0)</f>
        <v>0</v>
      </c>
      <c r="F46" s="153">
        <f>IFERROR(VLOOKUP($C46,'2025'!$C$8:$U$195,19,FALSE),0)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VLOOKUP($C46,'2025'!$C$205:$U$392,VLOOKUP($L$4,Master!$D$9:$G$20,4,FALSE),FALSE)</f>
        <v>0</v>
      </c>
      <c r="L46" s="164">
        <f>VLOOKUP($C46,'2025'!$C$8:$U$195,VLOOKUP($L$4,Master!$D$9:$G$20,4,FALSE),FALSE)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103</v>
      </c>
      <c r="D47" s="134" t="s">
        <v>104</v>
      </c>
      <c r="E47" s="147">
        <f>IFERROR(VLOOKUP($C47,'2025'!$C$205:$U$392,19,FALSE),0)</f>
        <v>42008259.750000149</v>
      </c>
      <c r="F47" s="148">
        <f>IFERROR(VLOOKUP($C47,'2025'!$C$8:$U$195,19,FALSE),0)</f>
        <v>39145696.829999998</v>
      </c>
      <c r="G47" s="149">
        <f t="shared" si="6"/>
        <v>0.93185714102331652</v>
      </c>
      <c r="H47" s="150">
        <f t="shared" si="7"/>
        <v>4.818109816977857E-3</v>
      </c>
      <c r="I47" s="148">
        <f t="shared" si="8"/>
        <v>-2862562.9200001508</v>
      </c>
      <c r="J47" s="151">
        <f t="shared" si="9"/>
        <v>-6.8142858976683526E-2</v>
      </c>
      <c r="K47" s="147">
        <f>VLOOKUP($C47,'2025'!$C$205:$U$392,VLOOKUP($L$4,Master!$D$9:$G$20,4,FALSE),FALSE)</f>
        <v>5936436.810000048</v>
      </c>
      <c r="L47" s="148">
        <f>VLOOKUP($C47,'2025'!$C$8:$U$195,VLOOKUP($L$4,Master!$D$9:$G$20,4,FALSE),FALSE)</f>
        <v>4462845.1800000025</v>
      </c>
      <c r="M47" s="150">
        <f t="shared" si="10"/>
        <v>0.75177169787813614</v>
      </c>
      <c r="N47" s="150">
        <f t="shared" si="11"/>
        <v>5.4929353453050608E-4</v>
      </c>
      <c r="O47" s="148">
        <f t="shared" si="12"/>
        <v>-1473591.6300000455</v>
      </c>
      <c r="P47" s="151">
        <f t="shared" si="13"/>
        <v>-0.24822830212186384</v>
      </c>
      <c r="Q47" s="71"/>
    </row>
    <row r="48" spans="2:17" s="72" customFormat="1" ht="12.75" x14ac:dyDescent="0.2">
      <c r="B48" s="70"/>
      <c r="C48" s="98" t="s">
        <v>105</v>
      </c>
      <c r="D48" s="99" t="s">
        <v>104</v>
      </c>
      <c r="E48" s="152">
        <f>IFERROR(VLOOKUP($C48,'2025'!$C$205:$U$392,19,FALSE),0)</f>
        <v>42008259.750000149</v>
      </c>
      <c r="F48" s="153">
        <f>IFERROR(VLOOKUP($C48,'2025'!$C$8:$U$195,19,FALSE),0)</f>
        <v>39145696.829999998</v>
      </c>
      <c r="G48" s="154">
        <f t="shared" si="6"/>
        <v>0.93185714102331652</v>
      </c>
      <c r="H48" s="155">
        <f t="shared" si="7"/>
        <v>4.818109816977857E-3</v>
      </c>
      <c r="I48" s="156">
        <f t="shared" si="8"/>
        <v>-2862562.9200001508</v>
      </c>
      <c r="J48" s="157">
        <f t="shared" si="9"/>
        <v>-6.8142858976683526E-2</v>
      </c>
      <c r="K48" s="163">
        <f>VLOOKUP($C48,'2025'!$C$205:$U$392,VLOOKUP($L$4,Master!$D$9:$G$20,4,FALSE),FALSE)</f>
        <v>5936436.810000048</v>
      </c>
      <c r="L48" s="164">
        <f>VLOOKUP($C48,'2025'!$C$8:$U$195,VLOOKUP($L$4,Master!$D$9:$G$20,4,FALSE),FALSE)</f>
        <v>4462845.1800000025</v>
      </c>
      <c r="M48" s="155">
        <f t="shared" si="10"/>
        <v>0.75177169787813614</v>
      </c>
      <c r="N48" s="155">
        <f t="shared" si="11"/>
        <v>5.4929353453050608E-4</v>
      </c>
      <c r="O48" s="156">
        <f t="shared" si="12"/>
        <v>-1473591.6300000455</v>
      </c>
      <c r="P48" s="157">
        <f t="shared" si="13"/>
        <v>-0.24822830212186384</v>
      </c>
      <c r="Q48" s="71"/>
    </row>
    <row r="49" spans="2:17" s="72" customFormat="1" ht="12.75" x14ac:dyDescent="0.2">
      <c r="B49" s="70"/>
      <c r="C49" s="133" t="s">
        <v>106</v>
      </c>
      <c r="D49" s="134" t="s">
        <v>107</v>
      </c>
      <c r="E49" s="147">
        <f>IFERROR(VLOOKUP($C49,'2025'!$C$205:$U$392,19,FALSE),0)</f>
        <v>13023890.589999998</v>
      </c>
      <c r="F49" s="148">
        <f>IFERROR(VLOOKUP($C49,'2025'!$C$8:$U$195,19,FALSE),0)</f>
        <v>12153785</v>
      </c>
      <c r="G49" s="149">
        <f t="shared" si="6"/>
        <v>0.93319157712610989</v>
      </c>
      <c r="H49" s="150">
        <f t="shared" si="7"/>
        <v>1.495905694979507E-3</v>
      </c>
      <c r="I49" s="148">
        <f t="shared" si="8"/>
        <v>-870105.58999999799</v>
      </c>
      <c r="J49" s="151">
        <f t="shared" si="9"/>
        <v>-6.6808422873890105E-2</v>
      </c>
      <c r="K49" s="147">
        <f>VLOOKUP($C49,'2025'!$C$205:$U$392,VLOOKUP($L$4,Master!$D$9:$G$20,4,FALSE),FALSE)</f>
        <v>1750830.94</v>
      </c>
      <c r="L49" s="148">
        <f>VLOOKUP($C49,'2025'!$C$8:$U$195,VLOOKUP($L$4,Master!$D$9:$G$20,4,FALSE),FALSE)</f>
        <v>1242760.29</v>
      </c>
      <c r="M49" s="150">
        <f t="shared" si="10"/>
        <v>0.70981170232232704</v>
      </c>
      <c r="N49" s="150">
        <f t="shared" si="11"/>
        <v>1.52960760397307E-4</v>
      </c>
      <c r="O49" s="148">
        <f t="shared" si="12"/>
        <v>-508070.64999999991</v>
      </c>
      <c r="P49" s="151">
        <f t="shared" si="13"/>
        <v>-0.29018829767767296</v>
      </c>
      <c r="Q49" s="71"/>
    </row>
    <row r="50" spans="2:17" s="72" customFormat="1" ht="12.75" x14ac:dyDescent="0.2">
      <c r="B50" s="70"/>
      <c r="C50" s="98" t="s">
        <v>108</v>
      </c>
      <c r="D50" s="99" t="s">
        <v>107</v>
      </c>
      <c r="E50" s="152">
        <f>IFERROR(VLOOKUP($C50,'2025'!$C$205:$U$392,19,FALSE),0)</f>
        <v>13023890.589999998</v>
      </c>
      <c r="F50" s="153">
        <f>IFERROR(VLOOKUP($C50,'2025'!$C$8:$U$195,19,FALSE),0)</f>
        <v>12153785</v>
      </c>
      <c r="G50" s="154">
        <f t="shared" si="6"/>
        <v>0.93319157712610989</v>
      </c>
      <c r="H50" s="155">
        <f t="shared" si="7"/>
        <v>1.495905694979507E-3</v>
      </c>
      <c r="I50" s="156">
        <f t="shared" si="8"/>
        <v>-870105.58999999799</v>
      </c>
      <c r="J50" s="157">
        <f t="shared" si="9"/>
        <v>-6.6808422873890105E-2</v>
      </c>
      <c r="K50" s="163">
        <f>VLOOKUP($C50,'2025'!$C$205:$U$392,VLOOKUP($L$4,Master!$D$9:$G$20,4,FALSE),FALSE)</f>
        <v>1750830.94</v>
      </c>
      <c r="L50" s="164">
        <f>VLOOKUP($C50,'2025'!$C$8:$U$195,VLOOKUP($L$4,Master!$D$9:$G$20,4,FALSE),FALSE)</f>
        <v>1242760.29</v>
      </c>
      <c r="M50" s="155">
        <f t="shared" si="10"/>
        <v>0.70981170232232704</v>
      </c>
      <c r="N50" s="155">
        <f t="shared" si="11"/>
        <v>1.52960760397307E-4</v>
      </c>
      <c r="O50" s="156">
        <f t="shared" si="12"/>
        <v>-508070.64999999991</v>
      </c>
      <c r="P50" s="157">
        <f t="shared" si="13"/>
        <v>-0.29018829767767296</v>
      </c>
      <c r="Q50" s="71"/>
    </row>
    <row r="51" spans="2:17" s="72" customFormat="1" ht="12.75" x14ac:dyDescent="0.2">
      <c r="B51" s="70"/>
      <c r="C51" s="133" t="s">
        <v>109</v>
      </c>
      <c r="D51" s="134" t="s">
        <v>110</v>
      </c>
      <c r="E51" s="147">
        <f>IFERROR(VLOOKUP($C51,'2025'!$C$205:$U$392,19,FALSE),0)</f>
        <v>0</v>
      </c>
      <c r="F51" s="148">
        <f>IFERROR(VLOOKUP($C51,'2025'!$C$8:$U$195,19,FALSE),0)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VLOOKUP($C51,'2025'!$C$205:$U$392,VLOOKUP($L$4,Master!$D$9:$G$20,4,FALSE),FALSE)</f>
        <v>0</v>
      </c>
      <c r="L51" s="148">
        <f>VLOOKUP($C51,'2025'!$C$8:$U$195,VLOOKUP($L$4,Master!$D$9:$G$20,4,FALSE),FALSE)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111</v>
      </c>
      <c r="D52" s="99" t="s">
        <v>110</v>
      </c>
      <c r="E52" s="152">
        <f>IFERROR(VLOOKUP($C52,'2025'!$C$205:$U$392,19,FALSE),0)</f>
        <v>0</v>
      </c>
      <c r="F52" s="153">
        <f>IFERROR(VLOOKUP($C52,'2025'!$C$8:$U$195,19,FALSE),0)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VLOOKUP($C52,'2025'!$C$205:$U$392,VLOOKUP($L$4,Master!$D$9:$G$20,4,FALSE),FALSE)</f>
        <v>0</v>
      </c>
      <c r="L52" s="164">
        <f>VLOOKUP($C52,'2025'!$C$8:$U$195,VLOOKUP($L$4,Master!$D$9:$G$20,4,FALSE),FALSE)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112</v>
      </c>
      <c r="D53" s="134" t="s">
        <v>113</v>
      </c>
      <c r="E53" s="147">
        <f>IFERROR(VLOOKUP($C53,'2025'!$C$205:$U$392,19,FALSE),0)</f>
        <v>34372331.020000011</v>
      </c>
      <c r="F53" s="148">
        <f>IFERROR(VLOOKUP($C53,'2025'!$C$8:$U$195,19,FALSE),0)</f>
        <v>25297534.959999993</v>
      </c>
      <c r="G53" s="149">
        <f t="shared" si="6"/>
        <v>0.73598543390264326</v>
      </c>
      <c r="H53" s="150">
        <f t="shared" si="7"/>
        <v>3.1136577301315734E-3</v>
      </c>
      <c r="I53" s="148">
        <f t="shared" si="8"/>
        <v>-9074796.0600000173</v>
      </c>
      <c r="J53" s="151">
        <f t="shared" si="9"/>
        <v>-0.26401456609735668</v>
      </c>
      <c r="K53" s="147">
        <f>VLOOKUP($C53,'2025'!$C$205:$U$392,VLOOKUP($L$4,Master!$D$9:$G$20,4,FALSE),FALSE)</f>
        <v>4606721.2200000025</v>
      </c>
      <c r="L53" s="148">
        <f>VLOOKUP($C53,'2025'!$C$8:$U$195,VLOOKUP($L$4,Master!$D$9:$G$20,4,FALSE),FALSE)</f>
        <v>2676094.0899999985</v>
      </c>
      <c r="M53" s="150">
        <f t="shared" si="10"/>
        <v>0.58091079581325245</v>
      </c>
      <c r="N53" s="150">
        <f t="shared" si="11"/>
        <v>3.2937758809556026E-4</v>
      </c>
      <c r="O53" s="148">
        <f t="shared" si="12"/>
        <v>-1930627.1300000041</v>
      </c>
      <c r="P53" s="151">
        <f t="shared" si="13"/>
        <v>-0.41908920418674761</v>
      </c>
      <c r="Q53" s="71"/>
    </row>
    <row r="54" spans="2:17" s="72" customFormat="1" ht="12.75" x14ac:dyDescent="0.2">
      <c r="B54" s="70"/>
      <c r="C54" s="98" t="s">
        <v>114</v>
      </c>
      <c r="D54" s="99" t="s">
        <v>113</v>
      </c>
      <c r="E54" s="152">
        <f>IFERROR(VLOOKUP($C54,'2025'!$C$205:$U$392,19,FALSE),0)</f>
        <v>34372331.020000011</v>
      </c>
      <c r="F54" s="153">
        <f>IFERROR(VLOOKUP($C54,'2025'!$C$8:$U$195,19,FALSE),0)</f>
        <v>25297534.959999993</v>
      </c>
      <c r="G54" s="154">
        <f t="shared" si="6"/>
        <v>0.73598543390264326</v>
      </c>
      <c r="H54" s="155">
        <f t="shared" si="7"/>
        <v>3.1136577301315734E-3</v>
      </c>
      <c r="I54" s="156">
        <f t="shared" si="8"/>
        <v>-9074796.0600000173</v>
      </c>
      <c r="J54" s="157">
        <f t="shared" si="9"/>
        <v>-0.26401456609735668</v>
      </c>
      <c r="K54" s="163">
        <f>VLOOKUP($C54,'2025'!$C$205:$U$392,VLOOKUP($L$4,Master!$D$9:$G$20,4,FALSE),FALSE)</f>
        <v>4606721.2200000025</v>
      </c>
      <c r="L54" s="164">
        <f>VLOOKUP($C54,'2025'!$C$8:$U$195,VLOOKUP($L$4,Master!$D$9:$G$20,4,FALSE),FALSE)</f>
        <v>2676094.0899999985</v>
      </c>
      <c r="M54" s="155">
        <f t="shared" si="10"/>
        <v>0.58091079581325245</v>
      </c>
      <c r="N54" s="155">
        <f t="shared" si="11"/>
        <v>3.2937758809556026E-4</v>
      </c>
      <c r="O54" s="156">
        <f t="shared" si="12"/>
        <v>-1930627.1300000041</v>
      </c>
      <c r="P54" s="157">
        <f t="shared" si="13"/>
        <v>-0.41908920418674761</v>
      </c>
      <c r="Q54" s="71"/>
    </row>
    <row r="55" spans="2:17" s="72" customFormat="1" ht="12.75" x14ac:dyDescent="0.2">
      <c r="B55" s="70"/>
      <c r="C55" s="131" t="s">
        <v>115</v>
      </c>
      <c r="D55" s="132" t="s">
        <v>116</v>
      </c>
      <c r="E55" s="142">
        <f>IFERROR(VLOOKUP($C55,'2025'!$C$205:$U$392,19,FALSE),0)</f>
        <v>295387527.88</v>
      </c>
      <c r="F55" s="143">
        <f>IFERROR(VLOOKUP($C55,'2025'!$C$8:$U$195,19,FALSE),0)</f>
        <v>228639995.59</v>
      </c>
      <c r="G55" s="144">
        <f t="shared" si="6"/>
        <v>0.77403401975348152</v>
      </c>
      <c r="H55" s="145">
        <f t="shared" si="7"/>
        <v>2.8141346214629465E-2</v>
      </c>
      <c r="I55" s="143">
        <f t="shared" si="8"/>
        <v>-66747532.289999992</v>
      </c>
      <c r="J55" s="146">
        <f t="shared" si="9"/>
        <v>-0.22596598024651843</v>
      </c>
      <c r="K55" s="142">
        <f>VLOOKUP($C55,'2025'!$C$205:$U$392,VLOOKUP($L$4,Master!$D$9:$G$20,4,FALSE),FALSE)</f>
        <v>40722430.019999996</v>
      </c>
      <c r="L55" s="143">
        <f>VLOOKUP($C55,'2025'!$C$8:$U$195,VLOOKUP($L$4,Master!$D$9:$G$20,4,FALSE),FALSE)</f>
        <v>38543225.289999999</v>
      </c>
      <c r="M55" s="145">
        <f t="shared" si="10"/>
        <v>0.94648637792661872</v>
      </c>
      <c r="N55" s="145">
        <f t="shared" si="11"/>
        <v>4.7439567356333152E-3</v>
      </c>
      <c r="O55" s="143">
        <f t="shared" si="12"/>
        <v>-2179204.7299999967</v>
      </c>
      <c r="P55" s="146">
        <f t="shared" si="13"/>
        <v>-5.3513622073381291E-2</v>
      </c>
      <c r="Q55" s="71"/>
    </row>
    <row r="56" spans="2:17" s="72" customFormat="1" ht="12.75" x14ac:dyDescent="0.2">
      <c r="B56" s="70"/>
      <c r="C56" s="133" t="s">
        <v>117</v>
      </c>
      <c r="D56" s="134" t="s">
        <v>118</v>
      </c>
      <c r="E56" s="147">
        <f>IFERROR(VLOOKUP($C56,'2025'!$C$205:$U$392,19,FALSE),0)</f>
        <v>44085298.350000016</v>
      </c>
      <c r="F56" s="148">
        <f>IFERROR(VLOOKUP($C56,'2025'!$C$8:$U$195,19,FALSE),0)</f>
        <v>32588126.659999996</v>
      </c>
      <c r="G56" s="149">
        <f t="shared" si="6"/>
        <v>0.73920621793863817</v>
      </c>
      <c r="H56" s="150">
        <f t="shared" si="7"/>
        <v>4.0109944564106978E-3</v>
      </c>
      <c r="I56" s="148">
        <f t="shared" si="8"/>
        <v>-11497171.69000002</v>
      </c>
      <c r="J56" s="151">
        <f t="shared" si="9"/>
        <v>-0.26079378206136189</v>
      </c>
      <c r="K56" s="147">
        <f>VLOOKUP($C56,'2025'!$C$205:$U$392,VLOOKUP($L$4,Master!$D$9:$G$20,4,FALSE),FALSE)</f>
        <v>7626818.230000006</v>
      </c>
      <c r="L56" s="148">
        <f>VLOOKUP($C56,'2025'!$C$8:$U$195,VLOOKUP($L$4,Master!$D$9:$G$20,4,FALSE),FALSE)</f>
        <v>5927880.8499999978</v>
      </c>
      <c r="M56" s="150">
        <f t="shared" si="10"/>
        <v>0.77724165847859639</v>
      </c>
      <c r="N56" s="150">
        <f t="shared" si="11"/>
        <v>7.2961227491476579E-4</v>
      </c>
      <c r="O56" s="148">
        <f t="shared" si="12"/>
        <v>-1698937.3800000083</v>
      </c>
      <c r="P56" s="151">
        <f t="shared" si="13"/>
        <v>-0.22275834152140361</v>
      </c>
      <c r="Q56" s="71"/>
    </row>
    <row r="57" spans="2:17" s="72" customFormat="1" ht="12.75" x14ac:dyDescent="0.2">
      <c r="B57" s="70"/>
      <c r="C57" s="98" t="s">
        <v>119</v>
      </c>
      <c r="D57" s="99" t="s">
        <v>120</v>
      </c>
      <c r="E57" s="152">
        <f>IFERROR(VLOOKUP($C57,'2025'!$C$205:$U$392,19,FALSE),0)</f>
        <v>44085298.350000016</v>
      </c>
      <c r="F57" s="153">
        <f>IFERROR(VLOOKUP($C57,'2025'!$C$8:$U$195,19,FALSE),0)</f>
        <v>32588126.659999996</v>
      </c>
      <c r="G57" s="154">
        <f t="shared" si="6"/>
        <v>0.73920621793863817</v>
      </c>
      <c r="H57" s="155">
        <f t="shared" si="7"/>
        <v>4.0109944564106978E-3</v>
      </c>
      <c r="I57" s="156">
        <f t="shared" si="8"/>
        <v>-11497171.69000002</v>
      </c>
      <c r="J57" s="157">
        <f t="shared" si="9"/>
        <v>-0.26079378206136189</v>
      </c>
      <c r="K57" s="163">
        <f>VLOOKUP($C57,'2025'!$C$205:$U$392,VLOOKUP($L$4,Master!$D$9:$G$20,4,FALSE),FALSE)</f>
        <v>7626818.230000006</v>
      </c>
      <c r="L57" s="164">
        <f>VLOOKUP($C57,'2025'!$C$8:$U$195,VLOOKUP($L$4,Master!$D$9:$G$20,4,FALSE),FALSE)</f>
        <v>5927880.8499999978</v>
      </c>
      <c r="M57" s="155">
        <f t="shared" si="10"/>
        <v>0.77724165847859639</v>
      </c>
      <c r="N57" s="155">
        <f t="shared" si="11"/>
        <v>7.2961227491476579E-4</v>
      </c>
      <c r="O57" s="156">
        <f t="shared" si="12"/>
        <v>-1698937.3800000083</v>
      </c>
      <c r="P57" s="157">
        <f t="shared" si="13"/>
        <v>-0.22275834152140361</v>
      </c>
      <c r="Q57" s="71"/>
    </row>
    <row r="58" spans="2:17" s="72" customFormat="1" ht="12.75" x14ac:dyDescent="0.2">
      <c r="B58" s="70"/>
      <c r="C58" s="98" t="s">
        <v>121</v>
      </c>
      <c r="D58" s="99" t="s">
        <v>122</v>
      </c>
      <c r="E58" s="152">
        <f>IFERROR(VLOOKUP($C58,'2025'!$C$205:$U$392,19,FALSE),0)</f>
        <v>0</v>
      </c>
      <c r="F58" s="153">
        <f>IFERROR(VLOOKUP($C58,'2025'!$C$8:$U$195,19,FALSE),0)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VLOOKUP($C58,'2025'!$C$205:$U$392,VLOOKUP($L$4,Master!$D$9:$G$20,4,FALSE),FALSE)</f>
        <v>0</v>
      </c>
      <c r="L58" s="164">
        <f>VLOOKUP($C58,'2025'!$C$8:$U$195,VLOOKUP($L$4,Master!$D$9:$G$20,4,FALSE),FALSE)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123</v>
      </c>
      <c r="D59" s="134" t="s">
        <v>124</v>
      </c>
      <c r="E59" s="147">
        <f>IFERROR(VLOOKUP($C59,'2025'!$C$205:$U$392,19,FALSE),0)</f>
        <v>39397753.06000001</v>
      </c>
      <c r="F59" s="148">
        <f>IFERROR(VLOOKUP($C59,'2025'!$C$8:$U$195,19,FALSE),0)</f>
        <v>36688527.679999992</v>
      </c>
      <c r="G59" s="149">
        <f t="shared" si="6"/>
        <v>0.93123401286682372</v>
      </c>
      <c r="H59" s="150">
        <f t="shared" si="7"/>
        <v>4.5156778317968658E-3</v>
      </c>
      <c r="I59" s="148">
        <f t="shared" si="8"/>
        <v>-2709225.3800000176</v>
      </c>
      <c r="J59" s="151">
        <f t="shared" si="9"/>
        <v>-6.876598713317629E-2</v>
      </c>
      <c r="K59" s="147">
        <f>VLOOKUP($C59,'2025'!$C$205:$U$392,VLOOKUP($L$4,Master!$D$9:$G$20,4,FALSE),FALSE)</f>
        <v>6460308.030000004</v>
      </c>
      <c r="L59" s="148">
        <f>VLOOKUP($C59,'2025'!$C$8:$U$195,VLOOKUP($L$4,Master!$D$9:$G$20,4,FALSE),FALSE)</f>
        <v>8101457.5199999996</v>
      </c>
      <c r="M59" s="150">
        <f t="shared" si="10"/>
        <v>1.2540357955656172</v>
      </c>
      <c r="N59" s="150">
        <f t="shared" si="11"/>
        <v>9.9713928145039204E-4</v>
      </c>
      <c r="O59" s="148">
        <f t="shared" si="12"/>
        <v>1641149.4899999956</v>
      </c>
      <c r="P59" s="151">
        <f t="shared" si="13"/>
        <v>0.25403579556561712</v>
      </c>
      <c r="Q59" s="71"/>
    </row>
    <row r="60" spans="2:17" s="72" customFormat="1" ht="12.75" x14ac:dyDescent="0.2">
      <c r="B60" s="70"/>
      <c r="C60" s="98" t="s">
        <v>125</v>
      </c>
      <c r="D60" s="99" t="s">
        <v>126</v>
      </c>
      <c r="E60" s="152">
        <f>IFERROR(VLOOKUP($C60,'2025'!$C$205:$U$392,19,FALSE),0)</f>
        <v>38142191.140000001</v>
      </c>
      <c r="F60" s="153">
        <f>IFERROR(VLOOKUP($C60,'2025'!$C$8:$U$195,19,FALSE),0)</f>
        <v>36172131.059999995</v>
      </c>
      <c r="G60" s="154">
        <f t="shared" si="6"/>
        <v>0.94834958293903604</v>
      </c>
      <c r="H60" s="155">
        <f t="shared" si="7"/>
        <v>4.4521189779314924E-3</v>
      </c>
      <c r="I60" s="156">
        <f t="shared" si="8"/>
        <v>-1970060.0800000057</v>
      </c>
      <c r="J60" s="157">
        <f t="shared" si="9"/>
        <v>-5.1650417060963995E-2</v>
      </c>
      <c r="K60" s="163">
        <f>VLOOKUP($C60,'2025'!$C$205:$U$392,VLOOKUP($L$4,Master!$D$9:$G$20,4,FALSE),FALSE)</f>
        <v>6187584.1000000043</v>
      </c>
      <c r="L60" s="164">
        <f>VLOOKUP($C60,'2025'!$C$8:$U$195,VLOOKUP($L$4,Master!$D$9:$G$20,4,FALSE),FALSE)</f>
        <v>8000751.6799999997</v>
      </c>
      <c r="M60" s="155">
        <f t="shared" si="10"/>
        <v>1.2930332017628647</v>
      </c>
      <c r="N60" s="155">
        <f t="shared" si="11"/>
        <v>9.8474425886494257E-4</v>
      </c>
      <c r="O60" s="156">
        <f t="shared" si="12"/>
        <v>1813167.5799999954</v>
      </c>
      <c r="P60" s="157">
        <f t="shared" si="13"/>
        <v>0.29303320176286479</v>
      </c>
      <c r="Q60" s="71"/>
    </row>
    <row r="61" spans="2:17" s="72" customFormat="1" ht="12.75" x14ac:dyDescent="0.2">
      <c r="B61" s="70"/>
      <c r="C61" s="98" t="s">
        <v>127</v>
      </c>
      <c r="D61" s="99" t="s">
        <v>128</v>
      </c>
      <c r="E61" s="152">
        <f>IFERROR(VLOOKUP($C61,'2025'!$C$205:$U$392,19,FALSE),0)</f>
        <v>298870.93</v>
      </c>
      <c r="F61" s="153">
        <f>IFERROR(VLOOKUP($C61,'2025'!$C$8:$U$195,19,FALSE),0)</f>
        <v>170571.2</v>
      </c>
      <c r="G61" s="154">
        <f t="shared" si="6"/>
        <v>0.5707186041814104</v>
      </c>
      <c r="H61" s="155">
        <f t="shared" si="7"/>
        <v>2.099415363028789E-5</v>
      </c>
      <c r="I61" s="156">
        <f t="shared" si="8"/>
        <v>-128299.72999999998</v>
      </c>
      <c r="J61" s="157">
        <f t="shared" si="9"/>
        <v>-0.4292813958185896</v>
      </c>
      <c r="K61" s="163">
        <f>VLOOKUP($C61,'2025'!$C$205:$U$392,VLOOKUP($L$4,Master!$D$9:$G$20,4,FALSE),FALSE)</f>
        <v>53511.329999999994</v>
      </c>
      <c r="L61" s="164">
        <f>VLOOKUP($C61,'2025'!$C$8:$U$195,VLOOKUP($L$4,Master!$D$9:$G$20,4,FALSE),FALSE)</f>
        <v>18399.249999999996</v>
      </c>
      <c r="M61" s="155">
        <f t="shared" si="10"/>
        <v>0.34383839833545526</v>
      </c>
      <c r="N61" s="155">
        <f t="shared" si="11"/>
        <v>2.2646066931702091E-6</v>
      </c>
      <c r="O61" s="156">
        <f t="shared" si="12"/>
        <v>-35112.080000000002</v>
      </c>
      <c r="P61" s="157">
        <f t="shared" si="13"/>
        <v>-0.65616160166454474</v>
      </c>
      <c r="Q61" s="71"/>
    </row>
    <row r="62" spans="2:17" s="72" customFormat="1" ht="12.75" x14ac:dyDescent="0.2">
      <c r="B62" s="70"/>
      <c r="C62" s="98" t="s">
        <v>129</v>
      </c>
      <c r="D62" s="99" t="s">
        <v>130</v>
      </c>
      <c r="E62" s="152">
        <f>IFERROR(VLOOKUP($C62,'2025'!$C$205:$U$392,19,FALSE),0)</f>
        <v>956690.99</v>
      </c>
      <c r="F62" s="153">
        <f>IFERROR(VLOOKUP($C62,'2025'!$C$8:$U$195,19,FALSE),0)</f>
        <v>345825.42000000004</v>
      </c>
      <c r="G62" s="154">
        <f t="shared" si="6"/>
        <v>0.36148079538200734</v>
      </c>
      <c r="H62" s="155">
        <f t="shared" si="7"/>
        <v>4.2564700235085608E-5</v>
      </c>
      <c r="I62" s="156">
        <f t="shared" si="8"/>
        <v>-610865.56999999995</v>
      </c>
      <c r="J62" s="157">
        <f t="shared" si="9"/>
        <v>-0.63851920461799261</v>
      </c>
      <c r="K62" s="163">
        <f>VLOOKUP($C62,'2025'!$C$205:$U$392,VLOOKUP($L$4,Master!$D$9:$G$20,4,FALSE),FALSE)</f>
        <v>219212.6</v>
      </c>
      <c r="L62" s="164">
        <f>VLOOKUP($C62,'2025'!$C$8:$U$195,VLOOKUP($L$4,Master!$D$9:$G$20,4,FALSE),FALSE)</f>
        <v>82306.59</v>
      </c>
      <c r="M62" s="155">
        <f t="shared" si="10"/>
        <v>0.37546468588028242</v>
      </c>
      <c r="N62" s="155">
        <f t="shared" si="11"/>
        <v>1.0130415892279099E-5</v>
      </c>
      <c r="O62" s="156">
        <f t="shared" si="12"/>
        <v>-136906.01</v>
      </c>
      <c r="P62" s="157">
        <f t="shared" si="13"/>
        <v>-0.62453531411971763</v>
      </c>
      <c r="Q62" s="71"/>
    </row>
    <row r="63" spans="2:17" s="72" customFormat="1" ht="12.75" x14ac:dyDescent="0.2">
      <c r="B63" s="70"/>
      <c r="C63" s="133" t="s">
        <v>131</v>
      </c>
      <c r="D63" s="134" t="s">
        <v>132</v>
      </c>
      <c r="E63" s="147">
        <f>IFERROR(VLOOKUP($C63,'2025'!$C$205:$U$392,19,FALSE),0)</f>
        <v>518390.88999999996</v>
      </c>
      <c r="F63" s="148">
        <f>IFERROR(VLOOKUP($C63,'2025'!$C$8:$U$195,19,FALSE),0)</f>
        <v>203805.09</v>
      </c>
      <c r="G63" s="149">
        <f t="shared" si="6"/>
        <v>0.39314944365631121</v>
      </c>
      <c r="H63" s="150">
        <f t="shared" si="7"/>
        <v>2.5084629586323185E-5</v>
      </c>
      <c r="I63" s="148">
        <f t="shared" si="8"/>
        <v>-314585.79999999993</v>
      </c>
      <c r="J63" s="151">
        <f t="shared" si="9"/>
        <v>-0.60685055634368879</v>
      </c>
      <c r="K63" s="147">
        <f>VLOOKUP($C63,'2025'!$C$205:$U$392,VLOOKUP($L$4,Master!$D$9:$G$20,4,FALSE),FALSE)</f>
        <v>99190.68</v>
      </c>
      <c r="L63" s="148">
        <f>VLOOKUP($C63,'2025'!$C$8:$U$195,VLOOKUP($L$4,Master!$D$9:$G$20,4,FALSE),FALSE)</f>
        <v>27826.799999999999</v>
      </c>
      <c r="M63" s="150">
        <f t="shared" si="10"/>
        <v>0.28053845381441078</v>
      </c>
      <c r="N63" s="150">
        <f t="shared" si="11"/>
        <v>3.424963383263382E-6</v>
      </c>
      <c r="O63" s="148">
        <f t="shared" si="12"/>
        <v>-71363.87999999999</v>
      </c>
      <c r="P63" s="151">
        <f t="shared" si="13"/>
        <v>-0.71946154618558911</v>
      </c>
      <c r="Q63" s="71"/>
    </row>
    <row r="64" spans="2:17" s="72" customFormat="1" ht="12.75" x14ac:dyDescent="0.2">
      <c r="B64" s="70"/>
      <c r="C64" s="98" t="s">
        <v>133</v>
      </c>
      <c r="D64" s="99" t="s">
        <v>134</v>
      </c>
      <c r="E64" s="152">
        <f>IFERROR(VLOOKUP($C64,'2025'!$C$205:$U$392,19,FALSE),0)</f>
        <v>0</v>
      </c>
      <c r="F64" s="153">
        <f>IFERROR(VLOOKUP($C64,'2025'!$C$8:$U$195,19,FALSE),0)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VLOOKUP($C64,'2025'!$C$205:$U$392,VLOOKUP($L$4,Master!$D$9:$G$20,4,FALSE),FALSE)</f>
        <v>0</v>
      </c>
      <c r="L64" s="164">
        <f>VLOOKUP($C64,'2025'!$C$8:$U$195,VLOOKUP($L$4,Master!$D$9:$G$20,4,FALSE),FALSE)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135</v>
      </c>
      <c r="D65" s="99" t="s">
        <v>136</v>
      </c>
      <c r="E65" s="152">
        <f>IFERROR(VLOOKUP($C65,'2025'!$C$205:$U$392,19,FALSE),0)</f>
        <v>518390.88999999996</v>
      </c>
      <c r="F65" s="153">
        <f>IFERROR(VLOOKUP($C65,'2025'!$C$8:$U$195,19,FALSE),0)</f>
        <v>203805.09</v>
      </c>
      <c r="G65" s="154">
        <f t="shared" si="6"/>
        <v>0.39314944365631121</v>
      </c>
      <c r="H65" s="155">
        <f t="shared" si="7"/>
        <v>2.5084629586323185E-5</v>
      </c>
      <c r="I65" s="156">
        <f t="shared" si="8"/>
        <v>-314585.79999999993</v>
      </c>
      <c r="J65" s="157">
        <f t="shared" si="9"/>
        <v>-0.60685055634368879</v>
      </c>
      <c r="K65" s="163">
        <f>VLOOKUP($C65,'2025'!$C$205:$U$392,VLOOKUP($L$4,Master!$D$9:$G$20,4,FALSE),FALSE)</f>
        <v>99190.68</v>
      </c>
      <c r="L65" s="164">
        <f>VLOOKUP($C65,'2025'!$C$8:$U$195,VLOOKUP($L$4,Master!$D$9:$G$20,4,FALSE),FALSE)</f>
        <v>27826.799999999999</v>
      </c>
      <c r="M65" s="155">
        <f t="shared" si="10"/>
        <v>0.28053845381441078</v>
      </c>
      <c r="N65" s="155">
        <f t="shared" si="11"/>
        <v>3.424963383263382E-6</v>
      </c>
      <c r="O65" s="156">
        <f t="shared" si="12"/>
        <v>-71363.87999999999</v>
      </c>
      <c r="P65" s="157">
        <f t="shared" si="13"/>
        <v>-0.71946154618558911</v>
      </c>
      <c r="Q65" s="71"/>
    </row>
    <row r="66" spans="2:17" s="72" customFormat="1" ht="12.75" x14ac:dyDescent="0.2">
      <c r="B66" s="70"/>
      <c r="C66" s="98" t="s">
        <v>137</v>
      </c>
      <c r="D66" s="99" t="s">
        <v>138</v>
      </c>
      <c r="E66" s="152">
        <f>IFERROR(VLOOKUP($C66,'2025'!$C$205:$U$392,19,FALSE),0)</f>
        <v>0</v>
      </c>
      <c r="F66" s="153">
        <f>IFERROR(VLOOKUP($C66,'2025'!$C$8:$U$195,19,FALSE),0)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VLOOKUP($C66,'2025'!$C$205:$U$392,VLOOKUP($L$4,Master!$D$9:$G$20,4,FALSE),FALSE)</f>
        <v>0</v>
      </c>
      <c r="L66" s="164">
        <f>VLOOKUP($C66,'2025'!$C$8:$U$195,VLOOKUP($L$4,Master!$D$9:$G$20,4,FALSE),FALSE)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139</v>
      </c>
      <c r="D67" s="99" t="s">
        <v>140</v>
      </c>
      <c r="E67" s="152">
        <f>IFERROR(VLOOKUP($C67,'2025'!$C$205:$U$392,19,FALSE),0)</f>
        <v>0</v>
      </c>
      <c r="F67" s="153">
        <f>IFERROR(VLOOKUP($C67,'2025'!$C$8:$U$195,19,FALSE),0)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VLOOKUP($C67,'2025'!$C$205:$U$392,VLOOKUP($L$4,Master!$D$9:$G$20,4,FALSE),FALSE)</f>
        <v>0</v>
      </c>
      <c r="L67" s="164">
        <f>VLOOKUP($C67,'2025'!$C$8:$U$195,VLOOKUP($L$4,Master!$D$9:$G$20,4,FALSE),FALSE)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141</v>
      </c>
      <c r="D68" s="99" t="s">
        <v>142</v>
      </c>
      <c r="E68" s="152">
        <f>IFERROR(VLOOKUP($C68,'2025'!$C$205:$U$392,19,FALSE),0)</f>
        <v>0</v>
      </c>
      <c r="F68" s="153">
        <f>IFERROR(VLOOKUP($C68,'2025'!$C$8:$U$195,19,FALSE),0)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VLOOKUP($C68,'2025'!$C$205:$U$392,VLOOKUP($L$4,Master!$D$9:$G$20,4,FALSE),FALSE)</f>
        <v>0</v>
      </c>
      <c r="L68" s="164">
        <f>VLOOKUP($C68,'2025'!$C$8:$U$195,VLOOKUP($L$4,Master!$D$9:$G$20,4,FALSE),FALSE)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143</v>
      </c>
      <c r="D69" s="99" t="s">
        <v>144</v>
      </c>
      <c r="E69" s="152">
        <f>IFERROR(VLOOKUP($C69,'2025'!$C$205:$U$392,19,FALSE),0)</f>
        <v>0</v>
      </c>
      <c r="F69" s="153">
        <f>IFERROR(VLOOKUP($C69,'2025'!$C$8:$U$195,19,FALSE),0)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VLOOKUP($C69,'2025'!$C$205:$U$392,VLOOKUP($L$4,Master!$D$9:$G$20,4,FALSE),FALSE)</f>
        <v>0</v>
      </c>
      <c r="L69" s="164">
        <f>VLOOKUP($C69,'2025'!$C$8:$U$195,VLOOKUP($L$4,Master!$D$9:$G$20,4,FALSE),FALSE)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145</v>
      </c>
      <c r="D70" s="134" t="s">
        <v>146</v>
      </c>
      <c r="E70" s="147">
        <f>IFERROR(VLOOKUP($C70,'2025'!$C$205:$U$392,19,FALSE),0)</f>
        <v>2188804.4300000006</v>
      </c>
      <c r="F70" s="148">
        <f>IFERROR(VLOOKUP($C70,'2025'!$C$8:$U$195,19,FALSE),0)</f>
        <v>1703488.3499999999</v>
      </c>
      <c r="G70" s="149">
        <f t="shared" si="6"/>
        <v>0.77827343852735142</v>
      </c>
      <c r="H70" s="150">
        <f t="shared" si="7"/>
        <v>2.0966784619739804E-4</v>
      </c>
      <c r="I70" s="148">
        <f t="shared" si="8"/>
        <v>-485316.08000000077</v>
      </c>
      <c r="J70" s="151">
        <f t="shared" si="9"/>
        <v>-0.22172656147264863</v>
      </c>
      <c r="K70" s="147">
        <f>VLOOKUP($C70,'2025'!$C$205:$U$392,VLOOKUP($L$4,Master!$D$9:$G$20,4,FALSE),FALSE)</f>
        <v>321582.14</v>
      </c>
      <c r="L70" s="148">
        <f>VLOOKUP($C70,'2025'!$C$8:$U$195,VLOOKUP($L$4,Master!$D$9:$G$20,4,FALSE),FALSE)</f>
        <v>186088.77</v>
      </c>
      <c r="M70" s="150">
        <f t="shared" si="10"/>
        <v>0.57866637121078923</v>
      </c>
      <c r="N70" s="150">
        <f t="shared" si="11"/>
        <v>2.2904078919837038E-5</v>
      </c>
      <c r="O70" s="148">
        <f t="shared" si="12"/>
        <v>-135493.37000000002</v>
      </c>
      <c r="P70" s="151">
        <f t="shared" si="13"/>
        <v>-0.42133362878921082</v>
      </c>
      <c r="Q70" s="71"/>
    </row>
    <row r="71" spans="2:17" s="72" customFormat="1" ht="12.75" x14ac:dyDescent="0.2">
      <c r="B71" s="70"/>
      <c r="C71" s="98" t="s">
        <v>147</v>
      </c>
      <c r="D71" s="99" t="s">
        <v>148</v>
      </c>
      <c r="E71" s="152">
        <f>IFERROR(VLOOKUP($C71,'2025'!$C$205:$U$392,19,FALSE),0)</f>
        <v>0</v>
      </c>
      <c r="F71" s="153">
        <f>IFERROR(VLOOKUP($C71,'2025'!$C$8:$U$195,19,FALSE),0)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VLOOKUP($C71,'2025'!$C$205:$U$392,VLOOKUP($L$4,Master!$D$9:$G$20,4,FALSE),FALSE)</f>
        <v>0</v>
      </c>
      <c r="L71" s="164">
        <f>VLOOKUP($C71,'2025'!$C$8:$U$195,VLOOKUP($L$4,Master!$D$9:$G$20,4,FALSE),FALSE)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149</v>
      </c>
      <c r="D72" s="99" t="s">
        <v>150</v>
      </c>
      <c r="E72" s="152">
        <f>IFERROR(VLOOKUP($C72,'2025'!$C$205:$U$392,19,FALSE),0)</f>
        <v>0</v>
      </c>
      <c r="F72" s="153">
        <f>IFERROR(VLOOKUP($C72,'2025'!$C$8:$U$195,19,FALSE),0)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VLOOKUP($C72,'2025'!$C$205:$U$392,VLOOKUP($L$4,Master!$D$9:$G$20,4,FALSE),FALSE)</f>
        <v>0</v>
      </c>
      <c r="L72" s="164">
        <f>VLOOKUP($C72,'2025'!$C$8:$U$195,VLOOKUP($L$4,Master!$D$9:$G$20,4,FALSE),FALSE)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151</v>
      </c>
      <c r="D73" s="99" t="s">
        <v>152</v>
      </c>
      <c r="E73" s="152">
        <f>IFERROR(VLOOKUP($C73,'2025'!$C$205:$U$392,19,FALSE),0)</f>
        <v>2188804.4300000006</v>
      </c>
      <c r="F73" s="153">
        <f>IFERROR(VLOOKUP($C73,'2025'!$C$8:$U$195,19,FALSE),0)</f>
        <v>1703488.3499999999</v>
      </c>
      <c r="G73" s="154">
        <f t="shared" si="6"/>
        <v>0.77827343852735142</v>
      </c>
      <c r="H73" s="155">
        <f t="shared" si="7"/>
        <v>2.0966784619739804E-4</v>
      </c>
      <c r="I73" s="156">
        <f t="shared" si="8"/>
        <v>-485316.08000000077</v>
      </c>
      <c r="J73" s="157">
        <f t="shared" si="9"/>
        <v>-0.22172656147264863</v>
      </c>
      <c r="K73" s="163">
        <f>VLOOKUP($C73,'2025'!$C$205:$U$392,VLOOKUP($L$4,Master!$D$9:$G$20,4,FALSE),FALSE)</f>
        <v>321582.14</v>
      </c>
      <c r="L73" s="164">
        <f>VLOOKUP($C73,'2025'!$C$8:$U$195,VLOOKUP($L$4,Master!$D$9:$G$20,4,FALSE),FALSE)</f>
        <v>186088.77</v>
      </c>
      <c r="M73" s="155">
        <f t="shared" si="10"/>
        <v>0.57866637121078923</v>
      </c>
      <c r="N73" s="155">
        <f t="shared" si="11"/>
        <v>2.2904078919837038E-5</v>
      </c>
      <c r="O73" s="156">
        <f t="shared" si="12"/>
        <v>-135493.37000000002</v>
      </c>
      <c r="P73" s="157">
        <f t="shared" si="13"/>
        <v>-0.42133362878921082</v>
      </c>
      <c r="Q73" s="71"/>
    </row>
    <row r="74" spans="2:17" s="72" customFormat="1" ht="12.75" x14ac:dyDescent="0.2">
      <c r="B74" s="70"/>
      <c r="C74" s="133" t="s">
        <v>153</v>
      </c>
      <c r="D74" s="134" t="s">
        <v>154</v>
      </c>
      <c r="E74" s="147">
        <f>IFERROR(VLOOKUP($C74,'2025'!$C$205:$U$392,19,FALSE),0)</f>
        <v>158192314.09999999</v>
      </c>
      <c r="F74" s="148">
        <f>IFERROR(VLOOKUP($C74,'2025'!$C$8:$U$195,19,FALSE),0)</f>
        <v>109779674.37</v>
      </c>
      <c r="G74" s="149">
        <f t="shared" ref="G74:G137" si="14">IFERROR(F74/E74,0)</f>
        <v>0.69396338876870889</v>
      </c>
      <c r="H74" s="150">
        <f t="shared" ref="H74:H137" si="15">F74/$D$4</f>
        <v>1.3511843436680739E-2</v>
      </c>
      <c r="I74" s="148">
        <f t="shared" ref="I74:I137" si="16">F74-E74</f>
        <v>-48412639.729999989</v>
      </c>
      <c r="J74" s="151">
        <f t="shared" ref="J74:J137" si="17">IFERROR(I74/E74,0)</f>
        <v>-0.30603661123129111</v>
      </c>
      <c r="K74" s="147">
        <f>VLOOKUP($C74,'2025'!$C$205:$U$392,VLOOKUP($L$4,Master!$D$9:$G$20,4,FALSE),FALSE)</f>
        <v>21127643.809999995</v>
      </c>
      <c r="L74" s="148">
        <f>VLOOKUP($C74,'2025'!$C$8:$U$195,VLOOKUP($L$4,Master!$D$9:$G$20,4,FALSE),FALSE)</f>
        <v>18376549.75</v>
      </c>
      <c r="M74" s="150">
        <f t="shared" ref="M74:M137" si="18">IFERROR(L74/K74,0)</f>
        <v>0.8697869916427754</v>
      </c>
      <c r="N74" s="150">
        <f t="shared" ref="N74:N137" si="19">L74/$D$4</f>
        <v>2.2618127130847906E-3</v>
      </c>
      <c r="O74" s="148">
        <f t="shared" ref="O74:O137" si="20">L74-K74</f>
        <v>-2751094.0599999949</v>
      </c>
      <c r="P74" s="151">
        <f t="shared" ref="P74:P137" si="21">IFERROR(O74/K74,0)</f>
        <v>-0.13021300835722466</v>
      </c>
      <c r="Q74" s="71"/>
    </row>
    <row r="75" spans="2:17" s="72" customFormat="1" ht="12.75" x14ac:dyDescent="0.2">
      <c r="B75" s="70"/>
      <c r="C75" s="98" t="s">
        <v>155</v>
      </c>
      <c r="D75" s="99" t="s">
        <v>156</v>
      </c>
      <c r="E75" s="152">
        <f>IFERROR(VLOOKUP($C75,'2025'!$C$205:$U$392,19,FALSE),0)</f>
        <v>134604048.39999998</v>
      </c>
      <c r="F75" s="153">
        <f>IFERROR(VLOOKUP($C75,'2025'!$C$8:$U$195,19,FALSE),0)</f>
        <v>90337818.229999989</v>
      </c>
      <c r="G75" s="154">
        <f t="shared" si="14"/>
        <v>0.67113745317336237</v>
      </c>
      <c r="H75" s="155">
        <f t="shared" si="15"/>
        <v>1.1118911249646139E-2</v>
      </c>
      <c r="I75" s="156">
        <f t="shared" si="16"/>
        <v>-44266230.169999987</v>
      </c>
      <c r="J75" s="157">
        <f t="shared" si="17"/>
        <v>-0.32886254682663763</v>
      </c>
      <c r="K75" s="163">
        <f>VLOOKUP($C75,'2025'!$C$205:$U$392,VLOOKUP($L$4,Master!$D$9:$G$20,4,FALSE),FALSE)</f>
        <v>17526590.619999994</v>
      </c>
      <c r="L75" s="164">
        <f>VLOOKUP($C75,'2025'!$C$8:$U$195,VLOOKUP($L$4,Master!$D$9:$G$20,4,FALSE),FALSE)</f>
        <v>15848899.550000001</v>
      </c>
      <c r="M75" s="155">
        <f t="shared" si="18"/>
        <v>0.90427738592321882</v>
      </c>
      <c r="N75" s="155">
        <f t="shared" si="19"/>
        <v>1.95070581683016E-3</v>
      </c>
      <c r="O75" s="156">
        <f t="shared" si="20"/>
        <v>-1677691.0699999928</v>
      </c>
      <c r="P75" s="157">
        <f t="shared" si="21"/>
        <v>-9.5722614076781204E-2</v>
      </c>
      <c r="Q75" s="71"/>
    </row>
    <row r="76" spans="2:17" s="72" customFormat="1" ht="12.75" x14ac:dyDescent="0.2">
      <c r="B76" s="70"/>
      <c r="C76" s="98" t="s">
        <v>157</v>
      </c>
      <c r="D76" s="99" t="s">
        <v>158</v>
      </c>
      <c r="E76" s="152">
        <f>IFERROR(VLOOKUP($C76,'2025'!$C$205:$U$392,19,FALSE),0)</f>
        <v>2881135.76</v>
      </c>
      <c r="F76" s="153">
        <f>IFERROR(VLOOKUP($C76,'2025'!$C$8:$U$195,19,FALSE),0)</f>
        <v>2945271.5800000005</v>
      </c>
      <c r="G76" s="154">
        <f t="shared" si="14"/>
        <v>1.0222606032282215</v>
      </c>
      <c r="H76" s="155">
        <f t="shared" si="15"/>
        <v>3.6250834861594898E-4</v>
      </c>
      <c r="I76" s="156">
        <f t="shared" si="16"/>
        <v>64135.820000000764</v>
      </c>
      <c r="J76" s="157">
        <f t="shared" si="17"/>
        <v>2.2260603228221626E-2</v>
      </c>
      <c r="K76" s="163">
        <f>VLOOKUP($C76,'2025'!$C$205:$U$392,VLOOKUP($L$4,Master!$D$9:$G$20,4,FALSE),FALSE)</f>
        <v>467363.82000000007</v>
      </c>
      <c r="L76" s="164">
        <f>VLOOKUP($C76,'2025'!$C$8:$U$195,VLOOKUP($L$4,Master!$D$9:$G$20,4,FALSE),FALSE)</f>
        <v>191142.89</v>
      </c>
      <c r="M76" s="155">
        <f t="shared" si="18"/>
        <v>0.40898093053073725</v>
      </c>
      <c r="N76" s="155">
        <f t="shared" si="19"/>
        <v>2.3526147426981919E-5</v>
      </c>
      <c r="O76" s="156">
        <f t="shared" si="20"/>
        <v>-276220.93000000005</v>
      </c>
      <c r="P76" s="157">
        <f t="shared" si="21"/>
        <v>-0.59101906946926275</v>
      </c>
      <c r="Q76" s="71"/>
    </row>
    <row r="77" spans="2:17" s="72" customFormat="1" ht="12.75" x14ac:dyDescent="0.2">
      <c r="B77" s="70"/>
      <c r="C77" s="98" t="s">
        <v>159</v>
      </c>
      <c r="D77" s="99" t="s">
        <v>34</v>
      </c>
      <c r="E77" s="152">
        <f>IFERROR(VLOOKUP($C77,'2025'!$C$205:$U$392,19,FALSE),0)</f>
        <v>20085453.170000006</v>
      </c>
      <c r="F77" s="153">
        <f>IFERROR(VLOOKUP($C77,'2025'!$C$8:$U$195,19,FALSE),0)</f>
        <v>16273016.640000001</v>
      </c>
      <c r="G77" s="154">
        <f t="shared" si="14"/>
        <v>0.81018917035467597</v>
      </c>
      <c r="H77" s="155">
        <f t="shared" si="15"/>
        <v>2.0029067707115341E-3</v>
      </c>
      <c r="I77" s="156">
        <f t="shared" si="16"/>
        <v>-3812436.5300000049</v>
      </c>
      <c r="J77" s="157">
        <f t="shared" si="17"/>
        <v>-0.18981082964532406</v>
      </c>
      <c r="K77" s="163">
        <f>VLOOKUP($C77,'2025'!$C$205:$U$392,VLOOKUP($L$4,Master!$D$9:$G$20,4,FALSE),FALSE)</f>
        <v>3055278.5600000015</v>
      </c>
      <c r="L77" s="164">
        <f>VLOOKUP($C77,'2025'!$C$8:$U$195,VLOOKUP($L$4,Master!$D$9:$G$20,4,FALSE),FALSE)</f>
        <v>2330028.54</v>
      </c>
      <c r="M77" s="155">
        <f t="shared" si="18"/>
        <v>0.76262392912546706</v>
      </c>
      <c r="N77" s="155">
        <f t="shared" si="19"/>
        <v>2.8678333230765447E-4</v>
      </c>
      <c r="O77" s="156">
        <f t="shared" si="20"/>
        <v>-725250.02000000142</v>
      </c>
      <c r="P77" s="157">
        <f t="shared" si="21"/>
        <v>-0.237376070874533</v>
      </c>
      <c r="Q77" s="71"/>
    </row>
    <row r="78" spans="2:17" s="72" customFormat="1" ht="12.75" x14ac:dyDescent="0.2">
      <c r="B78" s="70"/>
      <c r="C78" s="98" t="s">
        <v>160</v>
      </c>
      <c r="D78" s="99" t="s">
        <v>35</v>
      </c>
      <c r="E78" s="152">
        <f>IFERROR(VLOOKUP($C78,'2025'!$C$205:$U$392,19,FALSE),0)</f>
        <v>621676.77</v>
      </c>
      <c r="F78" s="153">
        <f>IFERROR(VLOOKUP($C78,'2025'!$C$8:$U$195,19,FALSE),0)</f>
        <v>223567.91999999995</v>
      </c>
      <c r="G78" s="154">
        <f t="shared" si="14"/>
        <v>0.3596208364034576</v>
      </c>
      <c r="H78" s="155">
        <f t="shared" si="15"/>
        <v>2.7517067707115333E-5</v>
      </c>
      <c r="I78" s="156">
        <f t="shared" si="16"/>
        <v>-398108.85000000009</v>
      </c>
      <c r="J78" s="157">
        <f t="shared" si="17"/>
        <v>-0.64037916359654246</v>
      </c>
      <c r="K78" s="163">
        <f>VLOOKUP($C78,'2025'!$C$205:$U$392,VLOOKUP($L$4,Master!$D$9:$G$20,4,FALSE),FALSE)</f>
        <v>78410.81</v>
      </c>
      <c r="L78" s="164">
        <f>VLOOKUP($C78,'2025'!$C$8:$U$195,VLOOKUP($L$4,Master!$D$9:$G$20,4,FALSE),FALSE)</f>
        <v>6478.77</v>
      </c>
      <c r="M78" s="155">
        <f t="shared" si="18"/>
        <v>8.2625979759678558E-2</v>
      </c>
      <c r="N78" s="155">
        <f t="shared" si="19"/>
        <v>7.9741651999458447E-7</v>
      </c>
      <c r="O78" s="156">
        <f t="shared" si="20"/>
        <v>-71932.039999999994</v>
      </c>
      <c r="P78" s="157">
        <f t="shared" si="21"/>
        <v>-0.91737402024032144</v>
      </c>
      <c r="Q78" s="71"/>
    </row>
    <row r="79" spans="2:17" s="72" customFormat="1" ht="12.75" x14ac:dyDescent="0.2">
      <c r="B79" s="70"/>
      <c r="C79" s="98" t="s">
        <v>161</v>
      </c>
      <c r="D79" s="99" t="s">
        <v>162</v>
      </c>
      <c r="E79" s="152">
        <f>IFERROR(VLOOKUP($C79,'2025'!$C$205:$U$392,19,FALSE),0)</f>
        <v>0</v>
      </c>
      <c r="F79" s="153">
        <f>IFERROR(VLOOKUP($C79,'2025'!$C$8:$U$195,19,FALSE),0)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VLOOKUP($C79,'2025'!$C$205:$U$392,VLOOKUP($L$4,Master!$D$9:$G$20,4,FALSE),FALSE)</f>
        <v>0</v>
      </c>
      <c r="L79" s="164">
        <f>VLOOKUP($C79,'2025'!$C$8:$U$195,VLOOKUP($L$4,Master!$D$9:$G$20,4,FALSE),FALSE)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163</v>
      </c>
      <c r="D80" s="134" t="s">
        <v>164</v>
      </c>
      <c r="E80" s="147">
        <f>IFERROR(VLOOKUP($C80,'2025'!$C$205:$U$392,19,FALSE),0)</f>
        <v>16687733.34</v>
      </c>
      <c r="F80" s="148">
        <f>IFERROR(VLOOKUP($C80,'2025'!$C$8:$U$195,19,FALSE),0)</f>
        <v>16687733.300000001</v>
      </c>
      <c r="G80" s="149">
        <f t="shared" si="14"/>
        <v>0.99999999760302982</v>
      </c>
      <c r="H80" s="150">
        <f t="shared" si="15"/>
        <v>2.0539507058722167E-3</v>
      </c>
      <c r="I80" s="148">
        <f t="shared" si="16"/>
        <v>-3.9999999105930328E-2</v>
      </c>
      <c r="J80" s="151">
        <f t="shared" si="17"/>
        <v>-2.3969701750957105E-9</v>
      </c>
      <c r="K80" s="147">
        <f>VLOOKUP($C80,'2025'!$C$205:$U$392,VLOOKUP($L$4,Master!$D$9:$G$20,4,FALSE),FALSE)</f>
        <v>1696133.33</v>
      </c>
      <c r="L80" s="148">
        <f>VLOOKUP($C80,'2025'!$C$8:$U$195,VLOOKUP($L$4,Master!$D$9:$G$20,4,FALSE),FALSE)</f>
        <v>1696133.33</v>
      </c>
      <c r="M80" s="150">
        <f t="shared" si="18"/>
        <v>1</v>
      </c>
      <c r="N80" s="150">
        <f t="shared" si="19"/>
        <v>2.0876257954139846E-4</v>
      </c>
      <c r="O80" s="148">
        <f t="shared" si="20"/>
        <v>0</v>
      </c>
      <c r="P80" s="151">
        <f t="shared" si="21"/>
        <v>0</v>
      </c>
      <c r="Q80" s="71"/>
    </row>
    <row r="81" spans="2:17" s="72" customFormat="1" ht="12.75" x14ac:dyDescent="0.2">
      <c r="B81" s="70"/>
      <c r="C81" s="98" t="s">
        <v>165</v>
      </c>
      <c r="D81" s="99" t="s">
        <v>164</v>
      </c>
      <c r="E81" s="152">
        <f>IFERROR(VLOOKUP($C81,'2025'!$C$205:$U$392,19,FALSE),0)</f>
        <v>16687733.34</v>
      </c>
      <c r="F81" s="153">
        <f>IFERROR(VLOOKUP($C81,'2025'!$C$8:$U$195,19,FALSE),0)</f>
        <v>16687733.300000001</v>
      </c>
      <c r="G81" s="154">
        <f t="shared" si="14"/>
        <v>0.99999999760302982</v>
      </c>
      <c r="H81" s="155">
        <f t="shared" si="15"/>
        <v>2.0539507058722167E-3</v>
      </c>
      <c r="I81" s="156">
        <f t="shared" si="16"/>
        <v>-3.9999999105930328E-2</v>
      </c>
      <c r="J81" s="157">
        <f t="shared" si="17"/>
        <v>-2.3969701750957105E-9</v>
      </c>
      <c r="K81" s="163">
        <f>VLOOKUP($C81,'2025'!$C$205:$U$392,VLOOKUP($L$4,Master!$D$9:$G$20,4,FALSE),FALSE)</f>
        <v>1696133.33</v>
      </c>
      <c r="L81" s="164">
        <f>VLOOKUP($C81,'2025'!$C$8:$U$195,VLOOKUP($L$4,Master!$D$9:$G$20,4,FALSE),FALSE)</f>
        <v>1696133.33</v>
      </c>
      <c r="M81" s="155">
        <f t="shared" si="18"/>
        <v>1</v>
      </c>
      <c r="N81" s="155">
        <f t="shared" si="19"/>
        <v>2.0876257954139846E-4</v>
      </c>
      <c r="O81" s="156">
        <f t="shared" si="20"/>
        <v>0</v>
      </c>
      <c r="P81" s="157">
        <f t="shared" si="21"/>
        <v>0</v>
      </c>
      <c r="Q81" s="71"/>
    </row>
    <row r="82" spans="2:17" s="72" customFormat="1" ht="12.75" x14ac:dyDescent="0.2">
      <c r="B82" s="70"/>
      <c r="C82" s="133" t="s">
        <v>166</v>
      </c>
      <c r="D82" s="134" t="s">
        <v>167</v>
      </c>
      <c r="E82" s="147">
        <f>IFERROR(VLOOKUP($C82,'2025'!$C$205:$U$392,19,FALSE),0)</f>
        <v>17495022.93</v>
      </c>
      <c r="F82" s="148">
        <f>IFERROR(VLOOKUP($C82,'2025'!$C$8:$U$195,19,FALSE),0)</f>
        <v>16566277.680000002</v>
      </c>
      <c r="G82" s="149">
        <f t="shared" si="14"/>
        <v>0.9469137449138515</v>
      </c>
      <c r="H82" s="150">
        <f t="shared" si="15"/>
        <v>2.0390017699115047E-3</v>
      </c>
      <c r="I82" s="148">
        <f t="shared" si="16"/>
        <v>-928745.24999999814</v>
      </c>
      <c r="J82" s="151">
        <f t="shared" si="17"/>
        <v>-5.3086255086148559E-2</v>
      </c>
      <c r="K82" s="147">
        <f>VLOOKUP($C82,'2025'!$C$205:$U$392,VLOOKUP($L$4,Master!$D$9:$G$20,4,FALSE),FALSE)</f>
        <v>2263674.149999999</v>
      </c>
      <c r="L82" s="148">
        <f>VLOOKUP($C82,'2025'!$C$8:$U$195,VLOOKUP($L$4,Master!$D$9:$G$20,4,FALSE),FALSE)</f>
        <v>3354936.3299999996</v>
      </c>
      <c r="M82" s="150">
        <f t="shared" si="18"/>
        <v>1.4820756467974867</v>
      </c>
      <c r="N82" s="150">
        <f t="shared" si="19"/>
        <v>4.1293048727953025E-4</v>
      </c>
      <c r="O82" s="148">
        <f t="shared" si="20"/>
        <v>1091262.1800000006</v>
      </c>
      <c r="P82" s="151">
        <f t="shared" si="21"/>
        <v>0.48207564679748677</v>
      </c>
      <c r="Q82" s="71"/>
    </row>
    <row r="83" spans="2:17" s="72" customFormat="1" ht="12.75" x14ac:dyDescent="0.2">
      <c r="B83" s="70"/>
      <c r="C83" s="98" t="s">
        <v>168</v>
      </c>
      <c r="D83" s="99" t="s">
        <v>169</v>
      </c>
      <c r="E83" s="152">
        <f>IFERROR(VLOOKUP($C83,'2025'!$C$205:$U$392,19,FALSE),0)</f>
        <v>0</v>
      </c>
      <c r="F83" s="153">
        <f>IFERROR(VLOOKUP($C83,'2025'!$C$8:$U$195,19,FALSE),0)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VLOOKUP($C83,'2025'!$C$205:$U$392,VLOOKUP($L$4,Master!$D$9:$G$20,4,FALSE),FALSE)</f>
        <v>0</v>
      </c>
      <c r="L83" s="164">
        <f>VLOOKUP($C83,'2025'!$C$8:$U$195,VLOOKUP($L$4,Master!$D$9:$G$20,4,FALSE),FALSE)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170</v>
      </c>
      <c r="D84" s="99" t="s">
        <v>171</v>
      </c>
      <c r="E84" s="152">
        <f>IFERROR(VLOOKUP($C84,'2025'!$C$205:$U$392,19,FALSE),0)</f>
        <v>0</v>
      </c>
      <c r="F84" s="153">
        <f>IFERROR(VLOOKUP($C84,'2025'!$C$8:$U$195,19,FALSE),0)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VLOOKUP($C84,'2025'!$C$205:$U$392,VLOOKUP($L$4,Master!$D$9:$G$20,4,FALSE),FALSE)</f>
        <v>0</v>
      </c>
      <c r="L84" s="164">
        <f>VLOOKUP($C84,'2025'!$C$8:$U$195,VLOOKUP($L$4,Master!$D$9:$G$20,4,FALSE),FALSE)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172</v>
      </c>
      <c r="D85" s="99" t="s">
        <v>173</v>
      </c>
      <c r="E85" s="152">
        <f>IFERROR(VLOOKUP($C85,'2025'!$C$205:$U$392,19,FALSE),0)</f>
        <v>11160393.830000002</v>
      </c>
      <c r="F85" s="153">
        <f>IFERROR(VLOOKUP($C85,'2025'!$C$8:$U$195,19,FALSE),0)</f>
        <v>10839586.67</v>
      </c>
      <c r="G85" s="154">
        <f t="shared" si="14"/>
        <v>0.97125485310942639</v>
      </c>
      <c r="H85" s="155">
        <f t="shared" si="15"/>
        <v>1.3341522357748594E-3</v>
      </c>
      <c r="I85" s="156">
        <f t="shared" si="16"/>
        <v>-320807.16000000201</v>
      </c>
      <c r="J85" s="157">
        <f t="shared" si="17"/>
        <v>-2.8745146890573659E-2</v>
      </c>
      <c r="K85" s="163">
        <f>VLOOKUP($C85,'2025'!$C$205:$U$392,VLOOKUP($L$4,Master!$D$9:$G$20,4,FALSE),FALSE)</f>
        <v>1580547.209999999</v>
      </c>
      <c r="L85" s="164">
        <f>VLOOKUP($C85,'2025'!$C$8:$U$195,VLOOKUP($L$4,Master!$D$9:$G$20,4,FALSE),FALSE)</f>
        <v>2513252.4299999997</v>
      </c>
      <c r="M85" s="155">
        <f t="shared" si="18"/>
        <v>1.5901153816215343</v>
      </c>
      <c r="N85" s="155">
        <f t="shared" si="19"/>
        <v>3.0933479759252645E-4</v>
      </c>
      <c r="O85" s="156">
        <f t="shared" si="20"/>
        <v>932705.22000000067</v>
      </c>
      <c r="P85" s="157">
        <f t="shared" si="21"/>
        <v>0.59011538162153421</v>
      </c>
      <c r="Q85" s="71"/>
    </row>
    <row r="86" spans="2:17" s="72" customFormat="1" ht="12.75" x14ac:dyDescent="0.2">
      <c r="B86" s="70"/>
      <c r="C86" s="98" t="s">
        <v>174</v>
      </c>
      <c r="D86" s="99" t="s">
        <v>175</v>
      </c>
      <c r="E86" s="152">
        <f>IFERROR(VLOOKUP($C86,'2025'!$C$205:$U$392,19,FALSE),0)</f>
        <v>6334629.0999999996</v>
      </c>
      <c r="F86" s="153">
        <f>IFERROR(VLOOKUP($C86,'2025'!$C$8:$U$195,19,FALSE),0)</f>
        <v>5726691.0100000007</v>
      </c>
      <c r="G86" s="154">
        <f t="shared" si="14"/>
        <v>0.90402941034069395</v>
      </c>
      <c r="H86" s="155">
        <f t="shared" si="15"/>
        <v>7.0484953413664508E-4</v>
      </c>
      <c r="I86" s="156">
        <f t="shared" si="16"/>
        <v>-607938.08999999892</v>
      </c>
      <c r="J86" s="157">
        <f t="shared" si="17"/>
        <v>-9.5970589659306008E-2</v>
      </c>
      <c r="K86" s="163">
        <f>VLOOKUP($C86,'2025'!$C$205:$U$392,VLOOKUP($L$4,Master!$D$9:$G$20,4,FALSE),FALSE)</f>
        <v>683126.94</v>
      </c>
      <c r="L86" s="164">
        <f>VLOOKUP($C86,'2025'!$C$8:$U$195,VLOOKUP($L$4,Master!$D$9:$G$20,4,FALSE),FALSE)</f>
        <v>841683.9</v>
      </c>
      <c r="M86" s="155">
        <f t="shared" si="18"/>
        <v>1.2321046802809448</v>
      </c>
      <c r="N86" s="155">
        <f t="shared" si="19"/>
        <v>1.0359568968700384E-4</v>
      </c>
      <c r="O86" s="156">
        <f t="shared" si="20"/>
        <v>158556.96000000008</v>
      </c>
      <c r="P86" s="157">
        <f t="shared" si="21"/>
        <v>0.23210468028094469</v>
      </c>
      <c r="Q86" s="71"/>
    </row>
    <row r="87" spans="2:17" s="72" customFormat="1" ht="12.75" x14ac:dyDescent="0.2">
      <c r="B87" s="70"/>
      <c r="C87" s="133" t="s">
        <v>176</v>
      </c>
      <c r="D87" s="134" t="s">
        <v>177</v>
      </c>
      <c r="E87" s="147">
        <f>IFERROR(VLOOKUP($C87,'2025'!$C$205:$U$392,19,FALSE),0)</f>
        <v>6703900.4400000004</v>
      </c>
      <c r="F87" s="148">
        <f>IFERROR(VLOOKUP($C87,'2025'!$C$8:$U$195,19,FALSE),0)</f>
        <v>5431418.6900000004</v>
      </c>
      <c r="G87" s="149">
        <f t="shared" si="14"/>
        <v>0.81018785088043466</v>
      </c>
      <c r="H87" s="150">
        <f t="shared" si="15"/>
        <v>6.6850698364247306E-4</v>
      </c>
      <c r="I87" s="148">
        <f t="shared" si="16"/>
        <v>-1272481.75</v>
      </c>
      <c r="J87" s="151">
        <f t="shared" si="17"/>
        <v>-0.18981214911956537</v>
      </c>
      <c r="K87" s="147">
        <f>VLOOKUP($C87,'2025'!$C$205:$U$392,VLOOKUP($L$4,Master!$D$9:$G$20,4,FALSE),FALSE)</f>
        <v>897047.96999999986</v>
      </c>
      <c r="L87" s="148">
        <f>VLOOKUP($C87,'2025'!$C$8:$U$195,VLOOKUP($L$4,Master!$D$9:$G$20,4,FALSE),FALSE)</f>
        <v>580687.41999999993</v>
      </c>
      <c r="M87" s="150">
        <f t="shared" si="18"/>
        <v>0.64733151338606787</v>
      </c>
      <c r="N87" s="150">
        <f t="shared" si="19"/>
        <v>7.1471859884057249E-5</v>
      </c>
      <c r="O87" s="148">
        <f t="shared" si="20"/>
        <v>-316360.54999999993</v>
      </c>
      <c r="P87" s="151">
        <f t="shared" si="21"/>
        <v>-0.35266848661393213</v>
      </c>
      <c r="Q87" s="71"/>
    </row>
    <row r="88" spans="2:17" s="72" customFormat="1" ht="25.5" x14ac:dyDescent="0.2">
      <c r="B88" s="70"/>
      <c r="C88" s="98" t="s">
        <v>178</v>
      </c>
      <c r="D88" s="99" t="s">
        <v>179</v>
      </c>
      <c r="E88" s="152">
        <f>IFERROR(VLOOKUP($C88,'2025'!$C$205:$U$392,19,FALSE),0)</f>
        <v>0</v>
      </c>
      <c r="F88" s="153">
        <f>IFERROR(VLOOKUP($C88,'2025'!$C$8:$U$195,19,FALSE),0)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VLOOKUP($C88,'2025'!$C$205:$U$392,VLOOKUP($L$4,Master!$D$9:$G$20,4,FALSE),FALSE)</f>
        <v>0</v>
      </c>
      <c r="L88" s="164">
        <f>VLOOKUP($C88,'2025'!$C$8:$U$195,VLOOKUP($L$4,Master!$D$9:$G$20,4,FALSE),FALSE)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180</v>
      </c>
      <c r="D89" s="99" t="s">
        <v>181</v>
      </c>
      <c r="E89" s="152">
        <f>IFERROR(VLOOKUP($C89,'2025'!$C$205:$U$392,19,FALSE),0)</f>
        <v>6201246.3700000001</v>
      </c>
      <c r="F89" s="153">
        <f>IFERROR(VLOOKUP($C89,'2025'!$C$8:$U$195,19,FALSE),0)</f>
        <v>4977383.8499999996</v>
      </c>
      <c r="G89" s="154">
        <f t="shared" si="14"/>
        <v>0.80264249362503548</v>
      </c>
      <c r="H89" s="155">
        <f t="shared" si="15"/>
        <v>6.1262370918310825E-4</v>
      </c>
      <c r="I89" s="156">
        <f t="shared" si="16"/>
        <v>-1223862.5200000005</v>
      </c>
      <c r="J89" s="157">
        <f t="shared" si="17"/>
        <v>-0.19735750637496449</v>
      </c>
      <c r="K89" s="163">
        <f>VLOOKUP($C89,'2025'!$C$205:$U$392,VLOOKUP($L$4,Master!$D$9:$G$20,4,FALSE),FALSE)</f>
        <v>829108.95999999985</v>
      </c>
      <c r="L89" s="164">
        <f>VLOOKUP($C89,'2025'!$C$8:$U$195,VLOOKUP($L$4,Master!$D$9:$G$20,4,FALSE),FALSE)</f>
        <v>529480.5199999999</v>
      </c>
      <c r="M89" s="155">
        <f t="shared" si="18"/>
        <v>0.63861391631806752</v>
      </c>
      <c r="N89" s="155">
        <f t="shared" si="19"/>
        <v>6.5169239479611542E-5</v>
      </c>
      <c r="O89" s="156">
        <f t="shared" si="20"/>
        <v>-299628.43999999994</v>
      </c>
      <c r="P89" s="157">
        <f t="shared" si="21"/>
        <v>-0.36138608368193248</v>
      </c>
      <c r="Q89" s="71"/>
    </row>
    <row r="90" spans="2:17" s="72" customFormat="1" ht="12.75" x14ac:dyDescent="0.2">
      <c r="B90" s="70"/>
      <c r="C90" s="98" t="s">
        <v>182</v>
      </c>
      <c r="D90" s="99" t="s">
        <v>132</v>
      </c>
      <c r="E90" s="152">
        <f>IFERROR(VLOOKUP($C90,'2025'!$C$205:$U$392,19,FALSE),0)</f>
        <v>0</v>
      </c>
      <c r="F90" s="153">
        <f>IFERROR(VLOOKUP($C90,'2025'!$C$8:$U$195,19,FALSE),0)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VLOOKUP($C90,'2025'!$C$205:$U$392,VLOOKUP($L$4,Master!$D$9:$G$20,4,FALSE),FALSE)</f>
        <v>0</v>
      </c>
      <c r="L90" s="164">
        <f>VLOOKUP($C90,'2025'!$C$8:$U$195,VLOOKUP($L$4,Master!$D$9:$G$20,4,FALSE),FALSE)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183</v>
      </c>
      <c r="D91" s="99" t="s">
        <v>184</v>
      </c>
      <c r="E91" s="152">
        <f>IFERROR(VLOOKUP($C91,'2025'!$C$205:$U$392,19,FALSE),0)</f>
        <v>0</v>
      </c>
      <c r="F91" s="153">
        <f>IFERROR(VLOOKUP($C91,'2025'!$C$8:$U$195,19,FALSE),0)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VLOOKUP($C91,'2025'!$C$205:$U$392,VLOOKUP($L$4,Master!$D$9:$G$20,4,FALSE),FALSE)</f>
        <v>0</v>
      </c>
      <c r="L91" s="164">
        <f>VLOOKUP($C91,'2025'!$C$8:$U$195,VLOOKUP($L$4,Master!$D$9:$G$20,4,FALSE),FALSE)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185</v>
      </c>
      <c r="D92" s="99" t="s">
        <v>186</v>
      </c>
      <c r="E92" s="152">
        <f>IFERROR(VLOOKUP($C92,'2025'!$C$205:$U$392,19,FALSE),0)</f>
        <v>0</v>
      </c>
      <c r="F92" s="153">
        <f>IFERROR(VLOOKUP($C92,'2025'!$C$8:$U$195,19,FALSE),0)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VLOOKUP($C92,'2025'!$C$205:$U$392,VLOOKUP($L$4,Master!$D$9:$G$20,4,FALSE),FALSE)</f>
        <v>0</v>
      </c>
      <c r="L92" s="164">
        <f>VLOOKUP($C92,'2025'!$C$8:$U$195,VLOOKUP($L$4,Master!$D$9:$G$20,4,FALSE),FALSE)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187</v>
      </c>
      <c r="D93" s="99" t="s">
        <v>188</v>
      </c>
      <c r="E93" s="152">
        <f>IFERROR(VLOOKUP($C93,'2025'!$C$205:$U$392,19,FALSE),0)</f>
        <v>0</v>
      </c>
      <c r="F93" s="153">
        <f>IFERROR(VLOOKUP($C93,'2025'!$C$8:$U$195,19,FALSE),0)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VLOOKUP($C93,'2025'!$C$205:$U$392,VLOOKUP($L$4,Master!$D$9:$G$20,4,FALSE),FALSE)</f>
        <v>0</v>
      </c>
      <c r="L93" s="164">
        <f>VLOOKUP($C93,'2025'!$C$8:$U$195,VLOOKUP($L$4,Master!$D$9:$G$20,4,FALSE),FALSE)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189</v>
      </c>
      <c r="D94" s="99" t="s">
        <v>190</v>
      </c>
      <c r="E94" s="152">
        <f>IFERROR(VLOOKUP($C94,'2025'!$C$205:$U$392,19,FALSE),0)</f>
        <v>502654.07</v>
      </c>
      <c r="F94" s="153">
        <f>IFERROR(VLOOKUP($C94,'2025'!$C$8:$U$195,19,FALSE),0)</f>
        <v>454034.84000000008</v>
      </c>
      <c r="G94" s="154">
        <f t="shared" si="14"/>
        <v>0.90327497000074042</v>
      </c>
      <c r="H94" s="155">
        <f t="shared" si="15"/>
        <v>5.5883274459364666E-5</v>
      </c>
      <c r="I94" s="156">
        <f t="shared" si="16"/>
        <v>-48619.229999999923</v>
      </c>
      <c r="J94" s="157">
        <f t="shared" si="17"/>
        <v>-9.6725029999259582E-2</v>
      </c>
      <c r="K94" s="163">
        <f>VLOOKUP($C94,'2025'!$C$205:$U$392,VLOOKUP($L$4,Master!$D$9:$G$20,4,FALSE),FALSE)</f>
        <v>67939.009999999995</v>
      </c>
      <c r="L94" s="164">
        <f>VLOOKUP($C94,'2025'!$C$8:$U$195,VLOOKUP($L$4,Master!$D$9:$G$20,4,FALSE),FALSE)</f>
        <v>51206.9</v>
      </c>
      <c r="M94" s="155">
        <f t="shared" si="18"/>
        <v>0.7537186661978148</v>
      </c>
      <c r="N94" s="155">
        <f t="shared" si="19"/>
        <v>6.3026204044457031E-6</v>
      </c>
      <c r="O94" s="156">
        <f t="shared" si="20"/>
        <v>-16732.109999999993</v>
      </c>
      <c r="P94" s="157">
        <f t="shared" si="21"/>
        <v>-0.24628133380218514</v>
      </c>
      <c r="Q94" s="71"/>
    </row>
    <row r="95" spans="2:17" s="72" customFormat="1" ht="12.75" x14ac:dyDescent="0.2">
      <c r="B95" s="70"/>
      <c r="C95" s="133" t="s">
        <v>191</v>
      </c>
      <c r="D95" s="134" t="s">
        <v>192</v>
      </c>
      <c r="E95" s="147">
        <f>IFERROR(VLOOKUP($C95,'2025'!$C$205:$U$392,19,FALSE),0)</f>
        <v>10118310.34</v>
      </c>
      <c r="F95" s="148">
        <f>IFERROR(VLOOKUP($C95,'2025'!$C$8:$U$195,19,FALSE),0)</f>
        <v>8990943.7699999977</v>
      </c>
      <c r="G95" s="149">
        <f t="shared" si="14"/>
        <v>0.88858153860499178</v>
      </c>
      <c r="H95" s="150">
        <f t="shared" si="15"/>
        <v>1.106618554531244E-3</v>
      </c>
      <c r="I95" s="148">
        <f t="shared" si="16"/>
        <v>-1127366.5700000022</v>
      </c>
      <c r="J95" s="151">
        <f t="shared" si="17"/>
        <v>-0.11141846139500819</v>
      </c>
      <c r="K95" s="147">
        <f>VLOOKUP($C95,'2025'!$C$205:$U$392,VLOOKUP($L$4,Master!$D$9:$G$20,4,FALSE),FALSE)</f>
        <v>230031.68000000005</v>
      </c>
      <c r="L95" s="148">
        <f>VLOOKUP($C95,'2025'!$C$8:$U$195,VLOOKUP($L$4,Master!$D$9:$G$20,4,FALSE),FALSE)</f>
        <v>291664.52</v>
      </c>
      <c r="M95" s="150">
        <f t="shared" si="18"/>
        <v>1.2679319648493632</v>
      </c>
      <c r="N95" s="150">
        <f t="shared" si="19"/>
        <v>3.5898497175280323E-5</v>
      </c>
      <c r="O95" s="148">
        <f t="shared" si="20"/>
        <v>61632.839999999967</v>
      </c>
      <c r="P95" s="151">
        <f t="shared" si="21"/>
        <v>0.26793196484936316</v>
      </c>
      <c r="Q95" s="71"/>
    </row>
    <row r="96" spans="2:17" s="72" customFormat="1" ht="12.75" x14ac:dyDescent="0.2">
      <c r="B96" s="70"/>
      <c r="C96" s="98" t="s">
        <v>193</v>
      </c>
      <c r="D96" s="99" t="s">
        <v>192</v>
      </c>
      <c r="E96" s="152">
        <f>IFERROR(VLOOKUP($C96,'2025'!$C$205:$U$392,19,FALSE),0)</f>
        <v>10118310.34</v>
      </c>
      <c r="F96" s="153">
        <f>IFERROR(VLOOKUP($C96,'2025'!$C$8:$U$195,19,FALSE),0)</f>
        <v>8990943.7699999977</v>
      </c>
      <c r="G96" s="154">
        <f t="shared" si="14"/>
        <v>0.88858153860499178</v>
      </c>
      <c r="H96" s="155">
        <f t="shared" si="15"/>
        <v>1.106618554531244E-3</v>
      </c>
      <c r="I96" s="156">
        <f t="shared" si="16"/>
        <v>-1127366.5700000022</v>
      </c>
      <c r="J96" s="157">
        <f t="shared" si="17"/>
        <v>-0.11141846139500819</v>
      </c>
      <c r="K96" s="163">
        <f>VLOOKUP($C96,'2025'!$C$205:$U$392,VLOOKUP($L$4,Master!$D$9:$G$20,4,FALSE),FALSE)</f>
        <v>230031.68000000005</v>
      </c>
      <c r="L96" s="164">
        <f>VLOOKUP($C96,'2025'!$C$8:$U$195,VLOOKUP($L$4,Master!$D$9:$G$20,4,FALSE),FALSE)</f>
        <v>291664.52</v>
      </c>
      <c r="M96" s="155">
        <f t="shared" si="18"/>
        <v>1.2679319648493632</v>
      </c>
      <c r="N96" s="155">
        <f t="shared" si="19"/>
        <v>3.5898497175280323E-5</v>
      </c>
      <c r="O96" s="156">
        <f t="shared" si="20"/>
        <v>61632.839999999967</v>
      </c>
      <c r="P96" s="157">
        <f t="shared" si="21"/>
        <v>0.26793196484936316</v>
      </c>
      <c r="Q96" s="71"/>
    </row>
    <row r="97" spans="2:17" s="72" customFormat="1" ht="12.75" x14ac:dyDescent="0.2">
      <c r="B97" s="70"/>
      <c r="C97" s="131" t="s">
        <v>194</v>
      </c>
      <c r="D97" s="132" t="s">
        <v>195</v>
      </c>
      <c r="E97" s="142">
        <f>IFERROR(VLOOKUP($C97,'2025'!$C$205:$U$392,19,FALSE),0)</f>
        <v>16110720.050000003</v>
      </c>
      <c r="F97" s="143">
        <f>IFERROR(VLOOKUP($C97,'2025'!$C$8:$U$195,19,FALSE),0)</f>
        <v>14831410.109999999</v>
      </c>
      <c r="G97" s="144">
        <f t="shared" si="14"/>
        <v>0.92059262801230268</v>
      </c>
      <c r="H97" s="145">
        <f t="shared" si="15"/>
        <v>1.8254717232636282E-3</v>
      </c>
      <c r="I97" s="143">
        <f t="shared" si="16"/>
        <v>-1279309.9400000032</v>
      </c>
      <c r="J97" s="146">
        <f t="shared" si="17"/>
        <v>-7.9407371987697289E-2</v>
      </c>
      <c r="K97" s="142">
        <f>VLOOKUP($C97,'2025'!$C$205:$U$392,VLOOKUP($L$4,Master!$D$9:$G$20,4,FALSE),FALSE)</f>
        <v>2231363.2699999996</v>
      </c>
      <c r="L97" s="143">
        <f>VLOOKUP($C97,'2025'!$C$8:$U$195,VLOOKUP($L$4,Master!$D$9:$G$20,4,FALSE),FALSE)</f>
        <v>1605423.79</v>
      </c>
      <c r="M97" s="145">
        <f t="shared" si="18"/>
        <v>0.71948114033444688</v>
      </c>
      <c r="N97" s="145">
        <f t="shared" si="19"/>
        <v>1.9759791623075315E-4</v>
      </c>
      <c r="O97" s="143">
        <f t="shared" si="20"/>
        <v>-625939.47999999952</v>
      </c>
      <c r="P97" s="146">
        <f t="shared" si="21"/>
        <v>-0.28051885966555307</v>
      </c>
      <c r="Q97" s="71"/>
    </row>
    <row r="98" spans="2:17" s="72" customFormat="1" ht="12.75" x14ac:dyDescent="0.2">
      <c r="B98" s="70"/>
      <c r="C98" s="133" t="s">
        <v>196</v>
      </c>
      <c r="D98" s="134" t="s">
        <v>197</v>
      </c>
      <c r="E98" s="147">
        <f>IFERROR(VLOOKUP($C98,'2025'!$C$205:$U$392,19,FALSE),0)</f>
        <v>0</v>
      </c>
      <c r="F98" s="148">
        <f>IFERROR(VLOOKUP($C98,'2025'!$C$8:$U$195,19,FALSE),0)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VLOOKUP($C98,'2025'!$C$205:$U$392,VLOOKUP($L$4,Master!$D$9:$G$20,4,FALSE),FALSE)</f>
        <v>0</v>
      </c>
      <c r="L98" s="148">
        <f>VLOOKUP($C98,'2025'!$C$8:$U$195,VLOOKUP($L$4,Master!$D$9:$G$20,4,FALSE),FALSE)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198</v>
      </c>
      <c r="D99" s="99" t="s">
        <v>197</v>
      </c>
      <c r="E99" s="152">
        <f>IFERROR(VLOOKUP($C99,'2025'!$C$205:$U$392,19,FALSE),0)</f>
        <v>0</v>
      </c>
      <c r="F99" s="153">
        <f>IFERROR(VLOOKUP($C99,'2025'!$C$8:$U$195,19,FALSE),0)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VLOOKUP($C99,'2025'!$C$205:$U$392,VLOOKUP($L$4,Master!$D$9:$G$20,4,FALSE),FALSE)</f>
        <v>0</v>
      </c>
      <c r="L99" s="164">
        <f>VLOOKUP($C99,'2025'!$C$8:$U$195,VLOOKUP($L$4,Master!$D$9:$G$20,4,FALSE),FALSE)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199</v>
      </c>
      <c r="D100" s="134" t="s">
        <v>200</v>
      </c>
      <c r="E100" s="147">
        <f>IFERROR(VLOOKUP($C100,'2025'!$C$205:$U$392,19,FALSE),0)</f>
        <v>0</v>
      </c>
      <c r="F100" s="148">
        <f>IFERROR(VLOOKUP($C100,'2025'!$C$8:$U$195,19,FALSE),0)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VLOOKUP($C100,'2025'!$C$205:$U$392,VLOOKUP($L$4,Master!$D$9:$G$20,4,FALSE),FALSE)</f>
        <v>0</v>
      </c>
      <c r="L100" s="148">
        <f>VLOOKUP($C100,'2025'!$C$8:$U$195,VLOOKUP($L$4,Master!$D$9:$G$20,4,FALSE),FALSE)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201</v>
      </c>
      <c r="D101" s="99" t="s">
        <v>200</v>
      </c>
      <c r="E101" s="152">
        <f>IFERROR(VLOOKUP($C101,'2025'!$C$205:$U$392,19,FALSE),0)</f>
        <v>0</v>
      </c>
      <c r="F101" s="153">
        <f>IFERROR(VLOOKUP($C101,'2025'!$C$8:$U$195,19,FALSE),0)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VLOOKUP($C101,'2025'!$C$205:$U$392,VLOOKUP($L$4,Master!$D$9:$G$20,4,FALSE),FALSE)</f>
        <v>0</v>
      </c>
      <c r="L101" s="164">
        <f>VLOOKUP($C101,'2025'!$C$8:$U$195,VLOOKUP($L$4,Master!$D$9:$G$20,4,FALSE),FALSE)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202</v>
      </c>
      <c r="D102" s="134" t="s">
        <v>203</v>
      </c>
      <c r="E102" s="147">
        <f>IFERROR(VLOOKUP($C102,'2025'!$C$205:$U$392,19,FALSE),0)</f>
        <v>0</v>
      </c>
      <c r="F102" s="148">
        <f>IFERROR(VLOOKUP($C102,'2025'!$C$8:$U$195,19,FALSE),0)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VLOOKUP($C102,'2025'!$C$205:$U$392,VLOOKUP($L$4,Master!$D$9:$G$20,4,FALSE),FALSE)</f>
        <v>0</v>
      </c>
      <c r="L102" s="148">
        <f>VLOOKUP($C102,'2025'!$C$8:$U$195,VLOOKUP($L$4,Master!$D$9:$G$20,4,FALSE),FALSE)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204</v>
      </c>
      <c r="D103" s="99" t="s">
        <v>203</v>
      </c>
      <c r="E103" s="152">
        <f>IFERROR(VLOOKUP($C103,'2025'!$C$205:$U$392,19,FALSE),0)</f>
        <v>0</v>
      </c>
      <c r="F103" s="153">
        <f>IFERROR(VLOOKUP($C103,'2025'!$C$8:$U$195,19,FALSE),0)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VLOOKUP($C103,'2025'!$C$205:$U$392,VLOOKUP($L$4,Master!$D$9:$G$20,4,FALSE),FALSE)</f>
        <v>0</v>
      </c>
      <c r="L103" s="164">
        <f>VLOOKUP($C103,'2025'!$C$8:$U$195,VLOOKUP($L$4,Master!$D$9:$G$20,4,FALSE),FALSE)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205</v>
      </c>
      <c r="D104" s="134" t="s">
        <v>206</v>
      </c>
      <c r="E104" s="147">
        <f>IFERROR(VLOOKUP($C104,'2025'!$C$205:$U$392,19,FALSE),0)</f>
        <v>0</v>
      </c>
      <c r="F104" s="148">
        <f>IFERROR(VLOOKUP($C104,'2025'!$C$8:$U$195,19,FALSE),0)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VLOOKUP($C104,'2025'!$C$205:$U$392,VLOOKUP($L$4,Master!$D$9:$G$20,4,FALSE),FALSE)</f>
        <v>0</v>
      </c>
      <c r="L104" s="148">
        <f>VLOOKUP($C104,'2025'!$C$8:$U$195,VLOOKUP($L$4,Master!$D$9:$G$20,4,FALSE),FALSE)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207</v>
      </c>
      <c r="D105" s="99" t="s">
        <v>206</v>
      </c>
      <c r="E105" s="152">
        <f>IFERROR(VLOOKUP($C105,'2025'!$C$205:$U$392,19,FALSE),0)</f>
        <v>0</v>
      </c>
      <c r="F105" s="153">
        <f>IFERROR(VLOOKUP($C105,'2025'!$C$8:$U$195,19,FALSE),0)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VLOOKUP($C105,'2025'!$C$205:$U$392,VLOOKUP($L$4,Master!$D$9:$G$20,4,FALSE),FALSE)</f>
        <v>0</v>
      </c>
      <c r="L105" s="164">
        <f>VLOOKUP($C105,'2025'!$C$8:$U$195,VLOOKUP($L$4,Master!$D$9:$G$20,4,FALSE),FALSE)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208</v>
      </c>
      <c r="D106" s="134" t="s">
        <v>209</v>
      </c>
      <c r="E106" s="147">
        <f>IFERROR(VLOOKUP($C106,'2025'!$C$205:$U$392,19,FALSE),0)</f>
        <v>0</v>
      </c>
      <c r="F106" s="148">
        <f>IFERROR(VLOOKUP($C106,'2025'!$C$8:$U$195,19,FALSE),0)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VLOOKUP($C106,'2025'!$C$205:$U$392,VLOOKUP($L$4,Master!$D$9:$G$20,4,FALSE),FALSE)</f>
        <v>0</v>
      </c>
      <c r="L106" s="148">
        <f>VLOOKUP($C106,'2025'!$C$8:$U$195,VLOOKUP($L$4,Master!$D$9:$G$20,4,FALSE),FALSE)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210</v>
      </c>
      <c r="D107" s="99" t="s">
        <v>209</v>
      </c>
      <c r="E107" s="152">
        <f>IFERROR(VLOOKUP($C107,'2025'!$C$205:$U$392,19,FALSE),0)</f>
        <v>0</v>
      </c>
      <c r="F107" s="153">
        <f>IFERROR(VLOOKUP($C107,'2025'!$C$8:$U$195,19,FALSE),0)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VLOOKUP($C107,'2025'!$C$205:$U$392,VLOOKUP($L$4,Master!$D$9:$G$20,4,FALSE),FALSE)</f>
        <v>0</v>
      </c>
      <c r="L107" s="164">
        <f>VLOOKUP($C107,'2025'!$C$8:$U$195,VLOOKUP($L$4,Master!$D$9:$G$20,4,FALSE),FALSE)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211</v>
      </c>
      <c r="D108" s="134" t="s">
        <v>212</v>
      </c>
      <c r="E108" s="147">
        <f>IFERROR(VLOOKUP($C108,'2025'!$C$205:$U$392,19,FALSE),0)</f>
        <v>16110720.050000003</v>
      </c>
      <c r="F108" s="148">
        <f>IFERROR(VLOOKUP($C108,'2025'!$C$8:$U$195,19,FALSE),0)</f>
        <v>14831410.109999999</v>
      </c>
      <c r="G108" s="149">
        <f t="shared" si="14"/>
        <v>0.92059262801230268</v>
      </c>
      <c r="H108" s="150">
        <f t="shared" si="15"/>
        <v>1.8254717232636282E-3</v>
      </c>
      <c r="I108" s="148">
        <f t="shared" si="16"/>
        <v>-1279309.9400000032</v>
      </c>
      <c r="J108" s="151">
        <f t="shared" si="17"/>
        <v>-7.9407371987697289E-2</v>
      </c>
      <c r="K108" s="147">
        <f>VLOOKUP($C108,'2025'!$C$205:$U$392,VLOOKUP($L$4,Master!$D$9:$G$20,4,FALSE),FALSE)</f>
        <v>2231363.2699999996</v>
      </c>
      <c r="L108" s="148">
        <f>VLOOKUP($C108,'2025'!$C$8:$U$195,VLOOKUP($L$4,Master!$D$9:$G$20,4,FALSE),FALSE)</f>
        <v>1605423.79</v>
      </c>
      <c r="M108" s="150">
        <f t="shared" si="18"/>
        <v>0.71948114033444688</v>
      </c>
      <c r="N108" s="150">
        <f t="shared" si="19"/>
        <v>1.9759791623075315E-4</v>
      </c>
      <c r="O108" s="148">
        <f t="shared" si="20"/>
        <v>-625939.47999999952</v>
      </c>
      <c r="P108" s="151">
        <f t="shared" si="21"/>
        <v>-0.28051885966555307</v>
      </c>
      <c r="Q108" s="71"/>
    </row>
    <row r="109" spans="2:17" s="72" customFormat="1" ht="12.75" x14ac:dyDescent="0.2">
      <c r="B109" s="70"/>
      <c r="C109" s="98" t="s">
        <v>213</v>
      </c>
      <c r="D109" s="99" t="s">
        <v>212</v>
      </c>
      <c r="E109" s="152">
        <f>IFERROR(VLOOKUP($C109,'2025'!$C$205:$U$392,19,FALSE),0)</f>
        <v>16110720.050000003</v>
      </c>
      <c r="F109" s="153">
        <f>IFERROR(VLOOKUP($C109,'2025'!$C$8:$U$195,19,FALSE),0)</f>
        <v>14831410.109999999</v>
      </c>
      <c r="G109" s="154">
        <f t="shared" si="14"/>
        <v>0.92059262801230268</v>
      </c>
      <c r="H109" s="155">
        <f t="shared" si="15"/>
        <v>1.8254717232636282E-3</v>
      </c>
      <c r="I109" s="156">
        <f t="shared" si="16"/>
        <v>-1279309.9400000032</v>
      </c>
      <c r="J109" s="157">
        <f t="shared" si="17"/>
        <v>-7.9407371987697289E-2</v>
      </c>
      <c r="K109" s="163">
        <f>VLOOKUP($C109,'2025'!$C$205:$U$392,VLOOKUP($L$4,Master!$D$9:$G$20,4,FALSE),FALSE)</f>
        <v>2231363.2699999996</v>
      </c>
      <c r="L109" s="164">
        <f>VLOOKUP($C109,'2025'!$C$8:$U$195,VLOOKUP($L$4,Master!$D$9:$G$20,4,FALSE),FALSE)</f>
        <v>1605423.79</v>
      </c>
      <c r="M109" s="155">
        <f t="shared" si="18"/>
        <v>0.71948114033444688</v>
      </c>
      <c r="N109" s="155">
        <f t="shared" si="19"/>
        <v>1.9759791623075315E-4</v>
      </c>
      <c r="O109" s="156">
        <f t="shared" si="20"/>
        <v>-625939.47999999952</v>
      </c>
      <c r="P109" s="157">
        <f t="shared" si="21"/>
        <v>-0.28051885966555307</v>
      </c>
      <c r="Q109" s="71"/>
    </row>
    <row r="110" spans="2:17" s="72" customFormat="1" ht="12.75" x14ac:dyDescent="0.2">
      <c r="B110" s="70"/>
      <c r="C110" s="131" t="s">
        <v>214</v>
      </c>
      <c r="D110" s="132" t="s">
        <v>215</v>
      </c>
      <c r="E110" s="142">
        <f>IFERROR(VLOOKUP($C110,'2025'!$C$205:$U$392,19,FALSE),0)</f>
        <v>6043489.0499999998</v>
      </c>
      <c r="F110" s="143">
        <f>IFERROR(VLOOKUP($C110,'2025'!$C$8:$U$195,19,FALSE),0)</f>
        <v>4810820.87</v>
      </c>
      <c r="G110" s="144">
        <f t="shared" si="14"/>
        <v>0.79603368686504039</v>
      </c>
      <c r="H110" s="145">
        <f t="shared" si="15"/>
        <v>5.9212289315297795E-4</v>
      </c>
      <c r="I110" s="143">
        <f t="shared" si="16"/>
        <v>-1232668.1799999997</v>
      </c>
      <c r="J110" s="146">
        <f t="shared" si="17"/>
        <v>-0.20396631313495964</v>
      </c>
      <c r="K110" s="142">
        <f>VLOOKUP($C110,'2025'!$C$205:$U$392,VLOOKUP($L$4,Master!$D$9:$G$20,4,FALSE),FALSE)</f>
        <v>910019.2699999999</v>
      </c>
      <c r="L110" s="143">
        <f>VLOOKUP($C110,'2025'!$C$8:$U$195,VLOOKUP($L$4,Master!$D$9:$G$20,4,FALSE),FALSE)</f>
        <v>484994.21000000008</v>
      </c>
      <c r="M110" s="145">
        <f t="shared" si="18"/>
        <v>0.53294938468720576</v>
      </c>
      <c r="N110" s="145">
        <f t="shared" si="19"/>
        <v>5.969379915566114E-5</v>
      </c>
      <c r="O110" s="143">
        <f t="shared" si="20"/>
        <v>-425025.05999999982</v>
      </c>
      <c r="P110" s="146">
        <f t="shared" si="21"/>
        <v>-0.46705061531279429</v>
      </c>
      <c r="Q110" s="71"/>
    </row>
    <row r="111" spans="2:17" s="72" customFormat="1" ht="12.75" x14ac:dyDescent="0.2">
      <c r="B111" s="70"/>
      <c r="C111" s="133" t="s">
        <v>216</v>
      </c>
      <c r="D111" s="134" t="s">
        <v>217</v>
      </c>
      <c r="E111" s="147">
        <f>IFERROR(VLOOKUP($C111,'2025'!$C$205:$U$392,19,FALSE),0)</f>
        <v>0</v>
      </c>
      <c r="F111" s="148">
        <f>IFERROR(VLOOKUP($C111,'2025'!$C$8:$U$195,19,FALSE),0)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VLOOKUP($C111,'2025'!$C$205:$U$392,VLOOKUP($L$4,Master!$D$9:$G$20,4,FALSE),FALSE)</f>
        <v>0</v>
      </c>
      <c r="L111" s="148">
        <f>VLOOKUP($C111,'2025'!$C$8:$U$195,VLOOKUP($L$4,Master!$D$9:$G$20,4,FALSE),FALSE)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218</v>
      </c>
      <c r="D112" s="99" t="s">
        <v>217</v>
      </c>
      <c r="E112" s="152">
        <f>IFERROR(VLOOKUP($C112,'2025'!$C$205:$U$392,19,FALSE),0)</f>
        <v>0</v>
      </c>
      <c r="F112" s="153">
        <f>IFERROR(VLOOKUP($C112,'2025'!$C$8:$U$195,19,FALSE),0)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VLOOKUP($C112,'2025'!$C$205:$U$392,VLOOKUP($L$4,Master!$D$9:$G$20,4,FALSE),FALSE)</f>
        <v>0</v>
      </c>
      <c r="L112" s="164">
        <f>VLOOKUP($C112,'2025'!$C$8:$U$195,VLOOKUP($L$4,Master!$D$9:$G$20,4,FALSE),FALSE)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219</v>
      </c>
      <c r="D113" s="134" t="s">
        <v>220</v>
      </c>
      <c r="E113" s="147">
        <f>IFERROR(VLOOKUP($C113,'2025'!$C$205:$U$392,19,FALSE),0)</f>
        <v>0</v>
      </c>
      <c r="F113" s="148">
        <f>IFERROR(VLOOKUP($C113,'2025'!$C$8:$U$195,19,FALSE),0)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VLOOKUP($C113,'2025'!$C$205:$U$392,VLOOKUP($L$4,Master!$D$9:$G$20,4,FALSE),FALSE)</f>
        <v>0</v>
      </c>
      <c r="L113" s="148">
        <f>VLOOKUP($C113,'2025'!$C$8:$U$195,VLOOKUP($L$4,Master!$D$9:$G$20,4,FALSE),FALSE)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221</v>
      </c>
      <c r="D114" s="99" t="s">
        <v>220</v>
      </c>
      <c r="E114" s="152">
        <f>IFERROR(VLOOKUP($C114,'2025'!$C$205:$U$392,19,FALSE),0)</f>
        <v>0</v>
      </c>
      <c r="F114" s="153">
        <f>IFERROR(VLOOKUP($C114,'2025'!$C$8:$U$195,19,FALSE),0)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VLOOKUP($C114,'2025'!$C$205:$U$392,VLOOKUP($L$4,Master!$D$9:$G$20,4,FALSE),FALSE)</f>
        <v>0</v>
      </c>
      <c r="L114" s="164">
        <f>VLOOKUP($C114,'2025'!$C$8:$U$195,VLOOKUP($L$4,Master!$D$9:$G$20,4,FALSE),FALSE)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222</v>
      </c>
      <c r="D115" s="134" t="s">
        <v>223</v>
      </c>
      <c r="E115" s="147">
        <f>IFERROR(VLOOKUP($C115,'2025'!$C$205:$U$392,19,FALSE),0)</f>
        <v>0</v>
      </c>
      <c r="F115" s="148">
        <f>IFERROR(VLOOKUP($C115,'2025'!$C$8:$U$195,19,FALSE),0)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VLOOKUP($C115,'2025'!$C$205:$U$392,VLOOKUP($L$4,Master!$D$9:$G$20,4,FALSE),FALSE)</f>
        <v>0</v>
      </c>
      <c r="L115" s="148">
        <f>VLOOKUP($C115,'2025'!$C$8:$U$195,VLOOKUP($L$4,Master!$D$9:$G$20,4,FALSE),FALSE)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224</v>
      </c>
      <c r="D116" s="99" t="s">
        <v>223</v>
      </c>
      <c r="E116" s="152">
        <f>IFERROR(VLOOKUP($C116,'2025'!$C$205:$U$392,19,FALSE),0)</f>
        <v>0</v>
      </c>
      <c r="F116" s="153">
        <f>IFERROR(VLOOKUP($C116,'2025'!$C$8:$U$195,19,FALSE),0)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VLOOKUP($C116,'2025'!$C$205:$U$392,VLOOKUP($L$4,Master!$D$9:$G$20,4,FALSE),FALSE)</f>
        <v>0</v>
      </c>
      <c r="L116" s="164">
        <f>VLOOKUP($C116,'2025'!$C$8:$U$195,VLOOKUP($L$4,Master!$D$9:$G$20,4,FALSE),FALSE)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225</v>
      </c>
      <c r="D117" s="134" t="s">
        <v>226</v>
      </c>
      <c r="E117" s="147">
        <f>IFERROR(VLOOKUP($C117,'2025'!$C$205:$U$392,19,FALSE),0)</f>
        <v>0</v>
      </c>
      <c r="F117" s="148">
        <f>IFERROR(VLOOKUP($C117,'2025'!$C$8:$U$195,19,FALSE),0)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VLOOKUP($C117,'2025'!$C$205:$U$392,VLOOKUP($L$4,Master!$D$9:$G$20,4,FALSE),FALSE)</f>
        <v>0</v>
      </c>
      <c r="L117" s="148">
        <f>VLOOKUP($C117,'2025'!$C$8:$U$195,VLOOKUP($L$4,Master!$D$9:$G$20,4,FALSE),FALSE)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227</v>
      </c>
      <c r="D118" s="99" t="s">
        <v>226</v>
      </c>
      <c r="E118" s="152">
        <f>IFERROR(VLOOKUP($C118,'2025'!$C$205:$U$392,19,FALSE),0)</f>
        <v>0</v>
      </c>
      <c r="F118" s="153">
        <f>IFERROR(VLOOKUP($C118,'2025'!$C$8:$U$195,19,FALSE),0)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VLOOKUP($C118,'2025'!$C$205:$U$392,VLOOKUP($L$4,Master!$D$9:$G$20,4,FALSE),FALSE)</f>
        <v>0</v>
      </c>
      <c r="L118" s="164">
        <f>VLOOKUP($C118,'2025'!$C$8:$U$195,VLOOKUP($L$4,Master!$D$9:$G$20,4,FALSE),FALSE)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228</v>
      </c>
      <c r="D119" s="134" t="s">
        <v>229</v>
      </c>
      <c r="E119" s="147">
        <f>IFERROR(VLOOKUP($C119,'2025'!$C$205:$U$392,19,FALSE),0)</f>
        <v>0</v>
      </c>
      <c r="F119" s="148">
        <f>IFERROR(VLOOKUP($C119,'2025'!$C$8:$U$195,19,FALSE),0)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VLOOKUP($C119,'2025'!$C$205:$U$392,VLOOKUP($L$4,Master!$D$9:$G$20,4,FALSE),FALSE)</f>
        <v>0</v>
      </c>
      <c r="L119" s="148">
        <f>VLOOKUP($C119,'2025'!$C$8:$U$195,VLOOKUP($L$4,Master!$D$9:$G$20,4,FALSE),FALSE)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230</v>
      </c>
      <c r="D120" s="99" t="s">
        <v>229</v>
      </c>
      <c r="E120" s="152">
        <f>IFERROR(VLOOKUP($C120,'2025'!$C$205:$U$392,19,FALSE),0)</f>
        <v>0</v>
      </c>
      <c r="F120" s="153">
        <f>IFERROR(VLOOKUP($C120,'2025'!$C$8:$U$195,19,FALSE),0)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VLOOKUP($C120,'2025'!$C$205:$U$392,VLOOKUP($L$4,Master!$D$9:$G$20,4,FALSE),FALSE)</f>
        <v>0</v>
      </c>
      <c r="L120" s="164">
        <f>VLOOKUP($C120,'2025'!$C$8:$U$195,VLOOKUP($L$4,Master!$D$9:$G$20,4,FALSE),FALSE)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231</v>
      </c>
      <c r="D121" s="134" t="s">
        <v>232</v>
      </c>
      <c r="E121" s="147">
        <f>IFERROR(VLOOKUP($C121,'2025'!$C$205:$U$392,19,FALSE),0)</f>
        <v>6043489.0499999998</v>
      </c>
      <c r="F121" s="148">
        <f>IFERROR(VLOOKUP($C121,'2025'!$C$8:$U$195,19,FALSE),0)</f>
        <v>4810820.87</v>
      </c>
      <c r="G121" s="149">
        <f t="shared" si="14"/>
        <v>0.79603368686504039</v>
      </c>
      <c r="H121" s="150">
        <f t="shared" si="15"/>
        <v>5.9212289315297795E-4</v>
      </c>
      <c r="I121" s="148">
        <f t="shared" si="16"/>
        <v>-1232668.1799999997</v>
      </c>
      <c r="J121" s="151">
        <f t="shared" si="17"/>
        <v>-0.20396631313495964</v>
      </c>
      <c r="K121" s="147">
        <f>VLOOKUP($C121,'2025'!$C$205:$U$392,VLOOKUP($L$4,Master!$D$9:$G$20,4,FALSE),FALSE)</f>
        <v>910019.2699999999</v>
      </c>
      <c r="L121" s="148">
        <f>VLOOKUP($C121,'2025'!$C$8:$U$195,VLOOKUP($L$4,Master!$D$9:$G$20,4,FALSE),FALSE)</f>
        <v>484994.21000000008</v>
      </c>
      <c r="M121" s="150">
        <f t="shared" si="18"/>
        <v>0.53294938468720576</v>
      </c>
      <c r="N121" s="150">
        <f t="shared" si="19"/>
        <v>5.969379915566114E-5</v>
      </c>
      <c r="O121" s="148">
        <f t="shared" si="20"/>
        <v>-425025.05999999982</v>
      </c>
      <c r="P121" s="151">
        <f t="shared" si="21"/>
        <v>-0.46705061531279429</v>
      </c>
      <c r="Q121" s="71"/>
    </row>
    <row r="122" spans="2:17" s="72" customFormat="1" ht="12.75" x14ac:dyDescent="0.2">
      <c r="B122" s="70"/>
      <c r="C122" s="98" t="s">
        <v>233</v>
      </c>
      <c r="D122" s="99" t="s">
        <v>232</v>
      </c>
      <c r="E122" s="152">
        <f>IFERROR(VLOOKUP($C122,'2025'!$C$205:$U$392,19,FALSE),0)</f>
        <v>6043489.0499999998</v>
      </c>
      <c r="F122" s="153">
        <f>IFERROR(VLOOKUP($C122,'2025'!$C$8:$U$195,19,FALSE),0)</f>
        <v>4810820.87</v>
      </c>
      <c r="G122" s="154">
        <f t="shared" si="14"/>
        <v>0.79603368686504039</v>
      </c>
      <c r="H122" s="155">
        <f t="shared" si="15"/>
        <v>5.9212289315297795E-4</v>
      </c>
      <c r="I122" s="156">
        <f t="shared" si="16"/>
        <v>-1232668.1799999997</v>
      </c>
      <c r="J122" s="157">
        <f t="shared" si="17"/>
        <v>-0.20396631313495964</v>
      </c>
      <c r="K122" s="163">
        <f>VLOOKUP($C122,'2025'!$C$205:$U$392,VLOOKUP($L$4,Master!$D$9:$G$20,4,FALSE),FALSE)</f>
        <v>910019.2699999999</v>
      </c>
      <c r="L122" s="164">
        <f>VLOOKUP($C122,'2025'!$C$8:$U$195,VLOOKUP($L$4,Master!$D$9:$G$20,4,FALSE),FALSE)</f>
        <v>484994.21000000008</v>
      </c>
      <c r="M122" s="155">
        <f t="shared" si="18"/>
        <v>0.53294938468720576</v>
      </c>
      <c r="N122" s="155">
        <f t="shared" si="19"/>
        <v>5.969379915566114E-5</v>
      </c>
      <c r="O122" s="156">
        <f t="shared" si="20"/>
        <v>-425025.05999999982</v>
      </c>
      <c r="P122" s="157">
        <f t="shared" si="21"/>
        <v>-0.46705061531279429</v>
      </c>
      <c r="Q122" s="71"/>
    </row>
    <row r="123" spans="2:17" s="72" customFormat="1" ht="12.75" x14ac:dyDescent="0.2">
      <c r="B123" s="70"/>
      <c r="C123" s="131" t="s">
        <v>234</v>
      </c>
      <c r="D123" s="132" t="s">
        <v>33</v>
      </c>
      <c r="E123" s="142">
        <f>IFERROR(VLOOKUP($C123,'2025'!$C$205:$U$392,19,FALSE),0)</f>
        <v>410588938.85000002</v>
      </c>
      <c r="F123" s="143">
        <f>IFERROR(VLOOKUP($C123,'2025'!$C$8:$U$195,19,FALSE),0)</f>
        <v>378655751.17999989</v>
      </c>
      <c r="G123" s="144">
        <f t="shared" si="14"/>
        <v>0.92222589395749344</v>
      </c>
      <c r="H123" s="145">
        <f t="shared" si="15"/>
        <v>4.6605505579282912E-2</v>
      </c>
      <c r="I123" s="143">
        <f t="shared" si="16"/>
        <v>-31933187.670000136</v>
      </c>
      <c r="J123" s="146">
        <f t="shared" si="17"/>
        <v>-7.7774106042506536E-2</v>
      </c>
      <c r="K123" s="142">
        <f>VLOOKUP($C123,'2025'!$C$205:$U$392,VLOOKUP($L$4,Master!$D$9:$G$20,4,FALSE),FALSE)</f>
        <v>45780308.540000021</v>
      </c>
      <c r="L123" s="143">
        <f>VLOOKUP($C123,'2025'!$C$8:$U$195,VLOOKUP($L$4,Master!$D$9:$G$20,4,FALSE),FALSE)</f>
        <v>40354505.469999991</v>
      </c>
      <c r="M123" s="145">
        <f t="shared" si="18"/>
        <v>0.88148172777692624</v>
      </c>
      <c r="N123" s="145">
        <f t="shared" si="19"/>
        <v>4.9668917584649265E-3</v>
      </c>
      <c r="O123" s="143">
        <f t="shared" si="20"/>
        <v>-5425803.0700000301</v>
      </c>
      <c r="P123" s="146">
        <f t="shared" si="21"/>
        <v>-0.11851827222307373</v>
      </c>
      <c r="Q123" s="71"/>
    </row>
    <row r="124" spans="2:17" s="72" customFormat="1" ht="12.75" x14ac:dyDescent="0.2">
      <c r="B124" s="70"/>
      <c r="C124" s="133" t="s">
        <v>235</v>
      </c>
      <c r="D124" s="134" t="s">
        <v>236</v>
      </c>
      <c r="E124" s="147">
        <f>IFERROR(VLOOKUP($C124,'2025'!$C$205:$U$392,19,FALSE),0)</f>
        <v>0</v>
      </c>
      <c r="F124" s="148">
        <f>IFERROR(VLOOKUP($C124,'2025'!$C$8:$U$195,19,FALSE),0)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VLOOKUP($C124,'2025'!$C$205:$U$392,VLOOKUP($L$4,Master!$D$9:$G$20,4,FALSE),FALSE)</f>
        <v>0</v>
      </c>
      <c r="L124" s="148">
        <f>VLOOKUP($C124,'2025'!$C$8:$U$195,VLOOKUP($L$4,Master!$D$9:$G$20,4,FALSE),FALSE)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237</v>
      </c>
      <c r="D125" s="99" t="s">
        <v>238</v>
      </c>
      <c r="E125" s="152">
        <f>IFERROR(VLOOKUP($C125,'2025'!$C$205:$U$392,19,FALSE),0)</f>
        <v>0</v>
      </c>
      <c r="F125" s="153">
        <f>IFERROR(VLOOKUP($C125,'2025'!$C$8:$U$195,19,FALSE),0)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VLOOKUP($C125,'2025'!$C$205:$U$392,VLOOKUP($L$4,Master!$D$9:$G$20,4,FALSE),FALSE)</f>
        <v>0</v>
      </c>
      <c r="L125" s="164">
        <f>VLOOKUP($C125,'2025'!$C$8:$U$195,VLOOKUP($L$4,Master!$D$9:$G$20,4,FALSE),FALSE)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239</v>
      </c>
      <c r="D126" s="99" t="s">
        <v>240</v>
      </c>
      <c r="E126" s="152">
        <f>IFERROR(VLOOKUP($C126,'2025'!$C$205:$U$392,19,FALSE),0)</f>
        <v>0</v>
      </c>
      <c r="F126" s="153">
        <f>IFERROR(VLOOKUP($C126,'2025'!$C$8:$U$195,19,FALSE),0)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VLOOKUP($C126,'2025'!$C$205:$U$392,VLOOKUP($L$4,Master!$D$9:$G$20,4,FALSE),FALSE)</f>
        <v>0</v>
      </c>
      <c r="L126" s="164">
        <f>VLOOKUP($C126,'2025'!$C$8:$U$195,VLOOKUP($L$4,Master!$D$9:$G$20,4,FALSE),FALSE)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241</v>
      </c>
      <c r="D127" s="99" t="s">
        <v>242</v>
      </c>
      <c r="E127" s="152">
        <f>IFERROR(VLOOKUP($C127,'2025'!$C$205:$U$392,19,FALSE),0)</f>
        <v>0</v>
      </c>
      <c r="F127" s="153">
        <f>IFERROR(VLOOKUP($C127,'2025'!$C$8:$U$195,19,FALSE),0)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VLOOKUP($C127,'2025'!$C$205:$U$392,VLOOKUP($L$4,Master!$D$9:$G$20,4,FALSE),FALSE)</f>
        <v>0</v>
      </c>
      <c r="L127" s="164">
        <f>VLOOKUP($C127,'2025'!$C$8:$U$195,VLOOKUP($L$4,Master!$D$9:$G$20,4,FALSE),FALSE)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243</v>
      </c>
      <c r="D128" s="134" t="s">
        <v>244</v>
      </c>
      <c r="E128" s="147">
        <f>IFERROR(VLOOKUP($C128,'2025'!$C$205:$U$392,19,FALSE),0)</f>
        <v>0</v>
      </c>
      <c r="F128" s="148">
        <f>IFERROR(VLOOKUP($C128,'2025'!$C$8:$U$195,19,FALSE),0)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VLOOKUP($C128,'2025'!$C$205:$U$392,VLOOKUP($L$4,Master!$D$9:$G$20,4,FALSE),FALSE)</f>
        <v>0</v>
      </c>
      <c r="L128" s="148">
        <f>VLOOKUP($C128,'2025'!$C$8:$U$195,VLOOKUP($L$4,Master!$D$9:$G$20,4,FALSE),FALSE)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245</v>
      </c>
      <c r="D129" s="99" t="s">
        <v>246</v>
      </c>
      <c r="E129" s="152">
        <f>IFERROR(VLOOKUP($C129,'2025'!$C$205:$U$392,19,FALSE),0)</f>
        <v>0</v>
      </c>
      <c r="F129" s="153">
        <f>IFERROR(VLOOKUP($C129,'2025'!$C$8:$U$195,19,FALSE),0)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VLOOKUP($C129,'2025'!$C$205:$U$392,VLOOKUP($L$4,Master!$D$9:$G$20,4,FALSE),FALSE)</f>
        <v>0</v>
      </c>
      <c r="L129" s="164">
        <f>VLOOKUP($C129,'2025'!$C$8:$U$195,VLOOKUP($L$4,Master!$D$9:$G$20,4,FALSE),FALSE)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247</v>
      </c>
      <c r="D130" s="99" t="s">
        <v>248</v>
      </c>
      <c r="E130" s="152">
        <f>IFERROR(VLOOKUP($C130,'2025'!$C$205:$U$392,19,FALSE),0)</f>
        <v>0</v>
      </c>
      <c r="F130" s="153">
        <f>IFERROR(VLOOKUP($C130,'2025'!$C$8:$U$195,19,FALSE),0)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VLOOKUP($C130,'2025'!$C$205:$U$392,VLOOKUP($L$4,Master!$D$9:$G$20,4,FALSE),FALSE)</f>
        <v>0</v>
      </c>
      <c r="L130" s="164">
        <f>VLOOKUP($C130,'2025'!$C$8:$U$195,VLOOKUP($L$4,Master!$D$9:$G$20,4,FALSE),FALSE)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249</v>
      </c>
      <c r="D131" s="99" t="s">
        <v>250</v>
      </c>
      <c r="E131" s="152">
        <f>IFERROR(VLOOKUP($C131,'2025'!$C$205:$U$392,19,FALSE),0)</f>
        <v>0</v>
      </c>
      <c r="F131" s="153">
        <f>IFERROR(VLOOKUP($C131,'2025'!$C$8:$U$195,19,FALSE),0)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VLOOKUP($C131,'2025'!$C$205:$U$392,VLOOKUP($L$4,Master!$D$9:$G$20,4,FALSE),FALSE)</f>
        <v>0</v>
      </c>
      <c r="L131" s="164">
        <f>VLOOKUP($C131,'2025'!$C$8:$U$195,VLOOKUP($L$4,Master!$D$9:$G$20,4,FALSE),FALSE)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251</v>
      </c>
      <c r="D132" s="99" t="s">
        <v>252</v>
      </c>
      <c r="E132" s="152">
        <f>IFERROR(VLOOKUP($C132,'2025'!$C$205:$U$392,19,FALSE),0)</f>
        <v>0</v>
      </c>
      <c r="F132" s="153">
        <f>IFERROR(VLOOKUP($C132,'2025'!$C$8:$U$195,19,FALSE),0)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VLOOKUP($C132,'2025'!$C$205:$U$392,VLOOKUP($L$4,Master!$D$9:$G$20,4,FALSE),FALSE)</f>
        <v>0</v>
      </c>
      <c r="L132" s="164">
        <f>VLOOKUP($C132,'2025'!$C$8:$U$195,VLOOKUP($L$4,Master!$D$9:$G$20,4,FALSE),FALSE)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253</v>
      </c>
      <c r="D133" s="134" t="s">
        <v>254</v>
      </c>
      <c r="E133" s="147">
        <f>IFERROR(VLOOKUP($C133,'2025'!$C$205:$U$392,19,FALSE),0)</f>
        <v>0</v>
      </c>
      <c r="F133" s="148">
        <f>IFERROR(VLOOKUP($C133,'2025'!$C$8:$U$195,19,FALSE),0)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VLOOKUP($C133,'2025'!$C$205:$U$392,VLOOKUP($L$4,Master!$D$9:$G$20,4,FALSE),FALSE)</f>
        <v>0</v>
      </c>
      <c r="L133" s="148">
        <f>VLOOKUP($C133,'2025'!$C$8:$U$195,VLOOKUP($L$4,Master!$D$9:$G$20,4,FALSE),FALSE)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255</v>
      </c>
      <c r="D134" s="99" t="s">
        <v>256</v>
      </c>
      <c r="E134" s="152">
        <f>IFERROR(VLOOKUP($C134,'2025'!$C$205:$U$392,19,FALSE),0)</f>
        <v>0</v>
      </c>
      <c r="F134" s="153">
        <f>IFERROR(VLOOKUP($C134,'2025'!$C$8:$U$195,19,FALSE),0)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VLOOKUP($C134,'2025'!$C$205:$U$392,VLOOKUP($L$4,Master!$D$9:$G$20,4,FALSE),FALSE)</f>
        <v>0</v>
      </c>
      <c r="L134" s="164">
        <f>VLOOKUP($C134,'2025'!$C$8:$U$195,VLOOKUP($L$4,Master!$D$9:$G$20,4,FALSE),FALSE)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257</v>
      </c>
      <c r="D135" s="99" t="s">
        <v>258</v>
      </c>
      <c r="E135" s="152">
        <f>IFERROR(VLOOKUP($C135,'2025'!$C$205:$U$392,19,FALSE),0)</f>
        <v>0</v>
      </c>
      <c r="F135" s="153">
        <f>IFERROR(VLOOKUP($C135,'2025'!$C$8:$U$195,19,FALSE),0)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VLOOKUP($C135,'2025'!$C$205:$U$392,VLOOKUP($L$4,Master!$D$9:$G$20,4,FALSE),FALSE)</f>
        <v>0</v>
      </c>
      <c r="L135" s="164">
        <f>VLOOKUP($C135,'2025'!$C$8:$U$195,VLOOKUP($L$4,Master!$D$9:$G$20,4,FALSE),FALSE)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259</v>
      </c>
      <c r="D136" s="99" t="s">
        <v>260</v>
      </c>
      <c r="E136" s="152">
        <f>IFERROR(VLOOKUP($C136,'2025'!$C$205:$U$392,19,FALSE),0)</f>
        <v>0</v>
      </c>
      <c r="F136" s="153">
        <f>IFERROR(VLOOKUP($C136,'2025'!$C$8:$U$195,19,FALSE),0)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VLOOKUP($C136,'2025'!$C$205:$U$392,VLOOKUP($L$4,Master!$D$9:$G$20,4,FALSE),FALSE)</f>
        <v>0</v>
      </c>
      <c r="L136" s="164">
        <f>VLOOKUP($C136,'2025'!$C$8:$U$195,VLOOKUP($L$4,Master!$D$9:$G$20,4,FALSE),FALSE)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261</v>
      </c>
      <c r="D137" s="99" t="s">
        <v>262</v>
      </c>
      <c r="E137" s="152">
        <f>IFERROR(VLOOKUP($C137,'2025'!$C$205:$U$392,19,FALSE),0)</f>
        <v>0</v>
      </c>
      <c r="F137" s="153">
        <f>IFERROR(VLOOKUP($C137,'2025'!$C$8:$U$195,19,FALSE),0)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VLOOKUP($C137,'2025'!$C$205:$U$392,VLOOKUP($L$4,Master!$D$9:$G$20,4,FALSE),FALSE)</f>
        <v>0</v>
      </c>
      <c r="L137" s="164">
        <f>VLOOKUP($C137,'2025'!$C$8:$U$195,VLOOKUP($L$4,Master!$D$9:$G$20,4,FALSE),FALSE)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263</v>
      </c>
      <c r="D138" s="134" t="s">
        <v>264</v>
      </c>
      <c r="E138" s="147">
        <f>IFERROR(VLOOKUP($C138,'2025'!$C$205:$U$392,19,FALSE),0)</f>
        <v>390898494.65000004</v>
      </c>
      <c r="F138" s="148">
        <f>IFERROR(VLOOKUP($C138,'2025'!$C$8:$U$195,19,FALSE),0)</f>
        <v>361688538.62999994</v>
      </c>
      <c r="G138" s="149">
        <f t="shared" ref="G138:G196" si="22">IFERROR(F138/E138,0)</f>
        <v>0.92527483113959319</v>
      </c>
      <c r="H138" s="150">
        <f t="shared" ref="H138:H196" si="23">F138/$D$4</f>
        <v>4.4517156157150413E-2</v>
      </c>
      <c r="I138" s="148">
        <f t="shared" ref="I138:I196" si="24">F138-E138</f>
        <v>-29209956.0200001</v>
      </c>
      <c r="J138" s="151">
        <f t="shared" ref="J138:J196" si="25">IFERROR(I138/E138,0)</f>
        <v>-7.4725168860406865E-2</v>
      </c>
      <c r="K138" s="147">
        <f>VLOOKUP($C138,'2025'!$C$205:$U$392,VLOOKUP($L$4,Master!$D$9:$G$20,4,FALSE),FALSE)</f>
        <v>42265746.570000015</v>
      </c>
      <c r="L138" s="148">
        <f>VLOOKUP($C138,'2025'!$C$8:$U$195,VLOOKUP($L$4,Master!$D$9:$G$20,4,FALSE),FALSE)</f>
        <v>39314793.819999993</v>
      </c>
      <c r="M138" s="150">
        <f t="shared" ref="M138:M196" si="26">IFERROR(L138/K138,0)</f>
        <v>0.93018098603528299</v>
      </c>
      <c r="N138" s="150">
        <f t="shared" ref="N138:N196" si="27">L138/$D$4</f>
        <v>4.8389225226777594E-3</v>
      </c>
      <c r="O138" s="148">
        <f t="shared" ref="O138:O196" si="28">L138-K138</f>
        <v>-2950952.7500000224</v>
      </c>
      <c r="P138" s="151">
        <f t="shared" ref="P138:P196" si="29">IFERROR(O138/K138,0)</f>
        <v>-6.9819013964717042E-2</v>
      </c>
      <c r="Q138" s="71"/>
    </row>
    <row r="139" spans="2:17" s="72" customFormat="1" ht="12.75" x14ac:dyDescent="0.2">
      <c r="B139" s="70"/>
      <c r="C139" s="98" t="s">
        <v>265</v>
      </c>
      <c r="D139" s="99" t="s">
        <v>264</v>
      </c>
      <c r="E139" s="152">
        <f>IFERROR(VLOOKUP($C139,'2025'!$C$205:$U$392,19,FALSE),0)</f>
        <v>390898494.65000004</v>
      </c>
      <c r="F139" s="153">
        <f>IFERROR(VLOOKUP($C139,'2025'!$C$8:$U$195,19,FALSE),0)</f>
        <v>361688538.62999994</v>
      </c>
      <c r="G139" s="154">
        <f t="shared" si="22"/>
        <v>0.92527483113959319</v>
      </c>
      <c r="H139" s="155">
        <f t="shared" si="23"/>
        <v>4.4517156157150413E-2</v>
      </c>
      <c r="I139" s="156">
        <f t="shared" si="24"/>
        <v>-29209956.0200001</v>
      </c>
      <c r="J139" s="157">
        <f t="shared" si="25"/>
        <v>-7.4725168860406865E-2</v>
      </c>
      <c r="K139" s="163">
        <f>VLOOKUP($C139,'2025'!$C$205:$U$392,VLOOKUP($L$4,Master!$D$9:$G$20,4,FALSE),FALSE)</f>
        <v>42265746.570000015</v>
      </c>
      <c r="L139" s="164">
        <f>VLOOKUP($C139,'2025'!$C$8:$U$195,VLOOKUP($L$4,Master!$D$9:$G$20,4,FALSE),FALSE)</f>
        <v>39314793.819999993</v>
      </c>
      <c r="M139" s="155">
        <f t="shared" si="26"/>
        <v>0.93018098603528299</v>
      </c>
      <c r="N139" s="155">
        <f t="shared" si="27"/>
        <v>4.8389225226777594E-3</v>
      </c>
      <c r="O139" s="156">
        <f t="shared" si="28"/>
        <v>-2950952.7500000224</v>
      </c>
      <c r="P139" s="157">
        <f t="shared" si="29"/>
        <v>-6.9819013964717042E-2</v>
      </c>
      <c r="Q139" s="71"/>
    </row>
    <row r="140" spans="2:17" s="72" customFormat="1" ht="12.75" x14ac:dyDescent="0.2">
      <c r="B140" s="70"/>
      <c r="C140" s="133" t="s">
        <v>266</v>
      </c>
      <c r="D140" s="134" t="s">
        <v>267</v>
      </c>
      <c r="E140" s="147">
        <f>IFERROR(VLOOKUP($C140,'2025'!$C$205:$U$392,19,FALSE),0)</f>
        <v>11310000.960000001</v>
      </c>
      <c r="F140" s="148">
        <f>IFERROR(VLOOKUP($C140,'2025'!$C$8:$U$195,19,FALSE),0)</f>
        <v>7355801.2699999996</v>
      </c>
      <c r="G140" s="149">
        <f t="shared" si="22"/>
        <v>0.65038025160344448</v>
      </c>
      <c r="H140" s="150">
        <f t="shared" si="23"/>
        <v>9.0536281585781625E-4</v>
      </c>
      <c r="I140" s="148">
        <f t="shared" si="24"/>
        <v>-3954199.6900000013</v>
      </c>
      <c r="J140" s="151">
        <f t="shared" si="25"/>
        <v>-0.34961974839655546</v>
      </c>
      <c r="K140" s="147">
        <f>VLOOKUP($C140,'2025'!$C$205:$U$392,VLOOKUP($L$4,Master!$D$9:$G$20,4,FALSE),FALSE)</f>
        <v>2090467.1300000001</v>
      </c>
      <c r="L140" s="148">
        <f>VLOOKUP($C140,'2025'!$C$8:$U$195,VLOOKUP($L$4,Master!$D$9:$G$20,4,FALSE),FALSE)</f>
        <v>469195</v>
      </c>
      <c r="M140" s="150">
        <f t="shared" si="26"/>
        <v>0.22444505023142841</v>
      </c>
      <c r="N140" s="150">
        <f t="shared" si="27"/>
        <v>5.7749209201570522E-5</v>
      </c>
      <c r="O140" s="148">
        <f t="shared" si="28"/>
        <v>-1621272.1300000001</v>
      </c>
      <c r="P140" s="151">
        <f t="shared" si="29"/>
        <v>-0.77555494976857164</v>
      </c>
      <c r="Q140" s="71"/>
    </row>
    <row r="141" spans="2:17" s="72" customFormat="1" ht="12.75" x14ac:dyDescent="0.2">
      <c r="B141" s="70"/>
      <c r="C141" s="98" t="s">
        <v>268</v>
      </c>
      <c r="D141" s="99" t="s">
        <v>267</v>
      </c>
      <c r="E141" s="152">
        <f>IFERROR(VLOOKUP($C141,'2025'!$C$205:$U$392,19,FALSE),0)</f>
        <v>11310000.960000001</v>
      </c>
      <c r="F141" s="153">
        <f>IFERROR(VLOOKUP($C141,'2025'!$C$8:$U$195,19,FALSE),0)</f>
        <v>7355801.2699999996</v>
      </c>
      <c r="G141" s="154">
        <f t="shared" si="22"/>
        <v>0.65038025160344448</v>
      </c>
      <c r="H141" s="155">
        <f t="shared" si="23"/>
        <v>9.0536281585781625E-4</v>
      </c>
      <c r="I141" s="156">
        <f t="shared" si="24"/>
        <v>-3954199.6900000013</v>
      </c>
      <c r="J141" s="157">
        <f t="shared" si="25"/>
        <v>-0.34961974839655546</v>
      </c>
      <c r="K141" s="163">
        <f>VLOOKUP($C141,'2025'!$C$205:$U$392,VLOOKUP($L$4,Master!$D$9:$G$20,4,FALSE),FALSE)</f>
        <v>2090467.1300000001</v>
      </c>
      <c r="L141" s="164">
        <f>VLOOKUP($C141,'2025'!$C$8:$U$195,VLOOKUP($L$4,Master!$D$9:$G$20,4,FALSE),FALSE)</f>
        <v>469195</v>
      </c>
      <c r="M141" s="155">
        <f t="shared" si="26"/>
        <v>0.22444505023142841</v>
      </c>
      <c r="N141" s="155">
        <f t="shared" si="27"/>
        <v>5.7749209201570522E-5</v>
      </c>
      <c r="O141" s="156">
        <f t="shared" si="28"/>
        <v>-1621272.1300000001</v>
      </c>
      <c r="P141" s="157">
        <f t="shared" si="29"/>
        <v>-0.77555494976857164</v>
      </c>
      <c r="Q141" s="71"/>
    </row>
    <row r="142" spans="2:17" s="72" customFormat="1" ht="12.75" x14ac:dyDescent="0.2">
      <c r="B142" s="70"/>
      <c r="C142" s="133" t="s">
        <v>269</v>
      </c>
      <c r="D142" s="134" t="s">
        <v>270</v>
      </c>
      <c r="E142" s="147">
        <f>IFERROR(VLOOKUP($C142,'2025'!$C$205:$U$392,19,FALSE),0)</f>
        <v>8380443.2399999993</v>
      </c>
      <c r="F142" s="148">
        <f>IFERROR(VLOOKUP($C142,'2025'!$C$8:$U$195,19,FALSE),0)</f>
        <v>9611411.2800000012</v>
      </c>
      <c r="G142" s="149">
        <f t="shared" si="22"/>
        <v>1.146885791687553</v>
      </c>
      <c r="H142" s="150">
        <f t="shared" si="23"/>
        <v>1.1829866062746934E-3</v>
      </c>
      <c r="I142" s="148">
        <f t="shared" si="24"/>
        <v>1230968.0400000019</v>
      </c>
      <c r="J142" s="151">
        <f t="shared" si="25"/>
        <v>0.14688579168755303</v>
      </c>
      <c r="K142" s="147">
        <f>VLOOKUP($C142,'2025'!$C$205:$U$392,VLOOKUP($L$4,Master!$D$9:$G$20,4,FALSE),FALSE)</f>
        <v>1424094.8399999999</v>
      </c>
      <c r="L142" s="148">
        <f>VLOOKUP($C142,'2025'!$C$8:$U$195,VLOOKUP($L$4,Master!$D$9:$G$20,4,FALSE),FALSE)</f>
        <v>570516.65</v>
      </c>
      <c r="M142" s="150">
        <f t="shared" si="26"/>
        <v>0.40061703334308835</v>
      </c>
      <c r="N142" s="150">
        <f t="shared" si="27"/>
        <v>7.0220026585597007E-5</v>
      </c>
      <c r="O142" s="148">
        <f t="shared" si="28"/>
        <v>-853578.18999999983</v>
      </c>
      <c r="P142" s="151">
        <f t="shared" si="29"/>
        <v>-0.5993829666569116</v>
      </c>
      <c r="Q142" s="71"/>
    </row>
    <row r="143" spans="2:17" s="72" customFormat="1" ht="12.75" x14ac:dyDescent="0.2">
      <c r="B143" s="70"/>
      <c r="C143" s="98" t="s">
        <v>271</v>
      </c>
      <c r="D143" s="99" t="s">
        <v>270</v>
      </c>
      <c r="E143" s="152">
        <f>IFERROR(VLOOKUP($C143,'2025'!$C$205:$U$392,19,FALSE),0)</f>
        <v>8380443.2399999993</v>
      </c>
      <c r="F143" s="153">
        <f>IFERROR(VLOOKUP($C143,'2025'!$C$8:$U$195,19,FALSE),0)</f>
        <v>9611411.2800000012</v>
      </c>
      <c r="G143" s="154">
        <f t="shared" si="22"/>
        <v>1.146885791687553</v>
      </c>
      <c r="H143" s="155">
        <f t="shared" si="23"/>
        <v>1.1829866062746934E-3</v>
      </c>
      <c r="I143" s="156">
        <f t="shared" si="24"/>
        <v>1230968.0400000019</v>
      </c>
      <c r="J143" s="157">
        <f t="shared" si="25"/>
        <v>0.14688579168755303</v>
      </c>
      <c r="K143" s="163">
        <f>VLOOKUP($C143,'2025'!$C$205:$U$392,VLOOKUP($L$4,Master!$D$9:$G$20,4,FALSE),FALSE)</f>
        <v>1424094.8399999999</v>
      </c>
      <c r="L143" s="164">
        <f>VLOOKUP($C143,'2025'!$C$8:$U$195,VLOOKUP($L$4,Master!$D$9:$G$20,4,FALSE),FALSE)</f>
        <v>570516.65</v>
      </c>
      <c r="M143" s="155">
        <f t="shared" si="26"/>
        <v>0.40061703334308835</v>
      </c>
      <c r="N143" s="155">
        <f t="shared" si="27"/>
        <v>7.0220026585597007E-5</v>
      </c>
      <c r="O143" s="156">
        <f t="shared" si="28"/>
        <v>-853578.18999999983</v>
      </c>
      <c r="P143" s="157">
        <f t="shared" si="29"/>
        <v>-0.5993829666569116</v>
      </c>
      <c r="Q143" s="71"/>
    </row>
    <row r="144" spans="2:17" s="72" customFormat="1" ht="12.75" x14ac:dyDescent="0.2">
      <c r="B144" s="70"/>
      <c r="C144" s="131" t="s">
        <v>272</v>
      </c>
      <c r="D144" s="132" t="s">
        <v>273</v>
      </c>
      <c r="E144" s="142">
        <f>IFERROR(VLOOKUP($C144,'2025'!$C$205:$U$392,19,FALSE),0)</f>
        <v>49604578.620000035</v>
      </c>
      <c r="F144" s="143">
        <f>IFERROR(VLOOKUP($C144,'2025'!$C$8:$U$195,19,FALSE),0)</f>
        <v>34924505.090000004</v>
      </c>
      <c r="G144" s="144">
        <f t="shared" si="22"/>
        <v>0.7040580942646858</v>
      </c>
      <c r="H144" s="145">
        <f t="shared" si="23"/>
        <v>4.2985593424988006E-3</v>
      </c>
      <c r="I144" s="143">
        <f t="shared" si="24"/>
        <v>-14680073.530000031</v>
      </c>
      <c r="J144" s="146">
        <f t="shared" si="25"/>
        <v>-0.29594190573531415</v>
      </c>
      <c r="K144" s="142">
        <f>VLOOKUP($C144,'2025'!$C$205:$U$392,VLOOKUP($L$4,Master!$D$9:$G$20,4,FALSE),FALSE)</f>
        <v>6453480.6300000092</v>
      </c>
      <c r="L144" s="143">
        <f>VLOOKUP($C144,'2025'!$C$8:$U$195,VLOOKUP($L$4,Master!$D$9:$G$20,4,FALSE),FALSE)</f>
        <v>3561538.66</v>
      </c>
      <c r="M144" s="145">
        <f t="shared" si="26"/>
        <v>0.55187872470611177</v>
      </c>
      <c r="N144" s="145">
        <f t="shared" si="27"/>
        <v>4.3835940527034846E-4</v>
      </c>
      <c r="O144" s="143">
        <f t="shared" si="28"/>
        <v>-2891941.9700000091</v>
      </c>
      <c r="P144" s="146">
        <f t="shared" si="29"/>
        <v>-0.44812127529388818</v>
      </c>
      <c r="Q144" s="71"/>
    </row>
    <row r="145" spans="2:17" s="72" customFormat="1" ht="12.75" x14ac:dyDescent="0.2">
      <c r="B145" s="70"/>
      <c r="C145" s="133" t="s">
        <v>274</v>
      </c>
      <c r="D145" s="134" t="s">
        <v>275</v>
      </c>
      <c r="E145" s="147">
        <f>IFERROR(VLOOKUP($C145,'2025'!$C$205:$U$392,19,FALSE),0)</f>
        <v>11593810.700000001</v>
      </c>
      <c r="F145" s="148">
        <f>IFERROR(VLOOKUP($C145,'2025'!$C$8:$U$195,19,FALSE),0)</f>
        <v>10942093.6</v>
      </c>
      <c r="G145" s="149">
        <f t="shared" si="22"/>
        <v>0.94378749861768907</v>
      </c>
      <c r="H145" s="150">
        <f t="shared" si="23"/>
        <v>1.3467689391608304E-3</v>
      </c>
      <c r="I145" s="148">
        <f t="shared" si="24"/>
        <v>-651717.10000000149</v>
      </c>
      <c r="J145" s="151">
        <f t="shared" si="25"/>
        <v>-5.6212501382310945E-2</v>
      </c>
      <c r="K145" s="147">
        <f>VLOOKUP($C145,'2025'!$C$205:$U$392,VLOOKUP($L$4,Master!$D$9:$G$20,4,FALSE),FALSE)</f>
        <v>546932.03</v>
      </c>
      <c r="L145" s="148">
        <f>VLOOKUP($C145,'2025'!$C$8:$U$195,VLOOKUP($L$4,Master!$D$9:$G$20,4,FALSE),FALSE)</f>
        <v>663966.22</v>
      </c>
      <c r="M145" s="150">
        <f t="shared" si="26"/>
        <v>1.2139830611127309</v>
      </c>
      <c r="N145" s="150">
        <f t="shared" si="27"/>
        <v>8.1721936809974523E-5</v>
      </c>
      <c r="O145" s="148">
        <f t="shared" si="28"/>
        <v>117034.18999999994</v>
      </c>
      <c r="P145" s="151">
        <f t="shared" si="29"/>
        <v>0.21398306111273085</v>
      </c>
      <c r="Q145" s="71"/>
    </row>
    <row r="146" spans="2:17" s="72" customFormat="1" ht="12.75" x14ac:dyDescent="0.2">
      <c r="B146" s="70"/>
      <c r="C146" s="98" t="s">
        <v>276</v>
      </c>
      <c r="D146" s="99" t="s">
        <v>275</v>
      </c>
      <c r="E146" s="152">
        <f>IFERROR(VLOOKUP($C146,'2025'!$C$205:$U$392,19,FALSE),0)</f>
        <v>11593810.700000001</v>
      </c>
      <c r="F146" s="153">
        <f>IFERROR(VLOOKUP($C146,'2025'!$C$8:$U$195,19,FALSE),0)</f>
        <v>10942093.6</v>
      </c>
      <c r="G146" s="154">
        <f t="shared" si="22"/>
        <v>0.94378749861768907</v>
      </c>
      <c r="H146" s="155">
        <f t="shared" si="23"/>
        <v>1.3467689391608304E-3</v>
      </c>
      <c r="I146" s="156">
        <f t="shared" si="24"/>
        <v>-651717.10000000149</v>
      </c>
      <c r="J146" s="157">
        <f t="shared" si="25"/>
        <v>-5.6212501382310945E-2</v>
      </c>
      <c r="K146" s="163">
        <f>VLOOKUP($C146,'2025'!$C$205:$U$392,VLOOKUP($L$4,Master!$D$9:$G$20,4,FALSE),FALSE)</f>
        <v>546932.03</v>
      </c>
      <c r="L146" s="164">
        <f>VLOOKUP($C146,'2025'!$C$8:$U$195,VLOOKUP($L$4,Master!$D$9:$G$20,4,FALSE),FALSE)</f>
        <v>663966.22</v>
      </c>
      <c r="M146" s="155">
        <f t="shared" si="26"/>
        <v>1.2139830611127309</v>
      </c>
      <c r="N146" s="155">
        <f t="shared" si="27"/>
        <v>8.1721936809974523E-5</v>
      </c>
      <c r="O146" s="156">
        <f t="shared" si="28"/>
        <v>117034.18999999994</v>
      </c>
      <c r="P146" s="157">
        <f t="shared" si="29"/>
        <v>0.21398306111273085</v>
      </c>
      <c r="Q146" s="71"/>
    </row>
    <row r="147" spans="2:17" s="72" customFormat="1" ht="12.75" x14ac:dyDescent="0.2">
      <c r="B147" s="70"/>
      <c r="C147" s="133" t="s">
        <v>277</v>
      </c>
      <c r="D147" s="134" t="s">
        <v>278</v>
      </c>
      <c r="E147" s="147">
        <f>IFERROR(VLOOKUP($C147,'2025'!$C$205:$U$392,19,FALSE),0)</f>
        <v>20529295.910000026</v>
      </c>
      <c r="F147" s="148">
        <f>IFERROR(VLOOKUP($C147,'2025'!$C$8:$U$195,19,FALSE),0)</f>
        <v>15399665.070000004</v>
      </c>
      <c r="G147" s="149">
        <f t="shared" si="22"/>
        <v>0.75013118508846044</v>
      </c>
      <c r="H147" s="150">
        <f t="shared" si="23"/>
        <v>1.8954133777247164E-3</v>
      </c>
      <c r="I147" s="148">
        <f t="shared" si="24"/>
        <v>-5129630.8400000222</v>
      </c>
      <c r="J147" s="151">
        <f t="shared" si="25"/>
        <v>-0.24986881491153953</v>
      </c>
      <c r="K147" s="147">
        <f>VLOOKUP($C147,'2025'!$C$205:$U$392,VLOOKUP($L$4,Master!$D$9:$G$20,4,FALSE),FALSE)</f>
        <v>3118792.6200000094</v>
      </c>
      <c r="L147" s="148">
        <f>VLOOKUP($C147,'2025'!$C$8:$U$195,VLOOKUP($L$4,Master!$D$9:$G$20,4,FALSE),FALSE)</f>
        <v>1664072.9400000004</v>
      </c>
      <c r="M147" s="150">
        <f t="shared" si="26"/>
        <v>0.53356319023224941</v>
      </c>
      <c r="N147" s="150">
        <f t="shared" si="27"/>
        <v>2.0481653968761927E-4</v>
      </c>
      <c r="O147" s="148">
        <f t="shared" si="28"/>
        <v>-1454719.680000009</v>
      </c>
      <c r="P147" s="151">
        <f t="shared" si="29"/>
        <v>-0.46643680976775065</v>
      </c>
      <c r="Q147" s="71"/>
    </row>
    <row r="148" spans="2:17" s="72" customFormat="1" ht="12.75" x14ac:dyDescent="0.2">
      <c r="B148" s="70"/>
      <c r="C148" s="98" t="s">
        <v>279</v>
      </c>
      <c r="D148" s="99" t="s">
        <v>278</v>
      </c>
      <c r="E148" s="152">
        <f>IFERROR(VLOOKUP($C148,'2025'!$C$205:$U$392,19,FALSE),0)</f>
        <v>20529295.910000026</v>
      </c>
      <c r="F148" s="153">
        <f>IFERROR(VLOOKUP($C148,'2025'!$C$8:$U$195,19,FALSE),0)</f>
        <v>15399665.070000004</v>
      </c>
      <c r="G148" s="154">
        <f t="shared" si="22"/>
        <v>0.75013118508846044</v>
      </c>
      <c r="H148" s="155">
        <f t="shared" si="23"/>
        <v>1.8954133777247164E-3</v>
      </c>
      <c r="I148" s="156">
        <f t="shared" si="24"/>
        <v>-5129630.8400000222</v>
      </c>
      <c r="J148" s="157">
        <f t="shared" si="25"/>
        <v>-0.24986881491153953</v>
      </c>
      <c r="K148" s="163">
        <f>VLOOKUP($C148,'2025'!$C$205:$U$392,VLOOKUP($L$4,Master!$D$9:$G$20,4,FALSE),FALSE)</f>
        <v>3118792.6200000094</v>
      </c>
      <c r="L148" s="164">
        <f>VLOOKUP($C148,'2025'!$C$8:$U$195,VLOOKUP($L$4,Master!$D$9:$G$20,4,FALSE),FALSE)</f>
        <v>1664072.9400000004</v>
      </c>
      <c r="M148" s="155">
        <f t="shared" si="26"/>
        <v>0.53356319023224941</v>
      </c>
      <c r="N148" s="155">
        <f t="shared" si="27"/>
        <v>2.0481653968761927E-4</v>
      </c>
      <c r="O148" s="156">
        <f t="shared" si="28"/>
        <v>-1454719.680000009</v>
      </c>
      <c r="P148" s="157">
        <f t="shared" si="29"/>
        <v>-0.46643680976775065</v>
      </c>
      <c r="Q148" s="71"/>
    </row>
    <row r="149" spans="2:17" s="72" customFormat="1" ht="12.75" x14ac:dyDescent="0.2">
      <c r="B149" s="70"/>
      <c r="C149" s="133" t="s">
        <v>280</v>
      </c>
      <c r="D149" s="134" t="s">
        <v>281</v>
      </c>
      <c r="E149" s="147">
        <f>IFERROR(VLOOKUP($C149,'2025'!$C$205:$U$392,19,FALSE),0)</f>
        <v>0</v>
      </c>
      <c r="F149" s="148">
        <f>IFERROR(VLOOKUP($C149,'2025'!$C$8:$U$195,19,FALSE),0)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VLOOKUP($C149,'2025'!$C$205:$U$392,VLOOKUP($L$4,Master!$D$9:$G$20,4,FALSE),FALSE)</f>
        <v>0</v>
      </c>
      <c r="L149" s="148">
        <f>VLOOKUP($C149,'2025'!$C$8:$U$195,VLOOKUP($L$4,Master!$D$9:$G$20,4,FALSE),FALSE)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282</v>
      </c>
      <c r="D150" s="99" t="s">
        <v>281</v>
      </c>
      <c r="E150" s="152">
        <f>IFERROR(VLOOKUP($C150,'2025'!$C$205:$U$392,19,FALSE),0)</f>
        <v>0</v>
      </c>
      <c r="F150" s="153">
        <f>IFERROR(VLOOKUP($C150,'2025'!$C$8:$U$195,19,FALSE),0)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VLOOKUP($C150,'2025'!$C$205:$U$392,VLOOKUP($L$4,Master!$D$9:$G$20,4,FALSE),FALSE)</f>
        <v>0</v>
      </c>
      <c r="L150" s="164">
        <f>VLOOKUP($C150,'2025'!$C$8:$U$195,VLOOKUP($L$4,Master!$D$9:$G$20,4,FALSE),FALSE)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283</v>
      </c>
      <c r="D151" s="134" t="s">
        <v>284</v>
      </c>
      <c r="E151" s="147">
        <f>IFERROR(VLOOKUP($C151,'2025'!$C$205:$U$392,19,FALSE),0)</f>
        <v>0</v>
      </c>
      <c r="F151" s="148">
        <f>IFERROR(VLOOKUP($C151,'2025'!$C$8:$U$195,19,FALSE),0)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VLOOKUP($C151,'2025'!$C$205:$U$392,VLOOKUP($L$4,Master!$D$9:$G$20,4,FALSE),FALSE)</f>
        <v>0</v>
      </c>
      <c r="L151" s="148">
        <f>VLOOKUP($C151,'2025'!$C$8:$U$195,VLOOKUP($L$4,Master!$D$9:$G$20,4,FALSE),FALSE)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285</v>
      </c>
      <c r="D152" s="99" t="s">
        <v>284</v>
      </c>
      <c r="E152" s="152">
        <f>IFERROR(VLOOKUP($C152,'2025'!$C$205:$U$392,19,FALSE),0)</f>
        <v>0</v>
      </c>
      <c r="F152" s="153">
        <f>IFERROR(VLOOKUP($C152,'2025'!$C$8:$U$195,19,FALSE),0)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VLOOKUP($C152,'2025'!$C$205:$U$392,VLOOKUP($L$4,Master!$D$9:$G$20,4,FALSE),FALSE)</f>
        <v>0</v>
      </c>
      <c r="L152" s="164">
        <f>VLOOKUP($C152,'2025'!$C$8:$U$195,VLOOKUP($L$4,Master!$D$9:$G$20,4,FALSE),FALSE)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286</v>
      </c>
      <c r="D153" s="134" t="s">
        <v>287</v>
      </c>
      <c r="E153" s="147">
        <f>IFERROR(VLOOKUP($C153,'2025'!$C$205:$U$392,19,FALSE),0)</f>
        <v>1901266.2100000002</v>
      </c>
      <c r="F153" s="148">
        <f>IFERROR(VLOOKUP($C153,'2025'!$C$8:$U$195,19,FALSE),0)</f>
        <v>264321.98</v>
      </c>
      <c r="G153" s="149">
        <f t="shared" si="22"/>
        <v>0.13902418220539456</v>
      </c>
      <c r="H153" s="150">
        <f t="shared" si="23"/>
        <v>3.2533137223528251E-5</v>
      </c>
      <c r="I153" s="148">
        <f t="shared" si="24"/>
        <v>-1636944.2300000002</v>
      </c>
      <c r="J153" s="151">
        <f t="shared" si="25"/>
        <v>-0.86097581779460541</v>
      </c>
      <c r="K153" s="147">
        <f>VLOOKUP($C153,'2025'!$C$205:$U$392,VLOOKUP($L$4,Master!$D$9:$G$20,4,FALSE),FALSE)</f>
        <v>545304.08000000007</v>
      </c>
      <c r="L153" s="148">
        <f>VLOOKUP($C153,'2025'!$C$8:$U$195,VLOOKUP($L$4,Master!$D$9:$G$20,4,FALSE),FALSE)</f>
        <v>46310.53</v>
      </c>
      <c r="M153" s="150">
        <f t="shared" si="26"/>
        <v>8.4926065471580534E-2</v>
      </c>
      <c r="N153" s="150">
        <f t="shared" si="27"/>
        <v>5.6999679988184174E-6</v>
      </c>
      <c r="O153" s="148">
        <f t="shared" si="28"/>
        <v>-498993.55000000005</v>
      </c>
      <c r="P153" s="151">
        <f t="shared" si="29"/>
        <v>-0.91507393452841945</v>
      </c>
      <c r="Q153" s="71"/>
    </row>
    <row r="154" spans="2:17" s="72" customFormat="1" ht="12.75" x14ac:dyDescent="0.2">
      <c r="B154" s="70"/>
      <c r="C154" s="98" t="s">
        <v>288</v>
      </c>
      <c r="D154" s="99" t="s">
        <v>287</v>
      </c>
      <c r="E154" s="152">
        <f>IFERROR(VLOOKUP($C154,'2025'!$C$205:$U$392,19,FALSE),0)</f>
        <v>1901266.2100000002</v>
      </c>
      <c r="F154" s="153">
        <f>IFERROR(VLOOKUP($C154,'2025'!$C$8:$U$195,19,FALSE),0)</f>
        <v>264321.98</v>
      </c>
      <c r="G154" s="154">
        <f t="shared" si="22"/>
        <v>0.13902418220539456</v>
      </c>
      <c r="H154" s="155">
        <f t="shared" si="23"/>
        <v>3.2533137223528251E-5</v>
      </c>
      <c r="I154" s="156">
        <f t="shared" si="24"/>
        <v>-1636944.2300000002</v>
      </c>
      <c r="J154" s="157">
        <f t="shared" si="25"/>
        <v>-0.86097581779460541</v>
      </c>
      <c r="K154" s="163">
        <f>VLOOKUP($C154,'2025'!$C$205:$U$392,VLOOKUP($L$4,Master!$D$9:$G$20,4,FALSE),FALSE)</f>
        <v>545304.08000000007</v>
      </c>
      <c r="L154" s="164">
        <f>VLOOKUP($C154,'2025'!$C$8:$U$195,VLOOKUP($L$4,Master!$D$9:$G$20,4,FALSE),FALSE)</f>
        <v>46310.53</v>
      </c>
      <c r="M154" s="155">
        <f t="shared" si="26"/>
        <v>8.4926065471580534E-2</v>
      </c>
      <c r="N154" s="155">
        <f t="shared" si="27"/>
        <v>5.6999679988184174E-6</v>
      </c>
      <c r="O154" s="156">
        <f t="shared" si="28"/>
        <v>-498993.55000000005</v>
      </c>
      <c r="P154" s="157">
        <f t="shared" si="29"/>
        <v>-0.91507393452841945</v>
      </c>
      <c r="Q154" s="71"/>
    </row>
    <row r="155" spans="2:17" s="72" customFormat="1" ht="12.75" x14ac:dyDescent="0.2">
      <c r="B155" s="70"/>
      <c r="C155" s="133" t="s">
        <v>289</v>
      </c>
      <c r="D155" s="134" t="s">
        <v>290</v>
      </c>
      <c r="E155" s="147">
        <f>IFERROR(VLOOKUP($C155,'2025'!$C$205:$U$392,19,FALSE),0)</f>
        <v>15580205.799999997</v>
      </c>
      <c r="F155" s="148">
        <f>IFERROR(VLOOKUP($C155,'2025'!$C$8:$U$195,19,FALSE),0)</f>
        <v>8318424.4399999995</v>
      </c>
      <c r="G155" s="149">
        <f t="shared" si="22"/>
        <v>0.53390979212867662</v>
      </c>
      <c r="H155" s="150">
        <f t="shared" si="23"/>
        <v>1.023843888389725E-3</v>
      </c>
      <c r="I155" s="148">
        <f t="shared" si="24"/>
        <v>-7261781.3599999975</v>
      </c>
      <c r="J155" s="151">
        <f t="shared" si="25"/>
        <v>-0.46609020787132344</v>
      </c>
      <c r="K155" s="147">
        <f>VLOOKUP($C155,'2025'!$C$205:$U$392,VLOOKUP($L$4,Master!$D$9:$G$20,4,FALSE),FALSE)</f>
        <v>2242451.8999999994</v>
      </c>
      <c r="L155" s="148">
        <f>VLOOKUP($C155,'2025'!$C$8:$U$195,VLOOKUP($L$4,Master!$D$9:$G$20,4,FALSE),FALSE)</f>
        <v>1187188.97</v>
      </c>
      <c r="M155" s="150">
        <f t="shared" si="26"/>
        <v>0.52941557854596577</v>
      </c>
      <c r="N155" s="150">
        <f t="shared" si="27"/>
        <v>1.4612096077393626E-4</v>
      </c>
      <c r="O155" s="148">
        <f t="shared" si="28"/>
        <v>-1055262.9299999995</v>
      </c>
      <c r="P155" s="151">
        <f t="shared" si="29"/>
        <v>-0.47058442145403417</v>
      </c>
      <c r="Q155" s="71"/>
    </row>
    <row r="156" spans="2:17" s="72" customFormat="1" ht="12.75" x14ac:dyDescent="0.2">
      <c r="B156" s="70"/>
      <c r="C156" s="98" t="s">
        <v>291</v>
      </c>
      <c r="D156" s="99" t="s">
        <v>290</v>
      </c>
      <c r="E156" s="152">
        <f>IFERROR(VLOOKUP($C156,'2025'!$C$205:$U$392,19,FALSE),0)</f>
        <v>15580205.799999997</v>
      </c>
      <c r="F156" s="153">
        <f>IFERROR(VLOOKUP($C156,'2025'!$C$8:$U$195,19,FALSE),0)</f>
        <v>8318424.4399999995</v>
      </c>
      <c r="G156" s="154">
        <f t="shared" si="22"/>
        <v>0.53390979212867662</v>
      </c>
      <c r="H156" s="155">
        <f t="shared" si="23"/>
        <v>1.023843888389725E-3</v>
      </c>
      <c r="I156" s="156">
        <f t="shared" si="24"/>
        <v>-7261781.3599999975</v>
      </c>
      <c r="J156" s="157">
        <f t="shared" si="25"/>
        <v>-0.46609020787132344</v>
      </c>
      <c r="K156" s="163">
        <f>VLOOKUP($C156,'2025'!$C$205:$U$392,VLOOKUP($L$4,Master!$D$9:$G$20,4,FALSE),FALSE)</f>
        <v>2242451.8999999994</v>
      </c>
      <c r="L156" s="164">
        <f>VLOOKUP($C156,'2025'!$C$8:$U$195,VLOOKUP($L$4,Master!$D$9:$G$20,4,FALSE),FALSE)</f>
        <v>1187188.97</v>
      </c>
      <c r="M156" s="155">
        <f t="shared" si="26"/>
        <v>0.52941557854596577</v>
      </c>
      <c r="N156" s="155">
        <f t="shared" si="27"/>
        <v>1.4612096077393626E-4</v>
      </c>
      <c r="O156" s="156">
        <f t="shared" si="28"/>
        <v>-1055262.9299999995</v>
      </c>
      <c r="P156" s="157">
        <f t="shared" si="29"/>
        <v>-0.47058442145403417</v>
      </c>
      <c r="Q156" s="71"/>
    </row>
    <row r="157" spans="2:17" s="72" customFormat="1" ht="12.75" x14ac:dyDescent="0.2">
      <c r="B157" s="70"/>
      <c r="C157" s="131" t="s">
        <v>292</v>
      </c>
      <c r="D157" s="132" t="s">
        <v>293</v>
      </c>
      <c r="E157" s="142">
        <f>IFERROR(VLOOKUP($C157,'2025'!$C$205:$U$392,19,FALSE),0)</f>
        <v>275152661.69999999</v>
      </c>
      <c r="F157" s="143">
        <f>IFERROR(VLOOKUP($C157,'2025'!$C$8:$U$195,19,FALSE),0)</f>
        <v>273616059.06</v>
      </c>
      <c r="G157" s="144">
        <f t="shared" si="22"/>
        <v>0.99441545420456323</v>
      </c>
      <c r="H157" s="145">
        <f t="shared" si="23"/>
        <v>3.367706611444115E-2</v>
      </c>
      <c r="I157" s="143">
        <f t="shared" si="24"/>
        <v>-1536602.6399999857</v>
      </c>
      <c r="J157" s="146">
        <f t="shared" si="25"/>
        <v>-5.5845457954368238E-3</v>
      </c>
      <c r="K157" s="142">
        <f>VLOOKUP($C157,'2025'!$C$205:$U$392,VLOOKUP($L$4,Master!$D$9:$G$20,4,FALSE),FALSE)</f>
        <v>32404342.77</v>
      </c>
      <c r="L157" s="143">
        <f>VLOOKUP($C157,'2025'!$C$8:$U$195,VLOOKUP($L$4,Master!$D$9:$G$20,4,FALSE),FALSE)</f>
        <v>33058686.609999996</v>
      </c>
      <c r="M157" s="145">
        <f t="shared" si="26"/>
        <v>1.0201930909274848</v>
      </c>
      <c r="N157" s="145">
        <f t="shared" si="27"/>
        <v>4.0689116656615005E-3</v>
      </c>
      <c r="O157" s="143">
        <f t="shared" si="28"/>
        <v>654343.83999999613</v>
      </c>
      <c r="P157" s="146">
        <f t="shared" si="29"/>
        <v>2.0193090927484846E-2</v>
      </c>
      <c r="Q157" s="71"/>
    </row>
    <row r="158" spans="2:17" s="72" customFormat="1" ht="12.75" x14ac:dyDescent="0.2">
      <c r="B158" s="70"/>
      <c r="C158" s="133" t="s">
        <v>294</v>
      </c>
      <c r="D158" s="134" t="s">
        <v>295</v>
      </c>
      <c r="E158" s="147">
        <f>IFERROR(VLOOKUP($C158,'2025'!$C$205:$U$392,19,FALSE),0)</f>
        <v>140535447.94999999</v>
      </c>
      <c r="F158" s="148">
        <f>IFERROR(VLOOKUP($C158,'2025'!$C$8:$U$195,19,FALSE),0)</f>
        <v>147705729.03999999</v>
      </c>
      <c r="G158" s="149">
        <f t="shared" si="22"/>
        <v>1.0510211565451519</v>
      </c>
      <c r="H158" s="150">
        <f t="shared" si="23"/>
        <v>1.8179837906630397E-2</v>
      </c>
      <c r="I158" s="148">
        <f t="shared" si="24"/>
        <v>7170281.0900000036</v>
      </c>
      <c r="J158" s="151">
        <f t="shared" si="25"/>
        <v>5.1021156545151956E-2</v>
      </c>
      <c r="K158" s="147">
        <f>VLOOKUP($C158,'2025'!$C$205:$U$392,VLOOKUP($L$4,Master!$D$9:$G$20,4,FALSE),FALSE)</f>
        <v>16461252.769999996</v>
      </c>
      <c r="L158" s="148">
        <f>VLOOKUP($C158,'2025'!$C$8:$U$195,VLOOKUP($L$4,Master!$D$9:$G$20,4,FALSE),FALSE)</f>
        <v>16302848.719999999</v>
      </c>
      <c r="M158" s="150">
        <f t="shared" si="26"/>
        <v>0.99037715706008222</v>
      </c>
      <c r="N158" s="150">
        <f t="shared" si="27"/>
        <v>2.0065785469001933E-3</v>
      </c>
      <c r="O158" s="148">
        <f t="shared" si="28"/>
        <v>-158404.04999999702</v>
      </c>
      <c r="P158" s="151">
        <f t="shared" si="29"/>
        <v>-9.6228429399178132E-3</v>
      </c>
      <c r="Q158" s="71"/>
    </row>
    <row r="159" spans="2:17" s="72" customFormat="1" ht="12.75" x14ac:dyDescent="0.2">
      <c r="B159" s="70"/>
      <c r="C159" s="98" t="s">
        <v>296</v>
      </c>
      <c r="D159" s="99" t="s">
        <v>297</v>
      </c>
      <c r="E159" s="152">
        <f>IFERROR(VLOOKUP($C159,'2025'!$C$205:$U$392,19,FALSE),0)</f>
        <v>35626926.980000004</v>
      </c>
      <c r="F159" s="153">
        <f>IFERROR(VLOOKUP($C159,'2025'!$C$8:$U$195,19,FALSE),0)</f>
        <v>38235326.089999996</v>
      </c>
      <c r="G159" s="154">
        <f t="shared" si="22"/>
        <v>1.0732142604234229</v>
      </c>
      <c r="H159" s="155">
        <f t="shared" si="23"/>
        <v>4.7060600502172381E-3</v>
      </c>
      <c r="I159" s="156">
        <f t="shared" si="24"/>
        <v>2608399.109999992</v>
      </c>
      <c r="J159" s="157">
        <f t="shared" si="25"/>
        <v>7.3214260423422897E-2</v>
      </c>
      <c r="K159" s="163">
        <f>VLOOKUP($C159,'2025'!$C$205:$U$392,VLOOKUP($L$4,Master!$D$9:$G$20,4,FALSE),FALSE)</f>
        <v>4088966.1300000004</v>
      </c>
      <c r="L159" s="164">
        <f>VLOOKUP($C159,'2025'!$C$8:$U$195,VLOOKUP($L$4,Master!$D$9:$G$20,4,FALSE),FALSE)</f>
        <v>3866009.6100000003</v>
      </c>
      <c r="M159" s="155">
        <f t="shared" si="26"/>
        <v>0.94547362024737536</v>
      </c>
      <c r="N159" s="155">
        <f t="shared" si="27"/>
        <v>4.7583413664504539E-4</v>
      </c>
      <c r="O159" s="156">
        <f t="shared" si="28"/>
        <v>-222956.52000000002</v>
      </c>
      <c r="P159" s="157">
        <f t="shared" si="29"/>
        <v>-5.4526379752624657E-2</v>
      </c>
      <c r="Q159" s="71"/>
    </row>
    <row r="160" spans="2:17" s="72" customFormat="1" ht="12.75" x14ac:dyDescent="0.2">
      <c r="B160" s="70"/>
      <c r="C160" s="98" t="s">
        <v>298</v>
      </c>
      <c r="D160" s="99" t="s">
        <v>36</v>
      </c>
      <c r="E160" s="152">
        <f>IFERROR(VLOOKUP($C160,'2025'!$C$205:$U$392,19,FALSE),0)</f>
        <v>104908520.97</v>
      </c>
      <c r="F160" s="153">
        <f>IFERROR(VLOOKUP($C160,'2025'!$C$8:$U$195,19,FALSE),0)</f>
        <v>109470402.95</v>
      </c>
      <c r="G160" s="154">
        <f t="shared" si="22"/>
        <v>1.0434843798942179</v>
      </c>
      <c r="H160" s="155">
        <f t="shared" si="23"/>
        <v>1.347377785641316E-2</v>
      </c>
      <c r="I160" s="156">
        <f t="shared" si="24"/>
        <v>4561881.9800000042</v>
      </c>
      <c r="J160" s="157">
        <f t="shared" si="25"/>
        <v>4.3484379894217891E-2</v>
      </c>
      <c r="K160" s="163">
        <f>VLOOKUP($C160,'2025'!$C$205:$U$392,VLOOKUP($L$4,Master!$D$9:$G$20,4,FALSE),FALSE)</f>
        <v>12372286.639999995</v>
      </c>
      <c r="L160" s="164">
        <f>VLOOKUP($C160,'2025'!$C$8:$U$195,VLOOKUP($L$4,Master!$D$9:$G$20,4,FALSE),FALSE)</f>
        <v>12436839.109999998</v>
      </c>
      <c r="M160" s="155">
        <f t="shared" si="26"/>
        <v>1.0052175052096919</v>
      </c>
      <c r="N160" s="155">
        <f t="shared" si="27"/>
        <v>1.5307444102551477E-3</v>
      </c>
      <c r="O160" s="156">
        <f t="shared" si="28"/>
        <v>64552.470000002533</v>
      </c>
      <c r="P160" s="157">
        <f t="shared" si="29"/>
        <v>5.2175052096919859E-3</v>
      </c>
      <c r="Q160" s="71"/>
    </row>
    <row r="161" spans="2:17" s="72" customFormat="1" ht="12.75" x14ac:dyDescent="0.2">
      <c r="B161" s="70"/>
      <c r="C161" s="133" t="s">
        <v>299</v>
      </c>
      <c r="D161" s="134" t="s">
        <v>300</v>
      </c>
      <c r="E161" s="147">
        <f>IFERROR(VLOOKUP($C161,'2025'!$C$205:$U$392,19,FALSE),0)</f>
        <v>46848712.350000001</v>
      </c>
      <c r="F161" s="148">
        <f>IFERROR(VLOOKUP($C161,'2025'!$C$8:$U$195,19,FALSE),0)</f>
        <v>46879159.609999992</v>
      </c>
      <c r="G161" s="149">
        <f t="shared" si="22"/>
        <v>1.0006499060160399</v>
      </c>
      <c r="H161" s="150">
        <f t="shared" si="23"/>
        <v>5.7699557657513497E-3</v>
      </c>
      <c r="I161" s="148">
        <f t="shared" si="24"/>
        <v>30447.259999990463</v>
      </c>
      <c r="J161" s="151">
        <f t="shared" si="25"/>
        <v>6.4990601603995767E-4</v>
      </c>
      <c r="K161" s="147">
        <f>VLOOKUP($C161,'2025'!$C$205:$U$392,VLOOKUP($L$4,Master!$D$9:$G$20,4,FALSE),FALSE)</f>
        <v>5537582.5000000009</v>
      </c>
      <c r="L161" s="148">
        <f>VLOOKUP($C161,'2025'!$C$8:$U$195,VLOOKUP($L$4,Master!$D$9:$G$20,4,FALSE),FALSE)</f>
        <v>4832412.5999999996</v>
      </c>
      <c r="M161" s="150">
        <f t="shared" si="26"/>
        <v>0.87265744573557125</v>
      </c>
      <c r="N161" s="150">
        <f t="shared" si="27"/>
        <v>5.947804349699065E-4</v>
      </c>
      <c r="O161" s="148">
        <f t="shared" si="28"/>
        <v>-705169.9000000013</v>
      </c>
      <c r="P161" s="151">
        <f t="shared" si="29"/>
        <v>-0.12734255426442878</v>
      </c>
      <c r="Q161" s="71"/>
    </row>
    <row r="162" spans="2:17" s="72" customFormat="1" ht="12.75" x14ac:dyDescent="0.2">
      <c r="B162" s="70"/>
      <c r="C162" s="98" t="s">
        <v>301</v>
      </c>
      <c r="D162" s="99" t="s">
        <v>302</v>
      </c>
      <c r="E162" s="152">
        <f>IFERROR(VLOOKUP($C162,'2025'!$C$205:$U$392,19,FALSE),0)</f>
        <v>0</v>
      </c>
      <c r="F162" s="153">
        <f>IFERROR(VLOOKUP($C162,'2025'!$C$8:$U$195,19,FALSE),0)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VLOOKUP($C162,'2025'!$C$205:$U$392,VLOOKUP($L$4,Master!$D$9:$G$20,4,FALSE),FALSE)</f>
        <v>0</v>
      </c>
      <c r="L162" s="164">
        <f>VLOOKUP($C162,'2025'!$C$8:$U$195,VLOOKUP($L$4,Master!$D$9:$G$20,4,FALSE),FALSE)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303</v>
      </c>
      <c r="D163" s="99" t="s">
        <v>304</v>
      </c>
      <c r="E163" s="152">
        <f>IFERROR(VLOOKUP($C163,'2025'!$C$205:$U$392,19,FALSE),0)</f>
        <v>46848712.350000001</v>
      </c>
      <c r="F163" s="153">
        <f>IFERROR(VLOOKUP($C163,'2025'!$C$8:$U$195,19,FALSE),0)</f>
        <v>46879159.609999992</v>
      </c>
      <c r="G163" s="154">
        <f t="shared" si="22"/>
        <v>1.0006499060160399</v>
      </c>
      <c r="H163" s="155">
        <f t="shared" si="23"/>
        <v>5.7699557657513497E-3</v>
      </c>
      <c r="I163" s="156">
        <f t="shared" si="24"/>
        <v>30447.259999990463</v>
      </c>
      <c r="J163" s="157">
        <f t="shared" si="25"/>
        <v>6.4990601603995767E-4</v>
      </c>
      <c r="K163" s="163">
        <f>VLOOKUP($C163,'2025'!$C$205:$U$392,VLOOKUP($L$4,Master!$D$9:$G$20,4,FALSE),FALSE)</f>
        <v>5537582.5000000009</v>
      </c>
      <c r="L163" s="164">
        <f>VLOOKUP($C163,'2025'!$C$8:$U$195,VLOOKUP($L$4,Master!$D$9:$G$20,4,FALSE),FALSE)</f>
        <v>4832412.5999999996</v>
      </c>
      <c r="M163" s="155">
        <f t="shared" si="26"/>
        <v>0.87265744573557125</v>
      </c>
      <c r="N163" s="155">
        <f t="shared" si="27"/>
        <v>5.947804349699065E-4</v>
      </c>
      <c r="O163" s="156">
        <f t="shared" si="28"/>
        <v>-705169.9000000013</v>
      </c>
      <c r="P163" s="157">
        <f t="shared" si="29"/>
        <v>-0.12734255426442878</v>
      </c>
      <c r="Q163" s="71"/>
    </row>
    <row r="164" spans="2:17" s="72" customFormat="1" ht="12.75" x14ac:dyDescent="0.2">
      <c r="B164" s="70"/>
      <c r="C164" s="133" t="s">
        <v>305</v>
      </c>
      <c r="D164" s="134" t="s">
        <v>306</v>
      </c>
      <c r="E164" s="147">
        <f>IFERROR(VLOOKUP($C164,'2025'!$C$205:$U$392,19,FALSE),0)</f>
        <v>0</v>
      </c>
      <c r="F164" s="148">
        <f>IFERROR(VLOOKUP($C164,'2025'!$C$8:$U$195,19,FALSE),0)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VLOOKUP($C164,'2025'!$C$205:$U$392,VLOOKUP($L$4,Master!$D$9:$G$20,4,FALSE),FALSE)</f>
        <v>0</v>
      </c>
      <c r="L164" s="148">
        <f>VLOOKUP($C164,'2025'!$C$8:$U$195,VLOOKUP($L$4,Master!$D$9:$G$20,4,FALSE),FALSE)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307</v>
      </c>
      <c r="D165" s="99" t="s">
        <v>306</v>
      </c>
      <c r="E165" s="152">
        <f>IFERROR(VLOOKUP($C165,'2025'!$C$205:$U$392,19,FALSE),0)</f>
        <v>0</v>
      </c>
      <c r="F165" s="153">
        <f>IFERROR(VLOOKUP($C165,'2025'!$C$8:$U$195,19,FALSE),0)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VLOOKUP($C165,'2025'!$C$205:$U$392,VLOOKUP($L$4,Master!$D$9:$G$20,4,FALSE),FALSE)</f>
        <v>0</v>
      </c>
      <c r="L165" s="164">
        <f>VLOOKUP($C165,'2025'!$C$8:$U$195,VLOOKUP($L$4,Master!$D$9:$G$20,4,FALSE),FALSE)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308</v>
      </c>
      <c r="D166" s="134" t="s">
        <v>309</v>
      </c>
      <c r="E166" s="147">
        <f>IFERROR(VLOOKUP($C166,'2025'!$C$205:$U$392,19,FALSE),0)</f>
        <v>37506275.400000006</v>
      </c>
      <c r="F166" s="148">
        <f>IFERROR(VLOOKUP($C166,'2025'!$C$8:$U$195,19,FALSE),0)</f>
        <v>35393764.300000004</v>
      </c>
      <c r="G166" s="149">
        <f t="shared" si="22"/>
        <v>0.94367579618423003</v>
      </c>
      <c r="H166" s="150">
        <f t="shared" si="23"/>
        <v>4.3563164547614072E-3</v>
      </c>
      <c r="I166" s="148">
        <f t="shared" si="24"/>
        <v>-2112511.1000000015</v>
      </c>
      <c r="J166" s="151">
        <f t="shared" si="25"/>
        <v>-5.6324203815770017E-2</v>
      </c>
      <c r="K166" s="147">
        <f>VLOOKUP($C166,'2025'!$C$205:$U$392,VLOOKUP($L$4,Master!$D$9:$G$20,4,FALSE),FALSE)</f>
        <v>4334890.6300000008</v>
      </c>
      <c r="L166" s="148">
        <f>VLOOKUP($C166,'2025'!$C$8:$U$195,VLOOKUP($L$4,Master!$D$9:$G$20,4,FALSE),FALSE)</f>
        <v>6928064.7599999998</v>
      </c>
      <c r="M166" s="150">
        <f t="shared" si="26"/>
        <v>1.5982098168875829</v>
      </c>
      <c r="N166" s="150">
        <f t="shared" si="27"/>
        <v>8.527163784508966E-4</v>
      </c>
      <c r="O166" s="148">
        <f t="shared" si="28"/>
        <v>2593174.129999999</v>
      </c>
      <c r="P166" s="151">
        <f t="shared" si="29"/>
        <v>0.59820981688758279</v>
      </c>
      <c r="Q166" s="71"/>
    </row>
    <row r="167" spans="2:17" s="72" customFormat="1" ht="12.75" x14ac:dyDescent="0.2">
      <c r="B167" s="70"/>
      <c r="C167" s="98" t="s">
        <v>310</v>
      </c>
      <c r="D167" s="99" t="s">
        <v>311</v>
      </c>
      <c r="E167" s="152">
        <f>IFERROR(VLOOKUP($C167,'2025'!$C$205:$U$392,19,FALSE),0)</f>
        <v>37307746.140000008</v>
      </c>
      <c r="F167" s="153">
        <f>IFERROR(VLOOKUP($C167,'2025'!$C$8:$U$195,19,FALSE),0)</f>
        <v>35197441.180000007</v>
      </c>
      <c r="G167" s="154">
        <f t="shared" si="22"/>
        <v>0.94343520640242029</v>
      </c>
      <c r="H167" s="155">
        <f t="shared" si="23"/>
        <v>4.3321527170233987E-3</v>
      </c>
      <c r="I167" s="156">
        <f t="shared" si="24"/>
        <v>-2110304.9600000009</v>
      </c>
      <c r="J167" s="157">
        <f t="shared" si="25"/>
        <v>-5.6564793597579689E-2</v>
      </c>
      <c r="K167" s="163">
        <f>VLOOKUP($C167,'2025'!$C$205:$U$392,VLOOKUP($L$4,Master!$D$9:$G$20,4,FALSE),FALSE)</f>
        <v>4334155.2500000009</v>
      </c>
      <c r="L167" s="164">
        <f>VLOOKUP($C167,'2025'!$C$8:$U$195,VLOOKUP($L$4,Master!$D$9:$G$20,4,FALSE),FALSE)</f>
        <v>6928064.7599999998</v>
      </c>
      <c r="M167" s="155">
        <f t="shared" si="26"/>
        <v>1.5984809865774878</v>
      </c>
      <c r="N167" s="155">
        <f t="shared" si="27"/>
        <v>8.527163784508966E-4</v>
      </c>
      <c r="O167" s="156">
        <f t="shared" si="28"/>
        <v>2593909.5099999988</v>
      </c>
      <c r="P167" s="157">
        <f t="shared" si="29"/>
        <v>0.59848098657748783</v>
      </c>
      <c r="Q167" s="71"/>
    </row>
    <row r="168" spans="2:17" s="72" customFormat="1" ht="12.75" x14ac:dyDescent="0.2">
      <c r="B168" s="70"/>
      <c r="C168" s="98" t="s">
        <v>312</v>
      </c>
      <c r="D168" s="99" t="s">
        <v>313</v>
      </c>
      <c r="E168" s="152">
        <f>IFERROR(VLOOKUP($C168,'2025'!$C$205:$U$392,19,FALSE),0)</f>
        <v>198529.26</v>
      </c>
      <c r="F168" s="153">
        <f>IFERROR(VLOOKUP($C168,'2025'!$C$8:$U$195,19,FALSE),0)</f>
        <v>196323.12</v>
      </c>
      <c r="G168" s="154">
        <f t="shared" si="22"/>
        <v>0.98888758261628529</v>
      </c>
      <c r="H168" s="155">
        <f t="shared" si="23"/>
        <v>2.4163737738008787E-5</v>
      </c>
      <c r="I168" s="156">
        <f t="shared" si="24"/>
        <v>-2206.140000000014</v>
      </c>
      <c r="J168" s="157">
        <f t="shared" si="25"/>
        <v>-1.1112417383714691E-2</v>
      </c>
      <c r="K168" s="163">
        <f>VLOOKUP($C168,'2025'!$C$205:$U$392,VLOOKUP($L$4,Master!$D$9:$G$20,4,FALSE),FALSE)</f>
        <v>735.38</v>
      </c>
      <c r="L168" s="164">
        <f>VLOOKUP($C168,'2025'!$C$8:$U$195,VLOOKUP($L$4,Master!$D$9:$G$20,4,FALSE),FALSE)</f>
        <v>0</v>
      </c>
      <c r="M168" s="155">
        <f t="shared" si="26"/>
        <v>0</v>
      </c>
      <c r="N168" s="155">
        <f t="shared" si="27"/>
        <v>0</v>
      </c>
      <c r="O168" s="156">
        <f t="shared" si="28"/>
        <v>-735.38</v>
      </c>
      <c r="P168" s="157">
        <f t="shared" si="29"/>
        <v>-1</v>
      </c>
      <c r="Q168" s="71"/>
    </row>
    <row r="169" spans="2:17" s="72" customFormat="1" ht="12.75" x14ac:dyDescent="0.2">
      <c r="B169" s="70"/>
      <c r="C169" s="133" t="s">
        <v>314</v>
      </c>
      <c r="D169" s="134" t="s">
        <v>315</v>
      </c>
      <c r="E169" s="147">
        <f>IFERROR(VLOOKUP($C169,'2025'!$C$205:$U$392,19,FALSE),0)</f>
        <v>0</v>
      </c>
      <c r="F169" s="148">
        <f>IFERROR(VLOOKUP($C169,'2025'!$C$8:$U$195,19,FALSE),0)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VLOOKUP($C169,'2025'!$C$205:$U$392,VLOOKUP($L$4,Master!$D$9:$G$20,4,FALSE),FALSE)</f>
        <v>0</v>
      </c>
      <c r="L169" s="148">
        <f>VLOOKUP($C169,'2025'!$C$8:$U$195,VLOOKUP($L$4,Master!$D$9:$G$20,4,FALSE),FALSE)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316</v>
      </c>
      <c r="D170" s="99" t="s">
        <v>315</v>
      </c>
      <c r="E170" s="152">
        <f>IFERROR(VLOOKUP($C170,'2025'!$C$205:$U$392,19,FALSE),0)</f>
        <v>0</v>
      </c>
      <c r="F170" s="153">
        <f>IFERROR(VLOOKUP($C170,'2025'!$C$8:$U$195,19,FALSE),0)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VLOOKUP($C170,'2025'!$C$205:$U$392,VLOOKUP($L$4,Master!$D$9:$G$20,4,FALSE),FALSE)</f>
        <v>0</v>
      </c>
      <c r="L170" s="164">
        <f>VLOOKUP($C170,'2025'!$C$8:$U$195,VLOOKUP($L$4,Master!$D$9:$G$20,4,FALSE),FALSE)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317</v>
      </c>
      <c r="D171" s="134" t="s">
        <v>318</v>
      </c>
      <c r="E171" s="147">
        <f>IFERROR(VLOOKUP($C171,'2025'!$C$205:$U$392,19,FALSE),0)</f>
        <v>37210687.080000006</v>
      </c>
      <c r="F171" s="148">
        <f>IFERROR(VLOOKUP($C171,'2025'!$C$8:$U$195,19,FALSE),0)</f>
        <v>30042499.470000003</v>
      </c>
      <c r="G171" s="149">
        <f t="shared" si="22"/>
        <v>0.80736212705266708</v>
      </c>
      <c r="H171" s="150">
        <f t="shared" si="23"/>
        <v>3.697674925843416E-3</v>
      </c>
      <c r="I171" s="148">
        <f t="shared" si="24"/>
        <v>-7168187.6100000031</v>
      </c>
      <c r="J171" s="151">
        <f t="shared" si="25"/>
        <v>-0.19263787294733289</v>
      </c>
      <c r="K171" s="147">
        <f>VLOOKUP($C171,'2025'!$C$205:$U$392,VLOOKUP($L$4,Master!$D$9:$G$20,4,FALSE),FALSE)</f>
        <v>4956906.92</v>
      </c>
      <c r="L171" s="148">
        <f>VLOOKUP($C171,'2025'!$C$8:$U$195,VLOOKUP($L$4,Master!$D$9:$G$20,4,FALSE),FALSE)</f>
        <v>3324383.06</v>
      </c>
      <c r="M171" s="150">
        <f t="shared" si="26"/>
        <v>0.67065674495255601</v>
      </c>
      <c r="N171" s="150">
        <f t="shared" si="27"/>
        <v>4.0916994596723572E-4</v>
      </c>
      <c r="O171" s="148">
        <f t="shared" si="28"/>
        <v>-1632523.8599999999</v>
      </c>
      <c r="P171" s="151">
        <f t="shared" si="29"/>
        <v>-0.32934325504744394</v>
      </c>
      <c r="Q171" s="71"/>
    </row>
    <row r="172" spans="2:17" s="72" customFormat="1" ht="12.75" x14ac:dyDescent="0.2">
      <c r="B172" s="70"/>
      <c r="C172" s="98" t="s">
        <v>319</v>
      </c>
      <c r="D172" s="99" t="s">
        <v>318</v>
      </c>
      <c r="E172" s="152">
        <f>IFERROR(VLOOKUP($C172,'2025'!$C$205:$U$392,19,FALSE),0)</f>
        <v>37210687.080000006</v>
      </c>
      <c r="F172" s="153">
        <f>IFERROR(VLOOKUP($C172,'2025'!$C$8:$U$195,19,FALSE),0)</f>
        <v>30042499.470000003</v>
      </c>
      <c r="G172" s="154">
        <f t="shared" si="22"/>
        <v>0.80736212705266708</v>
      </c>
      <c r="H172" s="155">
        <f t="shared" si="23"/>
        <v>3.697674925843416E-3</v>
      </c>
      <c r="I172" s="156">
        <f t="shared" si="24"/>
        <v>-7168187.6100000031</v>
      </c>
      <c r="J172" s="157">
        <f t="shared" si="25"/>
        <v>-0.19263787294733289</v>
      </c>
      <c r="K172" s="163">
        <f>VLOOKUP($C172,'2025'!$C$205:$U$392,VLOOKUP($L$4,Master!$D$9:$G$20,4,FALSE),FALSE)</f>
        <v>4956906.92</v>
      </c>
      <c r="L172" s="164">
        <f>VLOOKUP($C172,'2025'!$C$8:$U$195,VLOOKUP($L$4,Master!$D$9:$G$20,4,FALSE),FALSE)</f>
        <v>3324383.06</v>
      </c>
      <c r="M172" s="155">
        <f t="shared" si="26"/>
        <v>0.67065674495255601</v>
      </c>
      <c r="N172" s="155">
        <f t="shared" si="27"/>
        <v>4.0916994596723572E-4</v>
      </c>
      <c r="O172" s="156">
        <f t="shared" si="28"/>
        <v>-1632523.8599999999</v>
      </c>
      <c r="P172" s="157">
        <f t="shared" si="29"/>
        <v>-0.32934325504744394</v>
      </c>
      <c r="Q172" s="71"/>
    </row>
    <row r="173" spans="2:17" s="72" customFormat="1" ht="12.75" x14ac:dyDescent="0.2">
      <c r="B173" s="70"/>
      <c r="C173" s="133" t="s">
        <v>320</v>
      </c>
      <c r="D173" s="134" t="s">
        <v>321</v>
      </c>
      <c r="E173" s="147">
        <f>IFERROR(VLOOKUP($C173,'2025'!$C$205:$U$392,19,FALSE),0)</f>
        <v>0</v>
      </c>
      <c r="F173" s="148">
        <f>IFERROR(VLOOKUP($C173,'2025'!$C$8:$U$195,19,FALSE),0)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VLOOKUP($C173,'2025'!$C$205:$U$392,VLOOKUP($L$4,Master!$D$9:$G$20,4,FALSE),FALSE)</f>
        <v>0</v>
      </c>
      <c r="L173" s="148">
        <f>VLOOKUP($C173,'2025'!$C$8:$U$195,VLOOKUP($L$4,Master!$D$9:$G$20,4,FALSE),FALSE)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322</v>
      </c>
      <c r="D174" s="99" t="s">
        <v>321</v>
      </c>
      <c r="E174" s="152">
        <f>IFERROR(VLOOKUP($C174,'2025'!$C$205:$U$392,19,FALSE),0)</f>
        <v>0</v>
      </c>
      <c r="F174" s="153">
        <f>IFERROR(VLOOKUP($C174,'2025'!$C$8:$U$195,19,FALSE),0)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VLOOKUP($C174,'2025'!$C$205:$U$392,VLOOKUP($L$4,Master!$D$9:$G$20,4,FALSE),FALSE)</f>
        <v>0</v>
      </c>
      <c r="L174" s="164">
        <f>VLOOKUP($C174,'2025'!$C$8:$U$195,VLOOKUP($L$4,Master!$D$9:$G$20,4,FALSE),FALSE)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323</v>
      </c>
      <c r="D175" s="134" t="s">
        <v>324</v>
      </c>
      <c r="E175" s="147">
        <f>IFERROR(VLOOKUP($C175,'2025'!$C$205:$U$392,19,FALSE),0)</f>
        <v>13051538.919999998</v>
      </c>
      <c r="F175" s="148">
        <f>IFERROR(VLOOKUP($C175,'2025'!$C$8:$U$195,19,FALSE),0)</f>
        <v>13594906.640000001</v>
      </c>
      <c r="G175" s="149">
        <f t="shared" si="22"/>
        <v>1.0416324636757857</v>
      </c>
      <c r="H175" s="150">
        <f t="shared" si="23"/>
        <v>1.6732810614545769E-3</v>
      </c>
      <c r="I175" s="148">
        <f t="shared" si="24"/>
        <v>543367.72000000253</v>
      </c>
      <c r="J175" s="151">
        <f t="shared" si="25"/>
        <v>4.1632463675785644E-2</v>
      </c>
      <c r="K175" s="147">
        <f>VLOOKUP($C175,'2025'!$C$205:$U$392,VLOOKUP($L$4,Master!$D$9:$G$20,4,FALSE),FALSE)</f>
        <v>1113709.95</v>
      </c>
      <c r="L175" s="148">
        <f>VLOOKUP($C175,'2025'!$C$8:$U$195,VLOOKUP($L$4,Master!$D$9:$G$20,4,FALSE),FALSE)</f>
        <v>1670977.4700000002</v>
      </c>
      <c r="M175" s="150">
        <f t="shared" si="26"/>
        <v>1.5003704240947118</v>
      </c>
      <c r="N175" s="150">
        <f t="shared" si="27"/>
        <v>2.056663593732692E-4</v>
      </c>
      <c r="O175" s="148">
        <f t="shared" si="28"/>
        <v>557267.52000000025</v>
      </c>
      <c r="P175" s="151">
        <f t="shared" si="29"/>
        <v>0.50037042409471177</v>
      </c>
      <c r="Q175" s="71"/>
    </row>
    <row r="176" spans="2:17" s="72" customFormat="1" ht="12.75" x14ac:dyDescent="0.2">
      <c r="B176" s="70"/>
      <c r="C176" s="98" t="s">
        <v>325</v>
      </c>
      <c r="D176" s="99" t="s">
        <v>324</v>
      </c>
      <c r="E176" s="152">
        <f>IFERROR(VLOOKUP($C176,'2025'!$C$205:$U$392,19,FALSE),0)</f>
        <v>13051538.919999998</v>
      </c>
      <c r="F176" s="153">
        <f>IFERROR(VLOOKUP($C176,'2025'!$C$8:$U$195,19,FALSE),0)</f>
        <v>13594906.640000001</v>
      </c>
      <c r="G176" s="154">
        <f t="shared" si="22"/>
        <v>1.0416324636757857</v>
      </c>
      <c r="H176" s="155">
        <f t="shared" si="23"/>
        <v>1.6732810614545769E-3</v>
      </c>
      <c r="I176" s="156">
        <f t="shared" si="24"/>
        <v>543367.72000000253</v>
      </c>
      <c r="J176" s="157">
        <f t="shared" si="25"/>
        <v>4.1632463675785644E-2</v>
      </c>
      <c r="K176" s="163">
        <f>VLOOKUP($C176,'2025'!$C$205:$U$392,VLOOKUP($L$4,Master!$D$9:$G$20,4,FALSE),FALSE)</f>
        <v>1113709.95</v>
      </c>
      <c r="L176" s="164">
        <f>VLOOKUP($C176,'2025'!$C$8:$U$195,VLOOKUP($L$4,Master!$D$9:$G$20,4,FALSE),FALSE)</f>
        <v>1670977.4700000002</v>
      </c>
      <c r="M176" s="155">
        <f t="shared" si="26"/>
        <v>1.5003704240947118</v>
      </c>
      <c r="N176" s="155">
        <f t="shared" si="27"/>
        <v>2.056663593732692E-4</v>
      </c>
      <c r="O176" s="156">
        <f t="shared" si="28"/>
        <v>557267.52000000025</v>
      </c>
      <c r="P176" s="157">
        <f t="shared" si="29"/>
        <v>0.50037042409471177</v>
      </c>
      <c r="Q176" s="71"/>
    </row>
    <row r="177" spans="2:17" s="72" customFormat="1" ht="12.75" x14ac:dyDescent="0.2">
      <c r="B177" s="70"/>
      <c r="C177" s="131" t="s">
        <v>326</v>
      </c>
      <c r="D177" s="132" t="s">
        <v>327</v>
      </c>
      <c r="E177" s="142">
        <f>IFERROR(VLOOKUP($C177,'2025'!$C$205:$U$392,19,FALSE),0)</f>
        <v>937451744.71000004</v>
      </c>
      <c r="F177" s="143">
        <f>IFERROR(VLOOKUP($C177,'2025'!$C$8:$U$195,19,FALSE),0)</f>
        <v>948587172.13999987</v>
      </c>
      <c r="G177" s="144">
        <f t="shared" si="22"/>
        <v>1.01187840066738</v>
      </c>
      <c r="H177" s="145">
        <f t="shared" si="23"/>
        <v>0.11675350131574087</v>
      </c>
      <c r="I177" s="143">
        <f t="shared" si="24"/>
        <v>11135427.429999828</v>
      </c>
      <c r="J177" s="146">
        <f t="shared" si="25"/>
        <v>1.187840066738002E-2</v>
      </c>
      <c r="K177" s="142">
        <f>VLOOKUP($C177,'2025'!$C$205:$U$392,VLOOKUP($L$4,Master!$D$9:$G$20,4,FALSE),FALSE)</f>
        <v>87615053.659999982</v>
      </c>
      <c r="L177" s="143">
        <f>VLOOKUP($C177,'2025'!$C$8:$U$195,VLOOKUP($L$4,Master!$D$9:$G$20,4,FALSE),FALSE)</f>
        <v>98632387.339999989</v>
      </c>
      <c r="M177" s="145">
        <f t="shared" si="26"/>
        <v>1.1257470402603873</v>
      </c>
      <c r="N177" s="145">
        <f t="shared" si="27"/>
        <v>1.2139818989008823E-2</v>
      </c>
      <c r="O177" s="143">
        <f t="shared" si="28"/>
        <v>11017333.680000007</v>
      </c>
      <c r="P177" s="146">
        <f t="shared" si="29"/>
        <v>0.12574704026038724</v>
      </c>
      <c r="Q177" s="71"/>
    </row>
    <row r="178" spans="2:17" s="72" customFormat="1" ht="12.75" x14ac:dyDescent="0.2">
      <c r="B178" s="70"/>
      <c r="C178" s="133" t="s">
        <v>328</v>
      </c>
      <c r="D178" s="134" t="s">
        <v>329</v>
      </c>
      <c r="E178" s="147">
        <f>IFERROR(VLOOKUP($C178,'2025'!$C$205:$U$392,19,FALSE),0)</f>
        <v>0</v>
      </c>
      <c r="F178" s="148">
        <f>IFERROR(VLOOKUP($C178,'2025'!$C$8:$U$195,19,FALSE),0)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VLOOKUP($C178,'2025'!$C$205:$U$392,VLOOKUP($L$4,Master!$D$9:$G$20,4,FALSE),FALSE)</f>
        <v>0</v>
      </c>
      <c r="L178" s="148">
        <f>VLOOKUP($C178,'2025'!$C$8:$U$195,VLOOKUP($L$4,Master!$D$9:$G$20,4,FALSE),FALSE)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330</v>
      </c>
      <c r="D179" s="99" t="s">
        <v>331</v>
      </c>
      <c r="E179" s="152">
        <f>IFERROR(VLOOKUP($C179,'2025'!$C$205:$U$392,19,FALSE),0)</f>
        <v>0</v>
      </c>
      <c r="F179" s="153">
        <f>IFERROR(VLOOKUP($C179,'2025'!$C$8:$U$195,19,FALSE),0)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VLOOKUP($C179,'2025'!$C$205:$U$392,VLOOKUP($L$4,Master!$D$9:$G$20,4,FALSE),FALSE)</f>
        <v>0</v>
      </c>
      <c r="L179" s="164">
        <f>VLOOKUP($C179,'2025'!$C$8:$U$195,VLOOKUP($L$4,Master!$D$9:$G$20,4,FALSE),FALSE)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332</v>
      </c>
      <c r="D180" s="99" t="s">
        <v>333</v>
      </c>
      <c r="E180" s="152">
        <f>IFERROR(VLOOKUP($C180,'2025'!$C$205:$U$392,19,FALSE),0)</f>
        <v>0</v>
      </c>
      <c r="F180" s="153">
        <f>IFERROR(VLOOKUP($C180,'2025'!$C$8:$U$195,19,FALSE),0)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VLOOKUP($C180,'2025'!$C$205:$U$392,VLOOKUP($L$4,Master!$D$9:$G$20,4,FALSE),FALSE)</f>
        <v>0</v>
      </c>
      <c r="L180" s="164">
        <f>VLOOKUP($C180,'2025'!$C$8:$U$195,VLOOKUP($L$4,Master!$D$9:$G$20,4,FALSE),FALSE)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334</v>
      </c>
      <c r="D181" s="134" t="s">
        <v>335</v>
      </c>
      <c r="E181" s="147">
        <f>IFERROR(VLOOKUP($C181,'2025'!$C$205:$U$392,19,FALSE),0)</f>
        <v>655036310.75</v>
      </c>
      <c r="F181" s="148">
        <f>IFERROR(VLOOKUP($C181,'2025'!$C$8:$U$195,19,FALSE),0)</f>
        <v>664269840.18999994</v>
      </c>
      <c r="G181" s="149">
        <f t="shared" si="22"/>
        <v>1.0140962100702904</v>
      </c>
      <c r="H181" s="150">
        <f t="shared" si="23"/>
        <v>8.1759306828559822E-2</v>
      </c>
      <c r="I181" s="148">
        <f t="shared" si="24"/>
        <v>9233529.439999938</v>
      </c>
      <c r="J181" s="151">
        <f t="shared" si="25"/>
        <v>1.4096210070290272E-2</v>
      </c>
      <c r="K181" s="147">
        <f>VLOOKUP($C181,'2025'!$C$205:$U$392,VLOOKUP($L$4,Master!$D$9:$G$20,4,FALSE),FALSE)</f>
        <v>64344572.890000008</v>
      </c>
      <c r="L181" s="148">
        <f>VLOOKUP($C181,'2025'!$C$8:$U$195,VLOOKUP($L$4,Master!$D$9:$G$20,4,FALSE),FALSE)</f>
        <v>68288553.979999974</v>
      </c>
      <c r="M181" s="150">
        <f t="shared" si="26"/>
        <v>1.0612946968618842</v>
      </c>
      <c r="N181" s="150">
        <f t="shared" si="27"/>
        <v>8.4050554457395319E-3</v>
      </c>
      <c r="O181" s="148">
        <f t="shared" si="28"/>
        <v>3943981.0899999663</v>
      </c>
      <c r="P181" s="151">
        <f t="shared" si="29"/>
        <v>6.1294696861884254E-2</v>
      </c>
      <c r="Q181" s="71"/>
    </row>
    <row r="182" spans="2:17" s="72" customFormat="1" ht="12.75" x14ac:dyDescent="0.2">
      <c r="B182" s="70"/>
      <c r="C182" s="98" t="s">
        <v>336</v>
      </c>
      <c r="D182" s="99" t="s">
        <v>335</v>
      </c>
      <c r="E182" s="152">
        <f>IFERROR(VLOOKUP($C182,'2025'!$C$205:$U$392,19,FALSE),0)</f>
        <v>655036310.75</v>
      </c>
      <c r="F182" s="153">
        <f>IFERROR(VLOOKUP($C182,'2025'!$C$8:$U$195,19,FALSE),0)</f>
        <v>664269840.18999994</v>
      </c>
      <c r="G182" s="154">
        <f t="shared" si="22"/>
        <v>1.0140962100702904</v>
      </c>
      <c r="H182" s="155">
        <f t="shared" si="23"/>
        <v>8.1759306828559822E-2</v>
      </c>
      <c r="I182" s="156">
        <f t="shared" si="24"/>
        <v>9233529.439999938</v>
      </c>
      <c r="J182" s="157">
        <f t="shared" si="25"/>
        <v>1.4096210070290272E-2</v>
      </c>
      <c r="K182" s="163">
        <f>VLOOKUP($C182,'2025'!$C$205:$U$392,VLOOKUP($L$4,Master!$D$9:$G$20,4,FALSE),FALSE)</f>
        <v>64344572.890000008</v>
      </c>
      <c r="L182" s="164">
        <f>VLOOKUP($C182,'2025'!$C$8:$U$195,VLOOKUP($L$4,Master!$D$9:$G$20,4,FALSE),FALSE)</f>
        <v>68288553.979999974</v>
      </c>
      <c r="M182" s="155">
        <f t="shared" si="26"/>
        <v>1.0612946968618842</v>
      </c>
      <c r="N182" s="155">
        <f t="shared" si="27"/>
        <v>8.4050554457395319E-3</v>
      </c>
      <c r="O182" s="156">
        <f t="shared" si="28"/>
        <v>3943981.0899999663</v>
      </c>
      <c r="P182" s="157">
        <f t="shared" si="29"/>
        <v>6.1294696861884254E-2</v>
      </c>
      <c r="Q182" s="71"/>
    </row>
    <row r="183" spans="2:17" s="72" customFormat="1" ht="12.75" x14ac:dyDescent="0.2">
      <c r="B183" s="70"/>
      <c r="C183" s="133" t="s">
        <v>337</v>
      </c>
      <c r="D183" s="134" t="s">
        <v>338</v>
      </c>
      <c r="E183" s="147">
        <f>IFERROR(VLOOKUP($C183,'2025'!$C$205:$U$392,19,FALSE),0)</f>
        <v>0</v>
      </c>
      <c r="F183" s="148">
        <f>IFERROR(VLOOKUP($C183,'2025'!$C$8:$U$195,19,FALSE),0)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VLOOKUP($C183,'2025'!$C$205:$U$392,VLOOKUP($L$4,Master!$D$9:$G$20,4,FALSE),FALSE)</f>
        <v>0</v>
      </c>
      <c r="L183" s="148">
        <f>VLOOKUP($C183,'2025'!$C$8:$U$195,VLOOKUP($L$4,Master!$D$9:$G$20,4,FALSE),FALSE)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339</v>
      </c>
      <c r="D184" s="99" t="s">
        <v>338</v>
      </c>
      <c r="E184" s="152">
        <f>IFERROR(VLOOKUP($C184,'2025'!$C$205:$U$392,19,FALSE),0)</f>
        <v>0</v>
      </c>
      <c r="F184" s="153">
        <f>IFERROR(VLOOKUP($C184,'2025'!$C$8:$U$195,19,FALSE),0)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VLOOKUP($C184,'2025'!$C$205:$U$392,VLOOKUP($L$4,Master!$D$9:$G$20,4,FALSE),FALSE)</f>
        <v>0</v>
      </c>
      <c r="L184" s="164">
        <f>VLOOKUP($C184,'2025'!$C$8:$U$195,VLOOKUP($L$4,Master!$D$9:$G$20,4,FALSE),FALSE)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340</v>
      </c>
      <c r="D185" s="134" t="s">
        <v>341</v>
      </c>
      <c r="E185" s="147">
        <f>IFERROR(VLOOKUP($C185,'2025'!$C$205:$U$392,19,FALSE),0)</f>
        <v>0</v>
      </c>
      <c r="F185" s="148">
        <f>IFERROR(VLOOKUP($C185,'2025'!$C$8:$U$195,19,FALSE),0)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VLOOKUP($C185,'2025'!$C$205:$U$392,VLOOKUP($L$4,Master!$D$9:$G$20,4,FALSE),FALSE)</f>
        <v>0</v>
      </c>
      <c r="L185" s="148">
        <f>VLOOKUP($C185,'2025'!$C$8:$U$195,VLOOKUP($L$4,Master!$D$9:$G$20,4,FALSE),FALSE)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342</v>
      </c>
      <c r="D186" s="99" t="s">
        <v>341</v>
      </c>
      <c r="E186" s="152">
        <f>IFERROR(VLOOKUP($C186,'2025'!$C$205:$U$392,19,FALSE),0)</f>
        <v>0</v>
      </c>
      <c r="F186" s="153">
        <f>IFERROR(VLOOKUP($C186,'2025'!$C$8:$U$195,19,FALSE),0)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VLOOKUP($C186,'2025'!$C$205:$U$392,VLOOKUP($L$4,Master!$D$9:$G$20,4,FALSE),FALSE)</f>
        <v>0</v>
      </c>
      <c r="L186" s="164">
        <f>VLOOKUP($C186,'2025'!$C$8:$U$195,VLOOKUP($L$4,Master!$D$9:$G$20,4,FALSE),FALSE)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343</v>
      </c>
      <c r="D187" s="134" t="s">
        <v>344</v>
      </c>
      <c r="E187" s="147">
        <f>IFERROR(VLOOKUP($C187,'2025'!$C$205:$U$392,19,FALSE),0)</f>
        <v>55228779.970000006</v>
      </c>
      <c r="F187" s="148">
        <f>IFERROR(VLOOKUP($C187,'2025'!$C$8:$U$195,19,FALSE),0)</f>
        <v>49265081.669999987</v>
      </c>
      <c r="G187" s="149">
        <f t="shared" si="22"/>
        <v>0.89201828642169045</v>
      </c>
      <c r="H187" s="150">
        <f t="shared" si="23"/>
        <v>6.0636185545312428E-3</v>
      </c>
      <c r="I187" s="148">
        <f t="shared" si="24"/>
        <v>-5963698.3000000194</v>
      </c>
      <c r="J187" s="151">
        <f t="shared" si="25"/>
        <v>-0.10798171357830953</v>
      </c>
      <c r="K187" s="147">
        <f>VLOOKUP($C187,'2025'!$C$205:$U$392,VLOOKUP($L$4,Master!$D$9:$G$20,4,FALSE),FALSE)</f>
        <v>3677971.5200000005</v>
      </c>
      <c r="L187" s="148">
        <f>VLOOKUP($C187,'2025'!$C$8:$U$195,VLOOKUP($L$4,Master!$D$9:$G$20,4,FALSE),FALSE)</f>
        <v>2917615.26</v>
      </c>
      <c r="M187" s="150">
        <f t="shared" si="26"/>
        <v>0.79326749653569895</v>
      </c>
      <c r="N187" s="150">
        <f t="shared" si="27"/>
        <v>3.5910436816128592E-4</v>
      </c>
      <c r="O187" s="148">
        <f t="shared" si="28"/>
        <v>-760356.26000000071</v>
      </c>
      <c r="P187" s="151">
        <f t="shared" si="29"/>
        <v>-0.20673250346430105</v>
      </c>
      <c r="Q187" s="71"/>
    </row>
    <row r="188" spans="2:17" s="72" customFormat="1" ht="12.75" x14ac:dyDescent="0.2">
      <c r="B188" s="70"/>
      <c r="C188" s="98" t="s">
        <v>345</v>
      </c>
      <c r="D188" s="99" t="s">
        <v>344</v>
      </c>
      <c r="E188" s="152">
        <f>IFERROR(VLOOKUP($C188,'2025'!$C$205:$U$392,19,FALSE),0)</f>
        <v>55228779.970000006</v>
      </c>
      <c r="F188" s="153">
        <f>IFERROR(VLOOKUP($C188,'2025'!$C$8:$U$195,19,FALSE),0)</f>
        <v>49265081.669999987</v>
      </c>
      <c r="G188" s="154">
        <f t="shared" si="22"/>
        <v>0.89201828642169045</v>
      </c>
      <c r="H188" s="155">
        <f t="shared" si="23"/>
        <v>6.0636185545312428E-3</v>
      </c>
      <c r="I188" s="156">
        <f t="shared" si="24"/>
        <v>-5963698.3000000194</v>
      </c>
      <c r="J188" s="157">
        <f t="shared" si="25"/>
        <v>-0.10798171357830953</v>
      </c>
      <c r="K188" s="163">
        <f>VLOOKUP($C188,'2025'!$C$205:$U$392,VLOOKUP($L$4,Master!$D$9:$G$20,4,FALSE),FALSE)</f>
        <v>3677971.5200000005</v>
      </c>
      <c r="L188" s="164">
        <f>VLOOKUP($C188,'2025'!$C$8:$U$195,VLOOKUP($L$4,Master!$D$9:$G$20,4,FALSE),FALSE)</f>
        <v>2917615.26</v>
      </c>
      <c r="M188" s="155">
        <f t="shared" si="26"/>
        <v>0.79326749653569895</v>
      </c>
      <c r="N188" s="155">
        <f t="shared" si="27"/>
        <v>3.5910436816128592E-4</v>
      </c>
      <c r="O188" s="156">
        <f t="shared" si="28"/>
        <v>-760356.26000000071</v>
      </c>
      <c r="P188" s="157">
        <f t="shared" si="29"/>
        <v>-0.20673250346430105</v>
      </c>
      <c r="Q188" s="71"/>
    </row>
    <row r="189" spans="2:17" s="72" customFormat="1" ht="12.75" x14ac:dyDescent="0.2">
      <c r="B189" s="70"/>
      <c r="C189" s="133" t="s">
        <v>346</v>
      </c>
      <c r="D189" s="134" t="s">
        <v>347</v>
      </c>
      <c r="E189" s="147">
        <f>IFERROR(VLOOKUP($C189,'2025'!$C$205:$U$392,19,FALSE),0)</f>
        <v>0</v>
      </c>
      <c r="F189" s="148">
        <f>IFERROR(VLOOKUP($C189,'2025'!$C$8:$U$195,19,FALSE),0)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VLOOKUP($C189,'2025'!$C$205:$U$392,VLOOKUP($L$4,Master!$D$9:$G$20,4,FALSE),FALSE)</f>
        <v>0</v>
      </c>
      <c r="L189" s="148">
        <f>VLOOKUP($C189,'2025'!$C$8:$U$195,VLOOKUP($L$4,Master!$D$9:$G$20,4,FALSE),FALSE)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348</v>
      </c>
      <c r="D190" s="99" t="s">
        <v>347</v>
      </c>
      <c r="E190" s="152">
        <f>IFERROR(VLOOKUP($C190,'2025'!$C$205:$U$392,19,FALSE),0)</f>
        <v>0</v>
      </c>
      <c r="F190" s="153">
        <f>IFERROR(VLOOKUP($C190,'2025'!$C$8:$U$195,19,FALSE),0)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VLOOKUP($C190,'2025'!$C$205:$U$392,VLOOKUP($L$4,Master!$D$9:$G$20,4,FALSE),FALSE)</f>
        <v>0</v>
      </c>
      <c r="L190" s="164">
        <f>VLOOKUP($C190,'2025'!$C$8:$U$195,VLOOKUP($L$4,Master!$D$9:$G$20,4,FALSE),FALSE)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349</v>
      </c>
      <c r="D191" s="134" t="s">
        <v>350</v>
      </c>
      <c r="E191" s="147">
        <f>IFERROR(VLOOKUP($C191,'2025'!$C$205:$U$392,19,FALSE),0)</f>
        <v>368227.21</v>
      </c>
      <c r="F191" s="148">
        <f>IFERROR(VLOOKUP($C191,'2025'!$C$8:$U$195,19,FALSE),0)</f>
        <v>342104.26</v>
      </c>
      <c r="G191" s="149">
        <f t="shared" si="22"/>
        <v>0.92905752402164954</v>
      </c>
      <c r="H191" s="150">
        <f t="shared" si="23"/>
        <v>4.210669440102404E-5</v>
      </c>
      <c r="I191" s="148">
        <f t="shared" si="24"/>
        <v>-26122.950000000012</v>
      </c>
      <c r="J191" s="151">
        <f t="shared" si="25"/>
        <v>-7.0942475978350461E-2</v>
      </c>
      <c r="K191" s="147">
        <f>VLOOKUP($C191,'2025'!$C$205:$U$392,VLOOKUP($L$4,Master!$D$9:$G$20,4,FALSE),FALSE)</f>
        <v>62788.21</v>
      </c>
      <c r="L191" s="148">
        <f>VLOOKUP($C191,'2025'!$C$8:$U$195,VLOOKUP($L$4,Master!$D$9:$G$20,4,FALSE),FALSE)</f>
        <v>45614.53</v>
      </c>
      <c r="M191" s="150">
        <f t="shared" si="26"/>
        <v>0.72648240808266396</v>
      </c>
      <c r="N191" s="150">
        <f t="shared" si="27"/>
        <v>5.6143032973525175E-6</v>
      </c>
      <c r="O191" s="148">
        <f t="shared" si="28"/>
        <v>-17173.68</v>
      </c>
      <c r="P191" s="151">
        <f t="shared" si="29"/>
        <v>-0.2735175919173361</v>
      </c>
      <c r="Q191" s="71"/>
    </row>
    <row r="192" spans="2:17" s="72" customFormat="1" ht="12.75" x14ac:dyDescent="0.2">
      <c r="B192" s="70"/>
      <c r="C192" s="98" t="s">
        <v>351</v>
      </c>
      <c r="D192" s="99" t="s">
        <v>350</v>
      </c>
      <c r="E192" s="152">
        <f>IFERROR(VLOOKUP($C192,'2025'!$C$205:$U$392,19,FALSE),0)</f>
        <v>368227.21</v>
      </c>
      <c r="F192" s="153">
        <f>IFERROR(VLOOKUP($C192,'2025'!$C$8:$U$195,19,FALSE),0)</f>
        <v>342104.26</v>
      </c>
      <c r="G192" s="154">
        <f t="shared" si="22"/>
        <v>0.92905752402164954</v>
      </c>
      <c r="H192" s="155">
        <f t="shared" si="23"/>
        <v>4.210669440102404E-5</v>
      </c>
      <c r="I192" s="156">
        <f t="shared" si="24"/>
        <v>-26122.950000000012</v>
      </c>
      <c r="J192" s="157">
        <f t="shared" si="25"/>
        <v>-7.0942475978350461E-2</v>
      </c>
      <c r="K192" s="163">
        <f>VLOOKUP($C192,'2025'!$C$205:$U$392,VLOOKUP($L$4,Master!$D$9:$G$20,4,FALSE),FALSE)</f>
        <v>62788.21</v>
      </c>
      <c r="L192" s="164">
        <f>VLOOKUP($C192,'2025'!$C$8:$U$195,VLOOKUP($L$4,Master!$D$9:$G$20,4,FALSE),FALSE)</f>
        <v>45614.53</v>
      </c>
      <c r="M192" s="155">
        <f t="shared" si="26"/>
        <v>0.72648240808266396</v>
      </c>
      <c r="N192" s="155">
        <f t="shared" si="27"/>
        <v>5.6143032973525175E-6</v>
      </c>
      <c r="O192" s="156">
        <f t="shared" si="28"/>
        <v>-17173.68</v>
      </c>
      <c r="P192" s="157">
        <f t="shared" si="29"/>
        <v>-0.2735175919173361</v>
      </c>
      <c r="Q192" s="71"/>
    </row>
    <row r="193" spans="2:17" s="72" customFormat="1" ht="12.75" x14ac:dyDescent="0.2">
      <c r="B193" s="70"/>
      <c r="C193" s="133" t="s">
        <v>352</v>
      </c>
      <c r="D193" s="134" t="s">
        <v>353</v>
      </c>
      <c r="E193" s="147">
        <f>IFERROR(VLOOKUP($C193,'2025'!$C$205:$U$392,19,FALSE),0)</f>
        <v>0</v>
      </c>
      <c r="F193" s="148">
        <f>IFERROR(VLOOKUP($C193,'2025'!$C$8:$U$195,19,FALSE),0)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VLOOKUP($C193,'2025'!$C$205:$U$392,VLOOKUP($L$4,Master!$D$9:$G$20,4,FALSE),FALSE)</f>
        <v>0</v>
      </c>
      <c r="L193" s="148">
        <f>VLOOKUP($C193,'2025'!$C$8:$U$195,VLOOKUP($L$4,Master!$D$9:$G$20,4,FALSE),FALSE)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354</v>
      </c>
      <c r="D194" s="99" t="s">
        <v>353</v>
      </c>
      <c r="E194" s="152">
        <f>IFERROR(VLOOKUP($C194,'2025'!$C$205:$U$392,19,FALSE),0)</f>
        <v>0</v>
      </c>
      <c r="F194" s="153">
        <f>IFERROR(VLOOKUP($C194,'2025'!$C$8:$U$195,19,FALSE),0)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VLOOKUP($C194,'2025'!$C$205:$U$392,VLOOKUP($L$4,Master!$D$9:$G$20,4,FALSE),FALSE)</f>
        <v>0</v>
      </c>
      <c r="L194" s="164">
        <f>VLOOKUP($C194,'2025'!$C$8:$U$195,VLOOKUP($L$4,Master!$D$9:$G$20,4,FALSE),FALSE)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355</v>
      </c>
      <c r="D195" s="134" t="s">
        <v>356</v>
      </c>
      <c r="E195" s="147">
        <f>IFERROR(VLOOKUP($C195,'2025'!$C$205:$U$392,19,FALSE),0)</f>
        <v>226818426.77999991</v>
      </c>
      <c r="F195" s="148">
        <f>IFERROR(VLOOKUP($C195,'2025'!$C$8:$U$195,19,FALSE),0)</f>
        <v>234710146.02000004</v>
      </c>
      <c r="G195" s="149">
        <f t="shared" si="22"/>
        <v>1.0347931133816328</v>
      </c>
      <c r="H195" s="150">
        <f t="shared" si="23"/>
        <v>2.8888469238248803E-2</v>
      </c>
      <c r="I195" s="148">
        <f t="shared" si="24"/>
        <v>7891719.2400001287</v>
      </c>
      <c r="J195" s="151">
        <f t="shared" si="25"/>
        <v>3.4793113381632865E-2</v>
      </c>
      <c r="K195" s="147">
        <f>VLOOKUP($C195,'2025'!$C$205:$U$392,VLOOKUP($L$4,Master!$D$9:$G$20,4,FALSE),FALSE)</f>
        <v>19529721.03999998</v>
      </c>
      <c r="L195" s="148">
        <f>VLOOKUP($C195,'2025'!$C$8:$U$195,VLOOKUP($L$4,Master!$D$9:$G$20,4,FALSE),FALSE)</f>
        <v>27380603.570000008</v>
      </c>
      <c r="M195" s="150">
        <f t="shared" si="26"/>
        <v>1.4019966549404452</v>
      </c>
      <c r="N195" s="150">
        <f t="shared" si="27"/>
        <v>3.3700448718106523E-3</v>
      </c>
      <c r="O195" s="148">
        <f t="shared" si="28"/>
        <v>7850882.5300000273</v>
      </c>
      <c r="P195" s="151">
        <f t="shared" si="29"/>
        <v>0.40199665494044534</v>
      </c>
      <c r="Q195" s="71"/>
    </row>
    <row r="196" spans="2:17" s="72" customFormat="1" ht="13.5" thickBot="1" x14ac:dyDescent="0.25">
      <c r="B196" s="70"/>
      <c r="C196" s="98" t="s">
        <v>357</v>
      </c>
      <c r="D196" s="99" t="s">
        <v>356</v>
      </c>
      <c r="E196" s="158">
        <f>IFERROR(VLOOKUP($C196,'2025'!$C$205:$U$392,19,FALSE),0)</f>
        <v>226818426.77999991</v>
      </c>
      <c r="F196" s="159">
        <f>IFERROR(VLOOKUP($C196,'2025'!$C$8:$U$195,19,FALSE),0)</f>
        <v>234710146.02000004</v>
      </c>
      <c r="G196" s="160">
        <f t="shared" si="22"/>
        <v>1.0347931133816328</v>
      </c>
      <c r="H196" s="161">
        <f t="shared" si="23"/>
        <v>2.8888469238248803E-2</v>
      </c>
      <c r="I196" s="159">
        <f t="shared" si="24"/>
        <v>7891719.2400001287</v>
      </c>
      <c r="J196" s="162">
        <f t="shared" si="25"/>
        <v>3.4793113381632865E-2</v>
      </c>
      <c r="K196" s="158">
        <f>VLOOKUP($C196,'2025'!$C$205:$U$392,VLOOKUP($L$4,Master!$D$9:$G$20,4,FALSE),FALSE)</f>
        <v>19529721.03999998</v>
      </c>
      <c r="L196" s="159">
        <f>VLOOKUP($C196,'2025'!$C$8:$U$195,VLOOKUP($L$4,Master!$D$9:$G$20,4,FALSE),FALSE)</f>
        <v>27380603.570000008</v>
      </c>
      <c r="M196" s="161">
        <f t="shared" si="26"/>
        <v>1.4019966549404452</v>
      </c>
      <c r="N196" s="161">
        <f t="shared" si="27"/>
        <v>3.3700448718106523E-3</v>
      </c>
      <c r="O196" s="159">
        <f t="shared" si="28"/>
        <v>7850882.5300000273</v>
      </c>
      <c r="P196" s="162">
        <f t="shared" si="29"/>
        <v>0.40199665494044534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kQg34tyB7MZtDbL4/h4IQAs3xMUlPySWqubt+9qmU5rEqxOvBFr+N8bA0hdz9p7c14RPTLfJCQUiH4ZDGfaiUQ==" saltValue="AAceL4wyW3k+9C3gB97RkA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394"/>
  <sheetViews>
    <sheetView showGridLines="0" zoomScale="80" zoomScaleNormal="80" workbookViewId="0">
      <selection activeCell="D2" sqref="D2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7" t="s">
        <v>362</v>
      </c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9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80" t="s">
        <v>31</v>
      </c>
      <c r="D7" s="181"/>
      <c r="E7" s="96">
        <v>189010400.75999999</v>
      </c>
      <c r="F7" s="96">
        <v>222514162.72999999</v>
      </c>
      <c r="G7" s="96">
        <v>316844062.02000004</v>
      </c>
      <c r="H7" s="96">
        <v>792654119.20000005</v>
      </c>
      <c r="I7" s="96">
        <v>286138242.70999998</v>
      </c>
      <c r="J7" s="96">
        <v>306684038.70000005</v>
      </c>
      <c r="K7" s="96">
        <v>277474461.08999997</v>
      </c>
      <c r="L7" s="96">
        <v>243005552.75999999</v>
      </c>
      <c r="M7" s="96">
        <v>303769105.68999994</v>
      </c>
      <c r="N7" s="96">
        <v>286339252.07999998</v>
      </c>
      <c r="O7" s="96"/>
      <c r="P7" s="96"/>
      <c r="Q7" s="96">
        <f>SUM(E7:P7)</f>
        <v>3224433397.7400002</v>
      </c>
      <c r="R7" s="97"/>
      <c r="T7" s="95"/>
      <c r="U7" s="96">
        <f>SUM(U8:U195)</f>
        <v>9673300193.2200031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48278160.409999996</v>
      </c>
      <c r="F8" s="135">
        <v>22929276.549999997</v>
      </c>
      <c r="G8" s="135">
        <v>94429062.26000002</v>
      </c>
      <c r="H8" s="135">
        <v>563682977.34000003</v>
      </c>
      <c r="I8" s="135">
        <v>76025898.980000004</v>
      </c>
      <c r="J8" s="135">
        <v>63913876.039999992</v>
      </c>
      <c r="K8" s="135">
        <v>59374167.660000004</v>
      </c>
      <c r="L8" s="135">
        <v>24008885.940000001</v>
      </c>
      <c r="M8" s="135">
        <v>70200785.829999998</v>
      </c>
      <c r="N8" s="135">
        <v>46084011.159999989</v>
      </c>
      <c r="O8" s="135"/>
      <c r="P8" s="135"/>
      <c r="Q8" s="135">
        <f t="shared" ref="Q8:Q70" si="0">SUM(E8:P8)</f>
        <v>1068927102.1700001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1068927102.1700001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43618008.480000004</v>
      </c>
      <c r="F9" s="136">
        <v>18075688.209999997</v>
      </c>
      <c r="G9" s="136">
        <v>67142803.320000008</v>
      </c>
      <c r="H9" s="136">
        <v>526008400.49000007</v>
      </c>
      <c r="I9" s="136">
        <v>62258271.549999997</v>
      </c>
      <c r="J9" s="136">
        <v>50894496.589999996</v>
      </c>
      <c r="K9" s="136">
        <v>49244494.810000002</v>
      </c>
      <c r="L9" s="136">
        <v>19415774.500000004</v>
      </c>
      <c r="M9" s="136">
        <v>45306959.959999993</v>
      </c>
      <c r="N9" s="136">
        <v>26210550.409999993</v>
      </c>
      <c r="O9" s="136"/>
      <c r="P9" s="136"/>
      <c r="Q9" s="136">
        <f t="shared" si="0"/>
        <v>908175448.32000005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908175448.32000005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1191024.1300000001</v>
      </c>
      <c r="F10" s="100">
        <v>2130154.0200000005</v>
      </c>
      <c r="G10" s="100">
        <v>5630597.1799999988</v>
      </c>
      <c r="H10" s="100">
        <v>7285995.2200000007</v>
      </c>
      <c r="I10" s="100">
        <v>4329375.43</v>
      </c>
      <c r="J10" s="100">
        <v>2658690.4599999986</v>
      </c>
      <c r="K10" s="100">
        <v>4063717.2699999996</v>
      </c>
      <c r="L10" s="100">
        <v>2448178.8499999992</v>
      </c>
      <c r="M10" s="100">
        <v>3492276.0999999996</v>
      </c>
      <c r="N10" s="100">
        <v>7649257.4500000011</v>
      </c>
      <c r="O10" s="100"/>
      <c r="P10" s="100"/>
      <c r="Q10" s="100">
        <f t="shared" si="0"/>
        <v>40879266.109999992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40879266.109999992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41578902.68</v>
      </c>
      <c r="F11" s="100">
        <v>14106559.859999999</v>
      </c>
      <c r="G11" s="100">
        <v>59437023.980000004</v>
      </c>
      <c r="H11" s="100">
        <v>516637615.97000003</v>
      </c>
      <c r="I11" s="100">
        <v>56126108.329999998</v>
      </c>
      <c r="J11" s="100">
        <v>46096698.679999992</v>
      </c>
      <c r="K11" s="100">
        <v>42833287.199999996</v>
      </c>
      <c r="L11" s="100">
        <v>14859696.040000005</v>
      </c>
      <c r="M11" s="100">
        <v>39827849.179999992</v>
      </c>
      <c r="N11" s="100">
        <v>15647012.649999995</v>
      </c>
      <c r="O11" s="100"/>
      <c r="P11" s="100"/>
      <c r="Q11" s="100">
        <f t="shared" si="0"/>
        <v>847150754.56999993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847150754.56999993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848081.66999999958</v>
      </c>
      <c r="F12" s="100">
        <v>1838974.3299999994</v>
      </c>
      <c r="G12" s="100">
        <v>2075182.1599999997</v>
      </c>
      <c r="H12" s="100">
        <v>2084789.2999999996</v>
      </c>
      <c r="I12" s="100">
        <v>1802787.7899999998</v>
      </c>
      <c r="J12" s="100">
        <v>2139107.4499999997</v>
      </c>
      <c r="K12" s="100">
        <v>2347490.3400000003</v>
      </c>
      <c r="L12" s="100">
        <v>2107899.61</v>
      </c>
      <c r="M12" s="100">
        <v>1986834.6800000002</v>
      </c>
      <c r="N12" s="100">
        <v>2914280.31</v>
      </c>
      <c r="O12" s="100"/>
      <c r="P12" s="100"/>
      <c r="Q12" s="100">
        <f t="shared" si="0"/>
        <v>20145427.639999997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20145427.639999997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136">
        <v>0</v>
      </c>
      <c r="N13" s="136">
        <v>0</v>
      </c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588105.47</v>
      </c>
      <c r="F16" s="136">
        <v>965973.55999999994</v>
      </c>
      <c r="G16" s="136">
        <v>977262.09000000008</v>
      </c>
      <c r="H16" s="136">
        <v>923174.38000000012</v>
      </c>
      <c r="I16" s="136">
        <v>890612.12000000011</v>
      </c>
      <c r="J16" s="136">
        <v>1157893.07</v>
      </c>
      <c r="K16" s="136">
        <v>3322007.1099999989</v>
      </c>
      <c r="L16" s="136">
        <v>964754.20000000007</v>
      </c>
      <c r="M16" s="136">
        <v>812446.71</v>
      </c>
      <c r="N16" s="136">
        <v>1002948.0899999999</v>
      </c>
      <c r="O16" s="136"/>
      <c r="P16" s="136"/>
      <c r="Q16" s="136">
        <f t="shared" si="0"/>
        <v>11605176.799999997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11605176.799999997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198943.08999999997</v>
      </c>
      <c r="F17" s="100">
        <v>371890.26999999996</v>
      </c>
      <c r="G17" s="100">
        <v>263521.87999999989</v>
      </c>
      <c r="H17" s="100">
        <v>241735.72000000006</v>
      </c>
      <c r="I17" s="100">
        <v>252965.79000000004</v>
      </c>
      <c r="J17" s="100">
        <v>341864.94999999995</v>
      </c>
      <c r="K17" s="100">
        <v>367660.60999999993</v>
      </c>
      <c r="L17" s="100">
        <v>138613.96999999997</v>
      </c>
      <c r="M17" s="100">
        <v>106191.36999999998</v>
      </c>
      <c r="N17" s="100">
        <v>134639.71</v>
      </c>
      <c r="O17" s="100"/>
      <c r="P17" s="100"/>
      <c r="Q17" s="100">
        <f t="shared" si="0"/>
        <v>2418027.3599999994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2418027.3599999994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94769.74</v>
      </c>
      <c r="F18" s="100">
        <v>151275.40000000002</v>
      </c>
      <c r="G18" s="100">
        <v>227729.17</v>
      </c>
      <c r="H18" s="100">
        <v>189268.93999999994</v>
      </c>
      <c r="I18" s="100">
        <v>180029.16999999998</v>
      </c>
      <c r="J18" s="100">
        <v>255194.90999999997</v>
      </c>
      <c r="K18" s="100">
        <v>179637.26999999996</v>
      </c>
      <c r="L18" s="100">
        <v>231789.43999999997</v>
      </c>
      <c r="M18" s="100">
        <v>220269.14</v>
      </c>
      <c r="N18" s="100">
        <v>240764.02</v>
      </c>
      <c r="O18" s="100"/>
      <c r="P18" s="100"/>
      <c r="Q18" s="100">
        <f t="shared" si="0"/>
        <v>1970727.1999999997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1970727.1999999997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294392.64000000007</v>
      </c>
      <c r="F19" s="100">
        <v>442807.88999999996</v>
      </c>
      <c r="G19" s="100">
        <v>486011.0400000001</v>
      </c>
      <c r="H19" s="100">
        <v>492169.72000000015</v>
      </c>
      <c r="I19" s="100">
        <v>457617.16000000003</v>
      </c>
      <c r="J19" s="100">
        <v>560833.2100000002</v>
      </c>
      <c r="K19" s="100">
        <v>2774709.2299999991</v>
      </c>
      <c r="L19" s="100">
        <v>594350.79000000015</v>
      </c>
      <c r="M19" s="100">
        <v>485986.2</v>
      </c>
      <c r="N19" s="100">
        <v>627544.35999999987</v>
      </c>
      <c r="O19" s="100"/>
      <c r="P19" s="100"/>
      <c r="Q19" s="100">
        <f t="shared" si="0"/>
        <v>7216422.2399999984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7216422.2399999984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66198.12</v>
      </c>
      <c r="F20" s="136">
        <v>206316.87000000002</v>
      </c>
      <c r="G20" s="136">
        <v>365759.17000000004</v>
      </c>
      <c r="H20" s="136">
        <v>736897.63999999978</v>
      </c>
      <c r="I20" s="136">
        <v>1803532.7799999998</v>
      </c>
      <c r="J20" s="136">
        <v>4297527.6499999994</v>
      </c>
      <c r="K20" s="136">
        <v>1105407.77</v>
      </c>
      <c r="L20" s="136">
        <v>576755.45000000007</v>
      </c>
      <c r="M20" s="136">
        <v>415331.37000000011</v>
      </c>
      <c r="N20" s="136">
        <v>588478.69999999995</v>
      </c>
      <c r="O20" s="136"/>
      <c r="P20" s="136"/>
      <c r="Q20" s="136">
        <f t="shared" si="0"/>
        <v>10162205.519999996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10162205.519999996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66198.12</v>
      </c>
      <c r="F21" s="100">
        <v>206316.87000000002</v>
      </c>
      <c r="G21" s="100">
        <v>365759.17000000004</v>
      </c>
      <c r="H21" s="100">
        <v>736897.63999999978</v>
      </c>
      <c r="I21" s="100">
        <v>1803532.7799999998</v>
      </c>
      <c r="J21" s="100">
        <v>4297527.6499999994</v>
      </c>
      <c r="K21" s="100">
        <v>1105407.77</v>
      </c>
      <c r="L21" s="100">
        <v>576755.45000000007</v>
      </c>
      <c r="M21" s="100">
        <v>415331.37000000011</v>
      </c>
      <c r="N21" s="100">
        <v>588478.69999999995</v>
      </c>
      <c r="O21" s="100"/>
      <c r="P21" s="100"/>
      <c r="Q21" s="100">
        <f t="shared" si="0"/>
        <v>10162205.519999996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10162205.519999996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0</v>
      </c>
      <c r="K22" s="136">
        <v>0</v>
      </c>
      <c r="L22" s="136">
        <v>0</v>
      </c>
      <c r="M22" s="136">
        <v>0</v>
      </c>
      <c r="N22" s="136">
        <v>0</v>
      </c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136749.22</v>
      </c>
      <c r="F24" s="136">
        <v>188758.82000000007</v>
      </c>
      <c r="G24" s="136">
        <v>247249.93</v>
      </c>
      <c r="H24" s="136">
        <v>308890.64</v>
      </c>
      <c r="I24" s="136">
        <v>196891.2</v>
      </c>
      <c r="J24" s="136">
        <v>232250.67999999991</v>
      </c>
      <c r="K24" s="136">
        <v>388571.53</v>
      </c>
      <c r="L24" s="136">
        <v>249041.79000000004</v>
      </c>
      <c r="M24" s="136">
        <v>258814.33999999997</v>
      </c>
      <c r="N24" s="136">
        <v>323148.47000000003</v>
      </c>
      <c r="O24" s="136"/>
      <c r="P24" s="136"/>
      <c r="Q24" s="136">
        <f t="shared" si="0"/>
        <v>2530366.62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2530366.62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136749.22</v>
      </c>
      <c r="F25" s="100">
        <v>188758.82000000007</v>
      </c>
      <c r="G25" s="100">
        <v>247249.93</v>
      </c>
      <c r="H25" s="100">
        <v>308890.64</v>
      </c>
      <c r="I25" s="100">
        <v>196891.2</v>
      </c>
      <c r="J25" s="100">
        <v>232250.67999999991</v>
      </c>
      <c r="K25" s="100">
        <v>388571.53</v>
      </c>
      <c r="L25" s="100">
        <v>249041.79000000004</v>
      </c>
      <c r="M25" s="100">
        <v>258814.33999999997</v>
      </c>
      <c r="N25" s="100">
        <v>323148.47000000003</v>
      </c>
      <c r="O25" s="100"/>
      <c r="P25" s="100"/>
      <c r="Q25" s="100">
        <f t="shared" si="0"/>
        <v>2530366.62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2530366.62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3869099.12</v>
      </c>
      <c r="F26" s="136">
        <v>3492539.0900000003</v>
      </c>
      <c r="G26" s="136">
        <v>25695987.750000004</v>
      </c>
      <c r="H26" s="136">
        <v>35705614.189999998</v>
      </c>
      <c r="I26" s="136">
        <v>10876591.33</v>
      </c>
      <c r="J26" s="136">
        <v>7331708.0499999989</v>
      </c>
      <c r="K26" s="136">
        <v>5313686.4399999995</v>
      </c>
      <c r="L26" s="136">
        <v>2802559.9999999995</v>
      </c>
      <c r="M26" s="136">
        <v>23407233.450000003</v>
      </c>
      <c r="N26" s="136">
        <v>17958885.489999998</v>
      </c>
      <c r="O26" s="136"/>
      <c r="P26" s="136"/>
      <c r="Q26" s="136">
        <f t="shared" si="0"/>
        <v>136453904.91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136453904.91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3869099.12</v>
      </c>
      <c r="F27" s="100">
        <v>3492539.0900000003</v>
      </c>
      <c r="G27" s="100">
        <v>25695987.750000004</v>
      </c>
      <c r="H27" s="100">
        <v>35705614.189999998</v>
      </c>
      <c r="I27" s="100">
        <v>10876591.33</v>
      </c>
      <c r="J27" s="100">
        <v>7331708.0499999989</v>
      </c>
      <c r="K27" s="100">
        <v>5313686.4399999995</v>
      </c>
      <c r="L27" s="100">
        <v>2802559.9999999995</v>
      </c>
      <c r="M27" s="100">
        <v>23407233.450000003</v>
      </c>
      <c r="N27" s="100">
        <v>17958885.489999998</v>
      </c>
      <c r="O27" s="100"/>
      <c r="P27" s="100"/>
      <c r="Q27" s="100">
        <f t="shared" si="0"/>
        <v>136453904.91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136453904.91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>
        <v>0</v>
      </c>
      <c r="N28" s="136">
        <v>0</v>
      </c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3345745.0000000014</v>
      </c>
      <c r="F30" s="135">
        <v>5366535.6699999981</v>
      </c>
      <c r="G30" s="135">
        <v>4420179.3299999991</v>
      </c>
      <c r="H30" s="135">
        <v>26032495.789999995</v>
      </c>
      <c r="I30" s="135">
        <v>5066471.9000000013</v>
      </c>
      <c r="J30" s="135">
        <v>33515654.41</v>
      </c>
      <c r="K30" s="135">
        <v>5697725.3399999989</v>
      </c>
      <c r="L30" s="135">
        <v>7974505.1900000004</v>
      </c>
      <c r="M30" s="135">
        <v>14984524.140000002</v>
      </c>
      <c r="N30" s="135">
        <v>5667984.5500000035</v>
      </c>
      <c r="O30" s="135"/>
      <c r="P30" s="135"/>
      <c r="Q30" s="135">
        <f t="shared" si="0"/>
        <v>112071821.31999999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112071821.31999999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3314414.3400000012</v>
      </c>
      <c r="F31" s="136">
        <v>5333561.1899999976</v>
      </c>
      <c r="G31" s="136">
        <v>4382596.4499999993</v>
      </c>
      <c r="H31" s="136">
        <v>25994054.309999995</v>
      </c>
      <c r="I31" s="136">
        <v>5033304.7800000012</v>
      </c>
      <c r="J31" s="136">
        <v>33480675.57</v>
      </c>
      <c r="K31" s="136">
        <v>5650261.7899999991</v>
      </c>
      <c r="L31" s="136">
        <v>7936638.04</v>
      </c>
      <c r="M31" s="136">
        <v>14946245.640000002</v>
      </c>
      <c r="N31" s="136">
        <v>5625894.5600000033</v>
      </c>
      <c r="O31" s="136"/>
      <c r="P31" s="136"/>
      <c r="Q31" s="136">
        <f t="shared" si="0"/>
        <v>111697646.66999999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111697646.66999999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3314414.3400000012</v>
      </c>
      <c r="F32" s="100">
        <v>5333561.1899999976</v>
      </c>
      <c r="G32" s="100">
        <v>4382596.4499999993</v>
      </c>
      <c r="H32" s="100">
        <v>25994054.309999995</v>
      </c>
      <c r="I32" s="100">
        <v>5033304.7800000012</v>
      </c>
      <c r="J32" s="100">
        <v>33480675.57</v>
      </c>
      <c r="K32" s="100">
        <v>5650261.7899999991</v>
      </c>
      <c r="L32" s="100">
        <v>7936638.04</v>
      </c>
      <c r="M32" s="100">
        <v>14946245.640000002</v>
      </c>
      <c r="N32" s="100">
        <v>5625894.5600000033</v>
      </c>
      <c r="O32" s="100"/>
      <c r="P32" s="100"/>
      <c r="Q32" s="100">
        <f t="shared" si="0"/>
        <v>111697646.66999999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111697646.66999999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00">
        <v>0</v>
      </c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31330.66</v>
      </c>
      <c r="F39" s="136">
        <v>32974.480000000003</v>
      </c>
      <c r="G39" s="136">
        <v>37582.87999999999</v>
      </c>
      <c r="H39" s="136">
        <v>38441.479999999996</v>
      </c>
      <c r="I39" s="136">
        <v>33167.120000000003</v>
      </c>
      <c r="J39" s="136">
        <v>34978.840000000004</v>
      </c>
      <c r="K39" s="136">
        <v>47463.549999999996</v>
      </c>
      <c r="L39" s="136">
        <v>37867.150000000016</v>
      </c>
      <c r="M39" s="136">
        <v>38278.5</v>
      </c>
      <c r="N39" s="136">
        <v>42089.99</v>
      </c>
      <c r="O39" s="136"/>
      <c r="P39" s="136"/>
      <c r="Q39" s="136">
        <f t="shared" si="0"/>
        <v>374174.64999999997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374174.64999999997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31330.66</v>
      </c>
      <c r="F40" s="100">
        <v>32974.480000000003</v>
      </c>
      <c r="G40" s="100">
        <v>37582.87999999999</v>
      </c>
      <c r="H40" s="100">
        <v>38441.479999999996</v>
      </c>
      <c r="I40" s="100">
        <v>33167.120000000003</v>
      </c>
      <c r="J40" s="100">
        <v>34978.840000000004</v>
      </c>
      <c r="K40" s="100">
        <v>47463.549999999996</v>
      </c>
      <c r="L40" s="100">
        <v>37867.150000000016</v>
      </c>
      <c r="M40" s="100">
        <v>38278.5</v>
      </c>
      <c r="N40" s="100">
        <v>42089.99</v>
      </c>
      <c r="O40" s="100"/>
      <c r="P40" s="100"/>
      <c r="Q40" s="100">
        <f t="shared" si="0"/>
        <v>374174.64999999997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374174.64999999997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11191385.730000002</v>
      </c>
      <c r="F41" s="135">
        <v>14349224.34</v>
      </c>
      <c r="G41" s="135">
        <v>16617455.83</v>
      </c>
      <c r="H41" s="135">
        <v>15569187.519999998</v>
      </c>
      <c r="I41" s="135">
        <v>14864200.16</v>
      </c>
      <c r="J41" s="135">
        <v>17848035.15000001</v>
      </c>
      <c r="K41" s="135">
        <v>16898944.779999997</v>
      </c>
      <c r="L41" s="135">
        <v>16959487.460000001</v>
      </c>
      <c r="M41" s="135">
        <v>16724344.239999998</v>
      </c>
      <c r="N41" s="135">
        <v>18346494.999999996</v>
      </c>
      <c r="O41" s="135"/>
      <c r="P41" s="135"/>
      <c r="Q41" s="135">
        <f t="shared" si="0"/>
        <v>159368760.21000001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159368760.21000001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6185453.0300000021</v>
      </c>
      <c r="F42" s="136">
        <v>7921400.0699999984</v>
      </c>
      <c r="G42" s="136">
        <v>8429243.1200000029</v>
      </c>
      <c r="H42" s="136">
        <v>8254238.3199999975</v>
      </c>
      <c r="I42" s="136">
        <v>7485981.0000000056</v>
      </c>
      <c r="J42" s="136">
        <v>9198782.6700000074</v>
      </c>
      <c r="K42" s="136">
        <v>8108030.6999999983</v>
      </c>
      <c r="L42" s="136">
        <v>8759193.8000000026</v>
      </c>
      <c r="M42" s="136">
        <v>8464625.269999994</v>
      </c>
      <c r="N42" s="136">
        <v>9964795.4399999958</v>
      </c>
      <c r="O42" s="136"/>
      <c r="P42" s="136"/>
      <c r="Q42" s="136">
        <f t="shared" si="0"/>
        <v>82771743.420000002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82771743.420000002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6185453.0300000021</v>
      </c>
      <c r="F43" s="100">
        <v>7921400.0699999984</v>
      </c>
      <c r="G43" s="100">
        <v>8429243.1200000029</v>
      </c>
      <c r="H43" s="100">
        <v>8254238.3199999975</v>
      </c>
      <c r="I43" s="100">
        <v>7485981.0000000056</v>
      </c>
      <c r="J43" s="100">
        <v>9198782.6700000074</v>
      </c>
      <c r="K43" s="100">
        <v>8108030.6999999983</v>
      </c>
      <c r="L43" s="100">
        <v>8759193.8000000026</v>
      </c>
      <c r="M43" s="100">
        <v>8464625.269999994</v>
      </c>
      <c r="N43" s="100">
        <v>9964795.4399999958</v>
      </c>
      <c r="O43" s="100"/>
      <c r="P43" s="100"/>
      <c r="Q43" s="100">
        <f t="shared" si="0"/>
        <v>82771743.420000002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82771743.420000002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>
        <v>0</v>
      </c>
      <c r="L44" s="136">
        <v>0</v>
      </c>
      <c r="M44" s="136">
        <v>0</v>
      </c>
      <c r="N44" s="136">
        <v>0</v>
      </c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2943755.5700000017</v>
      </c>
      <c r="F46" s="136">
        <v>3579296.9700000025</v>
      </c>
      <c r="G46" s="136">
        <v>4258643.4999999991</v>
      </c>
      <c r="H46" s="136">
        <v>3946416.5199999977</v>
      </c>
      <c r="I46" s="136">
        <v>3787162.9099999941</v>
      </c>
      <c r="J46" s="136">
        <v>3978498.7100000023</v>
      </c>
      <c r="K46" s="136">
        <v>4122499.6899999962</v>
      </c>
      <c r="L46" s="136">
        <v>3626415.1799999997</v>
      </c>
      <c r="M46" s="136">
        <v>4440162.6000000024</v>
      </c>
      <c r="N46" s="136">
        <v>4462845.1800000025</v>
      </c>
      <c r="O46" s="136"/>
      <c r="P46" s="136"/>
      <c r="Q46" s="136">
        <f t="shared" si="0"/>
        <v>39145696.829999998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39145696.829999998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2943755.5700000017</v>
      </c>
      <c r="F47" s="100">
        <v>3579296.9700000025</v>
      </c>
      <c r="G47" s="100">
        <v>4258643.4999999991</v>
      </c>
      <c r="H47" s="100">
        <v>3946416.5199999977</v>
      </c>
      <c r="I47" s="100">
        <v>3787162.9099999941</v>
      </c>
      <c r="J47" s="100">
        <v>3978498.7100000023</v>
      </c>
      <c r="K47" s="100">
        <v>4122499.6899999962</v>
      </c>
      <c r="L47" s="100">
        <v>3626415.1799999997</v>
      </c>
      <c r="M47" s="100">
        <v>4440162.6000000024</v>
      </c>
      <c r="N47" s="100">
        <v>4462845.1800000025</v>
      </c>
      <c r="O47" s="100"/>
      <c r="P47" s="100"/>
      <c r="Q47" s="100">
        <f t="shared" si="0"/>
        <v>39145696.829999998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39145696.829999998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732653.75999999978</v>
      </c>
      <c r="F48" s="136">
        <v>1008228.69</v>
      </c>
      <c r="G48" s="136">
        <v>1259738.49</v>
      </c>
      <c r="H48" s="136">
        <v>1032743.4799999999</v>
      </c>
      <c r="I48" s="136">
        <v>1034481.2200000001</v>
      </c>
      <c r="J48" s="136">
        <v>1587807.65</v>
      </c>
      <c r="K48" s="136">
        <v>1545214.98</v>
      </c>
      <c r="L48" s="136">
        <v>1464131.9000000004</v>
      </c>
      <c r="M48" s="136">
        <v>1246024.5400000003</v>
      </c>
      <c r="N48" s="136">
        <v>1242760.29</v>
      </c>
      <c r="O48" s="136"/>
      <c r="P48" s="136"/>
      <c r="Q48" s="136">
        <f t="shared" si="0"/>
        <v>12153785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12153785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732653.75999999978</v>
      </c>
      <c r="F49" s="100">
        <v>1008228.69</v>
      </c>
      <c r="G49" s="100">
        <v>1259738.49</v>
      </c>
      <c r="H49" s="100">
        <v>1032743.4799999999</v>
      </c>
      <c r="I49" s="100">
        <v>1034481.2200000001</v>
      </c>
      <c r="J49" s="100">
        <v>1587807.65</v>
      </c>
      <c r="K49" s="100">
        <v>1545214.98</v>
      </c>
      <c r="L49" s="100">
        <v>1464131.9000000004</v>
      </c>
      <c r="M49" s="100">
        <v>1246024.5400000003</v>
      </c>
      <c r="N49" s="100">
        <v>1242760.29</v>
      </c>
      <c r="O49" s="100"/>
      <c r="P49" s="100"/>
      <c r="Q49" s="100">
        <f t="shared" si="0"/>
        <v>12153785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12153785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>
        <v>0</v>
      </c>
      <c r="L50" s="136">
        <v>0</v>
      </c>
      <c r="M50" s="136">
        <v>0</v>
      </c>
      <c r="N50" s="136">
        <v>0</v>
      </c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1329523.3699999987</v>
      </c>
      <c r="F52" s="136">
        <v>1840298.61</v>
      </c>
      <c r="G52" s="136">
        <v>2669830.7199999993</v>
      </c>
      <c r="H52" s="136">
        <v>2335789.2000000007</v>
      </c>
      <c r="I52" s="136">
        <v>2556575.0299999998</v>
      </c>
      <c r="J52" s="136">
        <v>3082946.12</v>
      </c>
      <c r="K52" s="136">
        <v>3123199.4100000006</v>
      </c>
      <c r="L52" s="136">
        <v>3109746.5799999991</v>
      </c>
      <c r="M52" s="136">
        <v>2573531.8299999991</v>
      </c>
      <c r="N52" s="136">
        <v>2676094.0899999985</v>
      </c>
      <c r="O52" s="136"/>
      <c r="P52" s="136"/>
      <c r="Q52" s="136">
        <f t="shared" si="0"/>
        <v>25297534.959999993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25297534.959999993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1329523.3699999987</v>
      </c>
      <c r="F53" s="100">
        <v>1840298.61</v>
      </c>
      <c r="G53" s="100">
        <v>2669830.7199999993</v>
      </c>
      <c r="H53" s="100">
        <v>2335789.2000000007</v>
      </c>
      <c r="I53" s="100">
        <v>2556575.0299999998</v>
      </c>
      <c r="J53" s="100">
        <v>3082946.12</v>
      </c>
      <c r="K53" s="100">
        <v>3123199.4100000006</v>
      </c>
      <c r="L53" s="100">
        <v>3109746.5799999991</v>
      </c>
      <c r="M53" s="100">
        <v>2573531.8299999991</v>
      </c>
      <c r="N53" s="100">
        <v>2676094.0899999985</v>
      </c>
      <c r="O53" s="100"/>
      <c r="P53" s="100"/>
      <c r="Q53" s="100">
        <f t="shared" si="0"/>
        <v>25297534.959999993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25297534.959999993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4576098.2700000005</v>
      </c>
      <c r="F54" s="135">
        <v>15420050.409999998</v>
      </c>
      <c r="G54" s="135">
        <v>19638338.960000001</v>
      </c>
      <c r="H54" s="135">
        <v>22079887.289999999</v>
      </c>
      <c r="I54" s="135">
        <v>17136809.530000001</v>
      </c>
      <c r="J54" s="135">
        <v>21390871.149999999</v>
      </c>
      <c r="K54" s="135">
        <v>38034172.630000003</v>
      </c>
      <c r="L54" s="135">
        <v>23583857.989999998</v>
      </c>
      <c r="M54" s="135">
        <v>28236684.070000004</v>
      </c>
      <c r="N54" s="135">
        <v>38543225.289999999</v>
      </c>
      <c r="O54" s="135"/>
      <c r="P54" s="135"/>
      <c r="Q54" s="135">
        <f t="shared" si="0"/>
        <v>228639995.59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228639995.59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1308445.5</v>
      </c>
      <c r="F55" s="136">
        <v>1936863.659999999</v>
      </c>
      <c r="G55" s="136">
        <v>3280923.7399999993</v>
      </c>
      <c r="H55" s="136">
        <v>2251635.9500000011</v>
      </c>
      <c r="I55" s="136">
        <v>2747905.0500000003</v>
      </c>
      <c r="J55" s="136">
        <v>3443642.4299999983</v>
      </c>
      <c r="K55" s="136">
        <v>6086765.8700000066</v>
      </c>
      <c r="L55" s="136">
        <v>2481227.3899999983</v>
      </c>
      <c r="M55" s="136">
        <v>3122836.2199999997</v>
      </c>
      <c r="N55" s="136">
        <v>5927880.8499999978</v>
      </c>
      <c r="O55" s="136"/>
      <c r="P55" s="136"/>
      <c r="Q55" s="136">
        <f t="shared" si="0"/>
        <v>32588126.659999996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32588126.659999996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1308445.5</v>
      </c>
      <c r="F56" s="100">
        <v>1936863.659999999</v>
      </c>
      <c r="G56" s="100">
        <v>3280923.7399999993</v>
      </c>
      <c r="H56" s="100">
        <v>2251635.9500000011</v>
      </c>
      <c r="I56" s="100">
        <v>2747905.0500000003</v>
      </c>
      <c r="J56" s="100">
        <v>3443642.4299999983</v>
      </c>
      <c r="K56" s="100">
        <v>6086765.8700000066</v>
      </c>
      <c r="L56" s="100">
        <v>2481227.3899999983</v>
      </c>
      <c r="M56" s="100">
        <v>3122836.2199999997</v>
      </c>
      <c r="N56" s="100">
        <v>5927880.8499999978</v>
      </c>
      <c r="O56" s="100"/>
      <c r="P56" s="100"/>
      <c r="Q56" s="100">
        <f t="shared" si="0"/>
        <v>32588126.659999996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32588126.659999996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950768.16999999993</v>
      </c>
      <c r="F58" s="136">
        <v>1253331.5099999995</v>
      </c>
      <c r="G58" s="136">
        <v>615603.67000000004</v>
      </c>
      <c r="H58" s="136">
        <v>6830924.1699999999</v>
      </c>
      <c r="I58" s="136">
        <v>1990736.639999999</v>
      </c>
      <c r="J58" s="136">
        <v>4374229.92</v>
      </c>
      <c r="K58" s="136">
        <v>3019537.3499999987</v>
      </c>
      <c r="L58" s="136">
        <v>5730206.9799999995</v>
      </c>
      <c r="M58" s="136">
        <v>3821731.7500000005</v>
      </c>
      <c r="N58" s="136">
        <v>8101457.5199999996</v>
      </c>
      <c r="O58" s="136"/>
      <c r="P58" s="136"/>
      <c r="Q58" s="136">
        <f t="shared" si="0"/>
        <v>36688527.679999992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36688527.679999992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927420.27</v>
      </c>
      <c r="F59" s="100">
        <v>1230051.7499999995</v>
      </c>
      <c r="G59" s="100">
        <v>590290.71</v>
      </c>
      <c r="H59" s="100">
        <v>6787239.4099999992</v>
      </c>
      <c r="I59" s="100">
        <v>1965449.639999999</v>
      </c>
      <c r="J59" s="100">
        <v>4313122.3</v>
      </c>
      <c r="K59" s="100">
        <v>2973496.189999999</v>
      </c>
      <c r="L59" s="100">
        <v>5643866.46</v>
      </c>
      <c r="M59" s="100">
        <v>3740442.6500000004</v>
      </c>
      <c r="N59" s="100">
        <v>8000751.6799999997</v>
      </c>
      <c r="O59" s="100"/>
      <c r="P59" s="100"/>
      <c r="Q59" s="100">
        <f t="shared" si="0"/>
        <v>36172131.059999995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36172131.059999995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9970.0800000000017</v>
      </c>
      <c r="F60" s="100">
        <v>9601.7900000000009</v>
      </c>
      <c r="G60" s="100">
        <v>9761.65</v>
      </c>
      <c r="H60" s="100">
        <v>28939.319999999996</v>
      </c>
      <c r="I60" s="100">
        <v>10442.540000000001</v>
      </c>
      <c r="J60" s="100">
        <v>26911.32</v>
      </c>
      <c r="K60" s="100">
        <v>11983.130000000001</v>
      </c>
      <c r="L60" s="100">
        <v>21887.5</v>
      </c>
      <c r="M60" s="100">
        <v>22674.62</v>
      </c>
      <c r="N60" s="100">
        <v>18399.249999999996</v>
      </c>
      <c r="O60" s="100"/>
      <c r="P60" s="100"/>
      <c r="Q60" s="100">
        <f t="shared" si="0"/>
        <v>170571.2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170571.2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13377.82</v>
      </c>
      <c r="F61" s="100">
        <v>13677.97</v>
      </c>
      <c r="G61" s="100">
        <v>15551.31</v>
      </c>
      <c r="H61" s="100">
        <v>14745.439999999997</v>
      </c>
      <c r="I61" s="100">
        <v>14844.46</v>
      </c>
      <c r="J61" s="100">
        <v>34196.300000000003</v>
      </c>
      <c r="K61" s="100">
        <v>34058.03</v>
      </c>
      <c r="L61" s="100">
        <v>64453.020000000004</v>
      </c>
      <c r="M61" s="100">
        <v>58614.479999999996</v>
      </c>
      <c r="N61" s="100">
        <v>82306.59</v>
      </c>
      <c r="O61" s="100"/>
      <c r="P61" s="100"/>
      <c r="Q61" s="100">
        <f t="shared" si="0"/>
        <v>345825.42000000004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345825.42000000004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10014.16</v>
      </c>
      <c r="F62" s="136">
        <v>15756.690000000006</v>
      </c>
      <c r="G62" s="136">
        <v>24563.950000000004</v>
      </c>
      <c r="H62" s="136">
        <v>20839.829999999998</v>
      </c>
      <c r="I62" s="136">
        <v>15823.339999999998</v>
      </c>
      <c r="J62" s="136">
        <v>21266.94</v>
      </c>
      <c r="K62" s="136">
        <v>15136.42</v>
      </c>
      <c r="L62" s="136">
        <v>24681.930000000004</v>
      </c>
      <c r="M62" s="136">
        <v>27895.030000000006</v>
      </c>
      <c r="N62" s="136">
        <v>27826.799999999999</v>
      </c>
      <c r="O62" s="136"/>
      <c r="P62" s="136"/>
      <c r="Q62" s="136">
        <f t="shared" si="0"/>
        <v>203805.09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203805.09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10014.16</v>
      </c>
      <c r="F64" s="100">
        <v>15756.690000000006</v>
      </c>
      <c r="G64" s="100">
        <v>24563.950000000004</v>
      </c>
      <c r="H64" s="100">
        <v>20839.829999999998</v>
      </c>
      <c r="I64" s="100">
        <v>15823.339999999998</v>
      </c>
      <c r="J64" s="100">
        <v>21266.94</v>
      </c>
      <c r="K64" s="100">
        <v>15136.42</v>
      </c>
      <c r="L64" s="100">
        <v>24681.930000000004</v>
      </c>
      <c r="M64" s="100">
        <v>27895.030000000006</v>
      </c>
      <c r="N64" s="100">
        <v>27826.799999999999</v>
      </c>
      <c r="O64" s="100"/>
      <c r="P64" s="100"/>
      <c r="Q64" s="100">
        <f t="shared" si="0"/>
        <v>203805.09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203805.09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>
        <v>0</v>
      </c>
      <c r="M65" s="100">
        <v>0</v>
      </c>
      <c r="N65" s="100">
        <v>0</v>
      </c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53265.140000000021</v>
      </c>
      <c r="F69" s="136">
        <v>72257.460000000006</v>
      </c>
      <c r="G69" s="136">
        <v>133178.69999999995</v>
      </c>
      <c r="H69" s="136">
        <v>383455.08999999979</v>
      </c>
      <c r="I69" s="136">
        <v>262147.37000000017</v>
      </c>
      <c r="J69" s="136">
        <v>52103.92</v>
      </c>
      <c r="K69" s="136">
        <v>132888.96999999997</v>
      </c>
      <c r="L69" s="136">
        <v>262065.8</v>
      </c>
      <c r="M69" s="136">
        <v>166037.12999999998</v>
      </c>
      <c r="N69" s="136">
        <v>186088.77</v>
      </c>
      <c r="O69" s="136"/>
      <c r="P69" s="136"/>
      <c r="Q69" s="136">
        <f t="shared" si="0"/>
        <v>1703488.3499999999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1703488.3499999999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53265.140000000021</v>
      </c>
      <c r="F72" s="100">
        <v>72257.460000000006</v>
      </c>
      <c r="G72" s="100">
        <v>133178.69999999995</v>
      </c>
      <c r="H72" s="100">
        <v>383455.08999999979</v>
      </c>
      <c r="I72" s="100">
        <v>262147.37000000017</v>
      </c>
      <c r="J72" s="100">
        <v>52103.92</v>
      </c>
      <c r="K72" s="100">
        <v>132888.96999999997</v>
      </c>
      <c r="L72" s="100">
        <v>262065.8</v>
      </c>
      <c r="M72" s="100">
        <v>166037.12999999998</v>
      </c>
      <c r="N72" s="100">
        <v>186088.77</v>
      </c>
      <c r="O72" s="100"/>
      <c r="P72" s="100"/>
      <c r="Q72" s="100">
        <f t="shared" si="1"/>
        <v>1703488.3499999999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1703488.3499999999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254862.24000000002</v>
      </c>
      <c r="F73" s="136">
        <v>8344896.2699999996</v>
      </c>
      <c r="G73" s="136">
        <v>10861807.85</v>
      </c>
      <c r="H73" s="136">
        <v>11196541.740000002</v>
      </c>
      <c r="I73" s="136">
        <v>9694562.9700000007</v>
      </c>
      <c r="J73" s="136">
        <v>9235529.0800000001</v>
      </c>
      <c r="K73" s="136">
        <v>14871965.939999998</v>
      </c>
      <c r="L73" s="136">
        <v>11899656.130000001</v>
      </c>
      <c r="M73" s="136">
        <v>15043302.400000002</v>
      </c>
      <c r="N73" s="136">
        <v>18376549.75</v>
      </c>
      <c r="O73" s="136"/>
      <c r="P73" s="136"/>
      <c r="Q73" s="136">
        <f t="shared" si="1"/>
        <v>109779674.37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109779674.37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111455.52</v>
      </c>
      <c r="F74" s="100">
        <v>6761810.1799999997</v>
      </c>
      <c r="G74" s="100">
        <v>7823558.0499999989</v>
      </c>
      <c r="H74" s="100">
        <v>9555356.7100000009</v>
      </c>
      <c r="I74" s="100">
        <v>8059500.4899999993</v>
      </c>
      <c r="J74" s="100">
        <v>7628039.2400000002</v>
      </c>
      <c r="K74" s="100">
        <v>13267221.559999997</v>
      </c>
      <c r="L74" s="100">
        <v>8475598.9700000007</v>
      </c>
      <c r="M74" s="100">
        <v>12806377.960000003</v>
      </c>
      <c r="N74" s="100">
        <v>15848899.550000001</v>
      </c>
      <c r="O74" s="100"/>
      <c r="P74" s="100"/>
      <c r="Q74" s="100">
        <f t="shared" si="1"/>
        <v>90337818.229999989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90337818.229999989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114037.81000000001</v>
      </c>
      <c r="F75" s="100">
        <v>147391.16000000003</v>
      </c>
      <c r="G75" s="100">
        <v>156766.45999999996</v>
      </c>
      <c r="H75" s="100">
        <v>372651.90000000014</v>
      </c>
      <c r="I75" s="100">
        <v>189762.93000000002</v>
      </c>
      <c r="J75" s="100">
        <v>185116.81999999995</v>
      </c>
      <c r="K75" s="100">
        <v>180341.79000000007</v>
      </c>
      <c r="L75" s="100">
        <v>1055433.45</v>
      </c>
      <c r="M75" s="100">
        <v>352626.37</v>
      </c>
      <c r="N75" s="100">
        <v>191142.89</v>
      </c>
      <c r="O75" s="100"/>
      <c r="P75" s="100"/>
      <c r="Q75" s="100">
        <f t="shared" si="1"/>
        <v>2945271.5800000005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2945271.5800000005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24166.989999999998</v>
      </c>
      <c r="F76" s="100">
        <v>1423530.1800000002</v>
      </c>
      <c r="G76" s="100">
        <v>2780756.0100000002</v>
      </c>
      <c r="H76" s="100">
        <v>1246102.83</v>
      </c>
      <c r="I76" s="100">
        <v>1431073.9200000002</v>
      </c>
      <c r="J76" s="100">
        <v>1408292.53</v>
      </c>
      <c r="K76" s="100">
        <v>1414160.82</v>
      </c>
      <c r="L76" s="100">
        <v>2354736.4700000002</v>
      </c>
      <c r="M76" s="100">
        <v>1860168.35</v>
      </c>
      <c r="N76" s="100">
        <v>2330028.54</v>
      </c>
      <c r="O76" s="100"/>
      <c r="P76" s="100"/>
      <c r="Q76" s="100">
        <f t="shared" si="1"/>
        <v>16273016.640000001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16273016.640000001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5201.9199999999992</v>
      </c>
      <c r="F77" s="100">
        <v>12164.75</v>
      </c>
      <c r="G77" s="100">
        <v>100727.33</v>
      </c>
      <c r="H77" s="100">
        <v>22430.3</v>
      </c>
      <c r="I77" s="100">
        <v>14225.630000000001</v>
      </c>
      <c r="J77" s="100">
        <v>14080.490000000002</v>
      </c>
      <c r="K77" s="100">
        <v>10241.77</v>
      </c>
      <c r="L77" s="100">
        <v>13887.24</v>
      </c>
      <c r="M77" s="100">
        <v>24129.719999999994</v>
      </c>
      <c r="N77" s="100">
        <v>6478.77</v>
      </c>
      <c r="O77" s="100"/>
      <c r="P77" s="100"/>
      <c r="Q77" s="100">
        <f t="shared" si="1"/>
        <v>223567.91999999995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223567.91999999995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1509476.36</v>
      </c>
      <c r="F79" s="136">
        <v>1483481.97</v>
      </c>
      <c r="G79" s="136">
        <v>1696133.33</v>
      </c>
      <c r="H79" s="136">
        <v>125708.33</v>
      </c>
      <c r="I79" s="136">
        <v>1696133.33</v>
      </c>
      <c r="J79" s="136">
        <v>1696133.33</v>
      </c>
      <c r="K79" s="136">
        <v>3392266.66</v>
      </c>
      <c r="L79" s="136">
        <v>0</v>
      </c>
      <c r="M79" s="136">
        <v>3392266.66</v>
      </c>
      <c r="N79" s="136">
        <v>1696133.33</v>
      </c>
      <c r="O79" s="136"/>
      <c r="P79" s="136"/>
      <c r="Q79" s="136">
        <f t="shared" si="1"/>
        <v>16687733.300000001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16687733.300000001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1509476.36</v>
      </c>
      <c r="F80" s="100">
        <v>1483481.97</v>
      </c>
      <c r="G80" s="100">
        <v>1696133.33</v>
      </c>
      <c r="H80" s="100">
        <v>125708.33</v>
      </c>
      <c r="I80" s="100">
        <v>1696133.33</v>
      </c>
      <c r="J80" s="100">
        <v>1696133.33</v>
      </c>
      <c r="K80" s="100">
        <v>3392266.66</v>
      </c>
      <c r="L80" s="100">
        <v>0</v>
      </c>
      <c r="M80" s="100">
        <v>3392266.66</v>
      </c>
      <c r="N80" s="100">
        <v>1696133.33</v>
      </c>
      <c r="O80" s="100"/>
      <c r="P80" s="100"/>
      <c r="Q80" s="100">
        <f t="shared" si="1"/>
        <v>16687733.300000001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16687733.300000001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71297.789999999994</v>
      </c>
      <c r="F81" s="136">
        <v>1800122.2000000002</v>
      </c>
      <c r="G81" s="136">
        <v>2436627.9500000002</v>
      </c>
      <c r="H81" s="136">
        <v>766244.65</v>
      </c>
      <c r="I81" s="136">
        <v>203372.57</v>
      </c>
      <c r="J81" s="136">
        <v>1884816.51</v>
      </c>
      <c r="K81" s="136">
        <v>1627460.8599999999</v>
      </c>
      <c r="L81" s="136">
        <v>2496443.9700000002</v>
      </c>
      <c r="M81" s="136">
        <v>1924954.85</v>
      </c>
      <c r="N81" s="136">
        <v>3354936.3299999996</v>
      </c>
      <c r="O81" s="136"/>
      <c r="P81" s="136"/>
      <c r="Q81" s="136">
        <f t="shared" si="1"/>
        <v>16566277.680000002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16566277.680000002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>
        <v>0</v>
      </c>
      <c r="M82" s="100">
        <v>0</v>
      </c>
      <c r="N82" s="100">
        <v>0</v>
      </c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100">
        <v>0</v>
      </c>
      <c r="N83" s="100">
        <v>0</v>
      </c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36673.85</v>
      </c>
      <c r="F84" s="100">
        <v>1187455.7300000002</v>
      </c>
      <c r="G84" s="100">
        <v>685512.03</v>
      </c>
      <c r="H84" s="100">
        <v>621894.64</v>
      </c>
      <c r="I84" s="100">
        <v>107144.95000000003</v>
      </c>
      <c r="J84" s="100">
        <v>999348.83</v>
      </c>
      <c r="K84" s="100">
        <v>996634.39999999991</v>
      </c>
      <c r="L84" s="100">
        <v>2056016.59</v>
      </c>
      <c r="M84" s="100">
        <v>1635653.22</v>
      </c>
      <c r="N84" s="100">
        <v>2513252.4299999997</v>
      </c>
      <c r="O84" s="100"/>
      <c r="P84" s="100"/>
      <c r="Q84" s="100">
        <f t="shared" si="1"/>
        <v>10839586.67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10839586.67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34623.939999999995</v>
      </c>
      <c r="F85" s="100">
        <v>612666.47</v>
      </c>
      <c r="G85" s="100">
        <v>1751115.92</v>
      </c>
      <c r="H85" s="100">
        <v>144350.00999999998</v>
      </c>
      <c r="I85" s="100">
        <v>96227.62</v>
      </c>
      <c r="J85" s="100">
        <v>885467.68</v>
      </c>
      <c r="K85" s="100">
        <v>630826.46</v>
      </c>
      <c r="L85" s="100">
        <v>440427.37999999995</v>
      </c>
      <c r="M85" s="100">
        <v>289301.63</v>
      </c>
      <c r="N85" s="100">
        <v>841683.9</v>
      </c>
      <c r="O85" s="100"/>
      <c r="P85" s="100"/>
      <c r="Q85" s="100">
        <f t="shared" si="1"/>
        <v>5726691.0100000007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5726691.0100000007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408406.05</v>
      </c>
      <c r="F86" s="136">
        <v>498299.44</v>
      </c>
      <c r="G86" s="136">
        <v>571365.15</v>
      </c>
      <c r="H86" s="136">
        <v>488847.5</v>
      </c>
      <c r="I86" s="136">
        <v>507448.52</v>
      </c>
      <c r="J86" s="136">
        <v>640785.4600000002</v>
      </c>
      <c r="K86" s="136">
        <v>638398.82000000007</v>
      </c>
      <c r="L86" s="136">
        <v>529398.94000000006</v>
      </c>
      <c r="M86" s="136">
        <v>567781.3899999999</v>
      </c>
      <c r="N86" s="136">
        <v>580687.41999999993</v>
      </c>
      <c r="O86" s="136"/>
      <c r="P86" s="136"/>
      <c r="Q86" s="136">
        <f t="shared" si="1"/>
        <v>5431418.6900000004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5431418.6900000004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0">
        <v>0</v>
      </c>
      <c r="N87" s="100">
        <v>0</v>
      </c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382961.19</v>
      </c>
      <c r="F88" s="100">
        <v>464277.87</v>
      </c>
      <c r="G88" s="100">
        <v>517700.41</v>
      </c>
      <c r="H88" s="100">
        <v>453003</v>
      </c>
      <c r="I88" s="100">
        <v>469288</v>
      </c>
      <c r="J88" s="100">
        <v>571927.90000000014</v>
      </c>
      <c r="K88" s="100">
        <v>573532.88</v>
      </c>
      <c r="L88" s="100">
        <v>494223.68000000011</v>
      </c>
      <c r="M88" s="100">
        <v>520988.39999999997</v>
      </c>
      <c r="N88" s="100">
        <v>529480.5199999999</v>
      </c>
      <c r="O88" s="100"/>
      <c r="P88" s="100"/>
      <c r="Q88" s="100">
        <f t="shared" si="1"/>
        <v>4977383.8499999996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4977383.8499999996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>
        <v>0</v>
      </c>
      <c r="L89" s="100">
        <v>0</v>
      </c>
      <c r="M89" s="100">
        <v>0</v>
      </c>
      <c r="N89" s="100">
        <v>0</v>
      </c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>
        <v>0</v>
      </c>
      <c r="M90" s="100">
        <v>0</v>
      </c>
      <c r="N90" s="100">
        <v>0</v>
      </c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>
        <v>0</v>
      </c>
      <c r="M91" s="100">
        <v>0</v>
      </c>
      <c r="N91" s="100">
        <v>0</v>
      </c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0</v>
      </c>
      <c r="L92" s="100">
        <v>0</v>
      </c>
      <c r="M92" s="100">
        <v>0</v>
      </c>
      <c r="N92" s="100">
        <v>0</v>
      </c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25444.860000000004</v>
      </c>
      <c r="F93" s="100">
        <v>34021.57</v>
      </c>
      <c r="G93" s="100">
        <v>53664.740000000005</v>
      </c>
      <c r="H93" s="100">
        <v>35844.5</v>
      </c>
      <c r="I93" s="100">
        <v>38160.520000000011</v>
      </c>
      <c r="J93" s="100">
        <v>68857.560000000012</v>
      </c>
      <c r="K93" s="100">
        <v>64865.94</v>
      </c>
      <c r="L93" s="100">
        <v>35175.259999999995</v>
      </c>
      <c r="M93" s="100">
        <v>46792.989999999991</v>
      </c>
      <c r="N93" s="100">
        <v>51206.9</v>
      </c>
      <c r="O93" s="100"/>
      <c r="P93" s="100"/>
      <c r="Q93" s="100">
        <f t="shared" si="1"/>
        <v>454034.84000000008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454034.84000000008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9562.86</v>
      </c>
      <c r="F94" s="136">
        <v>15041.21</v>
      </c>
      <c r="G94" s="136">
        <v>18134.62</v>
      </c>
      <c r="H94" s="136">
        <v>15690.029999999997</v>
      </c>
      <c r="I94" s="136">
        <v>18679.740000000005</v>
      </c>
      <c r="J94" s="136">
        <v>42363.55999999999</v>
      </c>
      <c r="K94" s="136">
        <v>8249751.7399999984</v>
      </c>
      <c r="L94" s="136">
        <v>160176.85000000003</v>
      </c>
      <c r="M94" s="136">
        <v>169878.6400000001</v>
      </c>
      <c r="N94" s="136">
        <v>291664.52</v>
      </c>
      <c r="O94" s="136"/>
      <c r="P94" s="136"/>
      <c r="Q94" s="136">
        <f t="shared" si="1"/>
        <v>8990943.7699999977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8990943.7699999977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9562.86</v>
      </c>
      <c r="F95" s="100">
        <v>15041.21</v>
      </c>
      <c r="G95" s="100">
        <v>18134.62</v>
      </c>
      <c r="H95" s="100">
        <v>15690.029999999997</v>
      </c>
      <c r="I95" s="100">
        <v>18679.740000000005</v>
      </c>
      <c r="J95" s="100">
        <v>42363.55999999999</v>
      </c>
      <c r="K95" s="100">
        <v>8249751.7399999984</v>
      </c>
      <c r="L95" s="100">
        <v>160176.85000000003</v>
      </c>
      <c r="M95" s="100">
        <v>169878.6400000001</v>
      </c>
      <c r="N95" s="100">
        <v>291664.52</v>
      </c>
      <c r="O95" s="100"/>
      <c r="P95" s="100"/>
      <c r="Q95" s="100">
        <f t="shared" si="1"/>
        <v>8990943.7699999977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8990943.7699999977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98414.7</v>
      </c>
      <c r="F96" s="135">
        <v>797938.85</v>
      </c>
      <c r="G96" s="135">
        <v>1862092.1300000001</v>
      </c>
      <c r="H96" s="135">
        <v>416184.02</v>
      </c>
      <c r="I96" s="135">
        <v>1611063.4</v>
      </c>
      <c r="J96" s="135">
        <v>1875818.02</v>
      </c>
      <c r="K96" s="135">
        <v>3271892.5</v>
      </c>
      <c r="L96" s="135">
        <v>1670351.3499999996</v>
      </c>
      <c r="M96" s="135">
        <v>1622231.3499999999</v>
      </c>
      <c r="N96" s="135">
        <v>1605423.79</v>
      </c>
      <c r="O96" s="135"/>
      <c r="P96" s="135"/>
      <c r="Q96" s="135">
        <f t="shared" si="1"/>
        <v>14831410.109999999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14831410.109999999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>
        <v>0</v>
      </c>
      <c r="K97" s="136">
        <v>0</v>
      </c>
      <c r="L97" s="136">
        <v>0</v>
      </c>
      <c r="M97" s="136">
        <v>0</v>
      </c>
      <c r="N97" s="136">
        <v>0</v>
      </c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>
        <v>0</v>
      </c>
      <c r="M98" s="100">
        <v>0</v>
      </c>
      <c r="N98" s="100">
        <v>0</v>
      </c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>
        <v>0</v>
      </c>
      <c r="K99" s="136">
        <v>0</v>
      </c>
      <c r="L99" s="136">
        <v>0</v>
      </c>
      <c r="M99" s="136">
        <v>0</v>
      </c>
      <c r="N99" s="136">
        <v>0</v>
      </c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>
        <v>0</v>
      </c>
      <c r="M100" s="100">
        <v>0</v>
      </c>
      <c r="N100" s="100">
        <v>0</v>
      </c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>
        <v>0</v>
      </c>
      <c r="K101" s="136">
        <v>0</v>
      </c>
      <c r="L101" s="136">
        <v>0</v>
      </c>
      <c r="M101" s="136">
        <v>0</v>
      </c>
      <c r="N101" s="136">
        <v>0</v>
      </c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>
        <v>0</v>
      </c>
      <c r="M102" s="100">
        <v>0</v>
      </c>
      <c r="N102" s="100">
        <v>0</v>
      </c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>
        <v>0</v>
      </c>
      <c r="K103" s="136">
        <v>0</v>
      </c>
      <c r="L103" s="136">
        <v>0</v>
      </c>
      <c r="M103" s="136">
        <v>0</v>
      </c>
      <c r="N103" s="136">
        <v>0</v>
      </c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>
        <v>0</v>
      </c>
      <c r="M104" s="100">
        <v>0</v>
      </c>
      <c r="N104" s="100">
        <v>0</v>
      </c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36">
        <v>0</v>
      </c>
      <c r="L105" s="136">
        <v>0</v>
      </c>
      <c r="M105" s="136">
        <v>0</v>
      </c>
      <c r="N105" s="136">
        <v>0</v>
      </c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0</v>
      </c>
      <c r="L106" s="100">
        <v>0</v>
      </c>
      <c r="M106" s="100">
        <v>0</v>
      </c>
      <c r="N106" s="100">
        <v>0</v>
      </c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98414.7</v>
      </c>
      <c r="F107" s="136">
        <v>797938.85</v>
      </c>
      <c r="G107" s="136">
        <v>1862092.1300000001</v>
      </c>
      <c r="H107" s="136">
        <v>416184.02</v>
      </c>
      <c r="I107" s="136">
        <v>1611063.4</v>
      </c>
      <c r="J107" s="136">
        <v>1875818.02</v>
      </c>
      <c r="K107" s="136">
        <v>3271892.5</v>
      </c>
      <c r="L107" s="136">
        <v>1670351.3499999996</v>
      </c>
      <c r="M107" s="136">
        <v>1622231.3499999999</v>
      </c>
      <c r="N107" s="136">
        <v>1605423.79</v>
      </c>
      <c r="O107" s="136"/>
      <c r="P107" s="136"/>
      <c r="Q107" s="136">
        <f t="shared" si="1"/>
        <v>14831410.109999999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14831410.109999999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98414.7</v>
      </c>
      <c r="F108" s="100">
        <v>797938.85</v>
      </c>
      <c r="G108" s="100">
        <v>1862092.1300000001</v>
      </c>
      <c r="H108" s="100">
        <v>416184.02</v>
      </c>
      <c r="I108" s="100">
        <v>1611063.4</v>
      </c>
      <c r="J108" s="100">
        <v>1875818.02</v>
      </c>
      <c r="K108" s="100">
        <v>3271892.5</v>
      </c>
      <c r="L108" s="100">
        <v>1670351.3499999996</v>
      </c>
      <c r="M108" s="100">
        <v>1622231.3499999999</v>
      </c>
      <c r="N108" s="100">
        <v>1605423.79</v>
      </c>
      <c r="O108" s="100"/>
      <c r="P108" s="100"/>
      <c r="Q108" s="100">
        <f t="shared" si="1"/>
        <v>14831410.109999999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14831410.109999999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266807.01000000007</v>
      </c>
      <c r="F109" s="135">
        <v>390982.63000000006</v>
      </c>
      <c r="G109" s="135">
        <v>722765.12</v>
      </c>
      <c r="H109" s="135">
        <v>575019.69000000006</v>
      </c>
      <c r="I109" s="135">
        <v>493709.73000000004</v>
      </c>
      <c r="J109" s="135">
        <v>337242.82000000007</v>
      </c>
      <c r="K109" s="135">
        <v>480894.96999999986</v>
      </c>
      <c r="L109" s="135">
        <v>572140.65000000026</v>
      </c>
      <c r="M109" s="135">
        <v>486264.03999999986</v>
      </c>
      <c r="N109" s="135">
        <v>484994.21000000008</v>
      </c>
      <c r="O109" s="135"/>
      <c r="P109" s="135"/>
      <c r="Q109" s="135">
        <f t="shared" si="1"/>
        <v>4810820.87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4810820.87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>
        <v>0</v>
      </c>
      <c r="K110" s="136">
        <v>0</v>
      </c>
      <c r="L110" s="136">
        <v>0</v>
      </c>
      <c r="M110" s="136">
        <v>0</v>
      </c>
      <c r="N110" s="136">
        <v>0</v>
      </c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>
        <v>0</v>
      </c>
      <c r="M111" s="100">
        <v>0</v>
      </c>
      <c r="N111" s="100">
        <v>0</v>
      </c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>
        <v>0</v>
      </c>
      <c r="K112" s="136">
        <v>0</v>
      </c>
      <c r="L112" s="136">
        <v>0</v>
      </c>
      <c r="M112" s="136">
        <v>0</v>
      </c>
      <c r="N112" s="136">
        <v>0</v>
      </c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0</v>
      </c>
      <c r="L113" s="100">
        <v>0</v>
      </c>
      <c r="M113" s="100">
        <v>0</v>
      </c>
      <c r="N113" s="100">
        <v>0</v>
      </c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136">
        <v>0</v>
      </c>
      <c r="K114" s="136">
        <v>0</v>
      </c>
      <c r="L114" s="136">
        <v>0</v>
      </c>
      <c r="M114" s="136">
        <v>0</v>
      </c>
      <c r="N114" s="136">
        <v>0</v>
      </c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>
        <v>0</v>
      </c>
      <c r="L115" s="100">
        <v>0</v>
      </c>
      <c r="M115" s="100">
        <v>0</v>
      </c>
      <c r="N115" s="100">
        <v>0</v>
      </c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>
        <v>0</v>
      </c>
      <c r="K116" s="136">
        <v>0</v>
      </c>
      <c r="L116" s="136">
        <v>0</v>
      </c>
      <c r="M116" s="136">
        <v>0</v>
      </c>
      <c r="N116" s="136">
        <v>0</v>
      </c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>
        <v>0</v>
      </c>
      <c r="K117" s="100">
        <v>0</v>
      </c>
      <c r="L117" s="100">
        <v>0</v>
      </c>
      <c r="M117" s="100">
        <v>0</v>
      </c>
      <c r="N117" s="100">
        <v>0</v>
      </c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136">
        <v>0</v>
      </c>
      <c r="K118" s="136">
        <v>0</v>
      </c>
      <c r="L118" s="136">
        <v>0</v>
      </c>
      <c r="M118" s="136">
        <v>0</v>
      </c>
      <c r="N118" s="136">
        <v>0</v>
      </c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>
        <v>0</v>
      </c>
      <c r="K119" s="100">
        <v>0</v>
      </c>
      <c r="L119" s="100">
        <v>0</v>
      </c>
      <c r="M119" s="100">
        <v>0</v>
      </c>
      <c r="N119" s="100">
        <v>0</v>
      </c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266807.01000000007</v>
      </c>
      <c r="F120" s="136">
        <v>390982.63000000006</v>
      </c>
      <c r="G120" s="136">
        <v>722765.12</v>
      </c>
      <c r="H120" s="136">
        <v>575019.69000000006</v>
      </c>
      <c r="I120" s="136">
        <v>493709.73000000004</v>
      </c>
      <c r="J120" s="136">
        <v>337242.82000000007</v>
      </c>
      <c r="K120" s="136">
        <v>480894.96999999986</v>
      </c>
      <c r="L120" s="136">
        <v>572140.65000000026</v>
      </c>
      <c r="M120" s="136">
        <v>486264.03999999986</v>
      </c>
      <c r="N120" s="136">
        <v>484994.21000000008</v>
      </c>
      <c r="O120" s="136"/>
      <c r="P120" s="136"/>
      <c r="Q120" s="136">
        <f t="shared" si="1"/>
        <v>4810820.87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4810820.87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266807.01000000007</v>
      </c>
      <c r="F121" s="100">
        <v>390982.63000000006</v>
      </c>
      <c r="G121" s="100">
        <v>722765.12</v>
      </c>
      <c r="H121" s="100">
        <v>575019.69000000006</v>
      </c>
      <c r="I121" s="100">
        <v>493709.73000000004</v>
      </c>
      <c r="J121" s="100">
        <v>337242.82000000007</v>
      </c>
      <c r="K121" s="100">
        <v>480894.96999999986</v>
      </c>
      <c r="L121" s="100">
        <v>572140.65000000026</v>
      </c>
      <c r="M121" s="100">
        <v>486264.03999999986</v>
      </c>
      <c r="N121" s="100">
        <v>484994.21000000008</v>
      </c>
      <c r="O121" s="100"/>
      <c r="P121" s="100"/>
      <c r="Q121" s="100">
        <f t="shared" si="1"/>
        <v>4810820.87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4810820.87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14641464.190000001</v>
      </c>
      <c r="F122" s="135">
        <v>37431456.850000001</v>
      </c>
      <c r="G122" s="135">
        <v>47354432.830000006</v>
      </c>
      <c r="H122" s="135">
        <v>36275516.289999999</v>
      </c>
      <c r="I122" s="135">
        <v>48124453.169999987</v>
      </c>
      <c r="J122" s="135">
        <v>40765068.049999997</v>
      </c>
      <c r="K122" s="135">
        <v>27298247.829999994</v>
      </c>
      <c r="L122" s="135">
        <v>39897898.279999994</v>
      </c>
      <c r="M122" s="135">
        <v>46512708.219999991</v>
      </c>
      <c r="N122" s="135">
        <v>40354505.469999991</v>
      </c>
      <c r="O122" s="135"/>
      <c r="P122" s="135"/>
      <c r="Q122" s="135">
        <f t="shared" si="1"/>
        <v>378655751.17999989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378655751.17999989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>
        <v>0</v>
      </c>
      <c r="K123" s="136">
        <v>0</v>
      </c>
      <c r="L123" s="136">
        <v>0</v>
      </c>
      <c r="M123" s="136">
        <v>0</v>
      </c>
      <c r="N123" s="136">
        <v>0</v>
      </c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>
        <v>0</v>
      </c>
      <c r="K124" s="100">
        <v>0</v>
      </c>
      <c r="L124" s="100">
        <v>0</v>
      </c>
      <c r="M124" s="100">
        <v>0</v>
      </c>
      <c r="N124" s="100">
        <v>0</v>
      </c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>
        <v>0</v>
      </c>
      <c r="L125" s="100">
        <v>0</v>
      </c>
      <c r="M125" s="100">
        <v>0</v>
      </c>
      <c r="N125" s="100">
        <v>0</v>
      </c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>
        <v>0</v>
      </c>
      <c r="K126" s="100">
        <v>0</v>
      </c>
      <c r="L126" s="100">
        <v>0</v>
      </c>
      <c r="M126" s="100">
        <v>0</v>
      </c>
      <c r="N126" s="100">
        <v>0</v>
      </c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>
        <v>0</v>
      </c>
      <c r="G127" s="136">
        <v>0</v>
      </c>
      <c r="H127" s="136">
        <v>0</v>
      </c>
      <c r="I127" s="136">
        <v>0</v>
      </c>
      <c r="J127" s="136">
        <v>0</v>
      </c>
      <c r="K127" s="136">
        <v>0</v>
      </c>
      <c r="L127" s="136">
        <v>0</v>
      </c>
      <c r="M127" s="136">
        <v>0</v>
      </c>
      <c r="N127" s="136">
        <v>0</v>
      </c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K128" s="100">
        <v>0</v>
      </c>
      <c r="L128" s="100">
        <v>0</v>
      </c>
      <c r="M128" s="100">
        <v>0</v>
      </c>
      <c r="N128" s="100">
        <v>0</v>
      </c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>
        <v>0</v>
      </c>
      <c r="K129" s="100">
        <v>0</v>
      </c>
      <c r="L129" s="100">
        <v>0</v>
      </c>
      <c r="M129" s="100">
        <v>0</v>
      </c>
      <c r="N129" s="100">
        <v>0</v>
      </c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>
        <v>0</v>
      </c>
      <c r="K130" s="100">
        <v>0</v>
      </c>
      <c r="L130" s="100">
        <v>0</v>
      </c>
      <c r="M130" s="100">
        <v>0</v>
      </c>
      <c r="N130" s="100">
        <v>0</v>
      </c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>
        <v>0</v>
      </c>
      <c r="G131" s="100">
        <v>0</v>
      </c>
      <c r="H131" s="100">
        <v>0</v>
      </c>
      <c r="I131" s="100">
        <v>0</v>
      </c>
      <c r="J131" s="100">
        <v>0</v>
      </c>
      <c r="K131" s="100">
        <v>0</v>
      </c>
      <c r="L131" s="100">
        <v>0</v>
      </c>
      <c r="M131" s="100">
        <v>0</v>
      </c>
      <c r="N131" s="100">
        <v>0</v>
      </c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>
        <v>0</v>
      </c>
      <c r="K132" s="136">
        <v>0</v>
      </c>
      <c r="L132" s="136">
        <v>0</v>
      </c>
      <c r="M132" s="136">
        <v>0</v>
      </c>
      <c r="N132" s="136">
        <v>0</v>
      </c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>
        <v>0</v>
      </c>
      <c r="K133" s="100">
        <v>0</v>
      </c>
      <c r="L133" s="100">
        <v>0</v>
      </c>
      <c r="M133" s="100">
        <v>0</v>
      </c>
      <c r="N133" s="100">
        <v>0</v>
      </c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>
        <v>0</v>
      </c>
      <c r="K134" s="100">
        <v>0</v>
      </c>
      <c r="L134" s="100">
        <v>0</v>
      </c>
      <c r="M134" s="100">
        <v>0</v>
      </c>
      <c r="N134" s="100">
        <v>0</v>
      </c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>
        <v>0</v>
      </c>
      <c r="L135" s="100">
        <v>0</v>
      </c>
      <c r="M135" s="100">
        <v>0</v>
      </c>
      <c r="N135" s="100">
        <v>0</v>
      </c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>
        <v>0</v>
      </c>
      <c r="K136" s="100">
        <v>0</v>
      </c>
      <c r="L136" s="100">
        <v>0</v>
      </c>
      <c r="M136" s="100">
        <v>0</v>
      </c>
      <c r="N136" s="100">
        <v>0</v>
      </c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14119694.740000002</v>
      </c>
      <c r="F137" s="136">
        <v>36321968.280000001</v>
      </c>
      <c r="G137" s="136">
        <v>45419708.910000004</v>
      </c>
      <c r="H137" s="136">
        <v>35251049.009999998</v>
      </c>
      <c r="I137" s="136">
        <v>47489212.199999988</v>
      </c>
      <c r="J137" s="136">
        <v>39226347.149999999</v>
      </c>
      <c r="K137" s="136">
        <v>25834285.799999997</v>
      </c>
      <c r="L137" s="136">
        <v>37949159.379999995</v>
      </c>
      <c r="M137" s="136">
        <v>40762319.339999996</v>
      </c>
      <c r="N137" s="136">
        <v>39314793.819999993</v>
      </c>
      <c r="O137" s="136"/>
      <c r="P137" s="136"/>
      <c r="Q137" s="136">
        <f t="shared" si="2"/>
        <v>361688538.62999994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361688538.62999994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14119694.740000002</v>
      </c>
      <c r="F138" s="100">
        <v>36321968.280000001</v>
      </c>
      <c r="G138" s="100">
        <v>45419708.910000004</v>
      </c>
      <c r="H138" s="100">
        <v>35251049.009999998</v>
      </c>
      <c r="I138" s="100">
        <v>47489212.199999988</v>
      </c>
      <c r="J138" s="100">
        <v>39226347.149999999</v>
      </c>
      <c r="K138" s="100">
        <v>25834285.799999997</v>
      </c>
      <c r="L138" s="100">
        <v>37949159.379999995</v>
      </c>
      <c r="M138" s="100">
        <v>40762319.339999996</v>
      </c>
      <c r="N138" s="100">
        <v>39314793.819999993</v>
      </c>
      <c r="O138" s="100"/>
      <c r="P138" s="100"/>
      <c r="Q138" s="100">
        <f t="shared" si="2"/>
        <v>361688538.62999994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361688538.62999994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151436.94</v>
      </c>
      <c r="F139" s="136">
        <v>746895.01</v>
      </c>
      <c r="G139" s="136">
        <v>1157981.6399999999</v>
      </c>
      <c r="H139" s="136">
        <v>510148.98999999993</v>
      </c>
      <c r="I139" s="136">
        <v>227102.25000000003</v>
      </c>
      <c r="J139" s="136">
        <v>597879.78</v>
      </c>
      <c r="K139" s="136">
        <v>555289.65000000014</v>
      </c>
      <c r="L139" s="136">
        <v>1589980.82</v>
      </c>
      <c r="M139" s="136">
        <v>1349891.19</v>
      </c>
      <c r="N139" s="136">
        <v>469195</v>
      </c>
      <c r="O139" s="136"/>
      <c r="P139" s="136"/>
      <c r="Q139" s="136">
        <f t="shared" si="2"/>
        <v>7355801.2699999996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7355801.2699999996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151436.94</v>
      </c>
      <c r="F140" s="100">
        <v>746895.01</v>
      </c>
      <c r="G140" s="100">
        <v>1157981.6399999999</v>
      </c>
      <c r="H140" s="100">
        <v>510148.98999999993</v>
      </c>
      <c r="I140" s="100">
        <v>227102.25000000003</v>
      </c>
      <c r="J140" s="100">
        <v>597879.78</v>
      </c>
      <c r="K140" s="100">
        <v>555289.65000000014</v>
      </c>
      <c r="L140" s="100">
        <v>1589980.82</v>
      </c>
      <c r="M140" s="100">
        <v>1349891.19</v>
      </c>
      <c r="N140" s="100">
        <v>469195</v>
      </c>
      <c r="O140" s="100"/>
      <c r="P140" s="100"/>
      <c r="Q140" s="100">
        <f t="shared" si="2"/>
        <v>7355801.2699999996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7355801.2699999996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370332.51000000007</v>
      </c>
      <c r="F141" s="136">
        <v>362593.56</v>
      </c>
      <c r="G141" s="136">
        <v>776742.28</v>
      </c>
      <c r="H141" s="136">
        <v>514318.29</v>
      </c>
      <c r="I141" s="136">
        <v>408138.71999999991</v>
      </c>
      <c r="J141" s="136">
        <v>940841.12</v>
      </c>
      <c r="K141" s="136">
        <v>908672.38</v>
      </c>
      <c r="L141" s="136">
        <v>358758.07999999996</v>
      </c>
      <c r="M141" s="136">
        <v>4400497.6900000004</v>
      </c>
      <c r="N141" s="136">
        <v>570516.65</v>
      </c>
      <c r="O141" s="136"/>
      <c r="P141" s="136"/>
      <c r="Q141" s="136">
        <f t="shared" si="2"/>
        <v>9611411.2800000012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9611411.2800000012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370332.51000000007</v>
      </c>
      <c r="F142" s="100">
        <v>362593.56</v>
      </c>
      <c r="G142" s="100">
        <v>776742.28</v>
      </c>
      <c r="H142" s="100">
        <v>514318.29</v>
      </c>
      <c r="I142" s="100">
        <v>408138.71999999991</v>
      </c>
      <c r="J142" s="100">
        <v>940841.12</v>
      </c>
      <c r="K142" s="100">
        <v>908672.38</v>
      </c>
      <c r="L142" s="100">
        <v>358758.07999999996</v>
      </c>
      <c r="M142" s="100">
        <v>4400497.6900000004</v>
      </c>
      <c r="N142" s="100">
        <v>570516.65</v>
      </c>
      <c r="O142" s="100"/>
      <c r="P142" s="100"/>
      <c r="Q142" s="100">
        <f t="shared" si="2"/>
        <v>9611411.2800000012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9611411.2800000012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983862.12000000023</v>
      </c>
      <c r="F143" s="135">
        <v>1975585.1499999997</v>
      </c>
      <c r="G143" s="135">
        <v>5551474.46</v>
      </c>
      <c r="H143" s="135">
        <v>3856867.6000000006</v>
      </c>
      <c r="I143" s="135">
        <v>1947746.0999999994</v>
      </c>
      <c r="J143" s="135">
        <v>3359982.6100000003</v>
      </c>
      <c r="K143" s="135">
        <v>7798399.1300000008</v>
      </c>
      <c r="L143" s="135">
        <v>2941427.5899999994</v>
      </c>
      <c r="M143" s="135">
        <v>2947621.6700000004</v>
      </c>
      <c r="N143" s="135">
        <v>3561538.66</v>
      </c>
      <c r="O143" s="135"/>
      <c r="P143" s="135"/>
      <c r="Q143" s="135">
        <f t="shared" si="2"/>
        <v>34924505.090000004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34924505.090000004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40815.560000000005</v>
      </c>
      <c r="F144" s="136">
        <v>60680.830000000009</v>
      </c>
      <c r="G144" s="136">
        <v>3743562.2</v>
      </c>
      <c r="H144" s="136">
        <v>1404334.2499999998</v>
      </c>
      <c r="I144" s="136">
        <v>248494.27000000002</v>
      </c>
      <c r="J144" s="136">
        <v>367149.33999999997</v>
      </c>
      <c r="K144" s="136">
        <v>3612125.62</v>
      </c>
      <c r="L144" s="136">
        <v>468285.94</v>
      </c>
      <c r="M144" s="136">
        <v>332679.37</v>
      </c>
      <c r="N144" s="136">
        <v>663966.22</v>
      </c>
      <c r="O144" s="136"/>
      <c r="P144" s="136"/>
      <c r="Q144" s="136">
        <f t="shared" si="2"/>
        <v>10942093.6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10942093.6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40815.560000000005</v>
      </c>
      <c r="F145" s="100">
        <v>60680.830000000009</v>
      </c>
      <c r="G145" s="100">
        <v>3743562.2</v>
      </c>
      <c r="H145" s="100">
        <v>1404334.2499999998</v>
      </c>
      <c r="I145" s="100">
        <v>248494.27000000002</v>
      </c>
      <c r="J145" s="100">
        <v>367149.33999999997</v>
      </c>
      <c r="K145" s="100">
        <v>3612125.62</v>
      </c>
      <c r="L145" s="100">
        <v>468285.94</v>
      </c>
      <c r="M145" s="100">
        <v>332679.37</v>
      </c>
      <c r="N145" s="100">
        <v>663966.22</v>
      </c>
      <c r="O145" s="100"/>
      <c r="P145" s="100"/>
      <c r="Q145" s="100">
        <f t="shared" si="2"/>
        <v>10942093.6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10942093.6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779478.57000000018</v>
      </c>
      <c r="F146" s="136">
        <v>1059718.2699999996</v>
      </c>
      <c r="G146" s="136">
        <v>1235446.76</v>
      </c>
      <c r="H146" s="136">
        <v>1687711.280000001</v>
      </c>
      <c r="I146" s="136">
        <v>1227968.5499999993</v>
      </c>
      <c r="J146" s="136">
        <v>1774198.0500000005</v>
      </c>
      <c r="K146" s="136">
        <v>2823071.1100000008</v>
      </c>
      <c r="L146" s="136">
        <v>1592536.8399999994</v>
      </c>
      <c r="M146" s="136">
        <v>1555462.7000000004</v>
      </c>
      <c r="N146" s="136">
        <v>1664072.9400000004</v>
      </c>
      <c r="O146" s="136"/>
      <c r="P146" s="136"/>
      <c r="Q146" s="136">
        <f t="shared" si="2"/>
        <v>15399665.070000004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15399665.070000004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779478.57000000018</v>
      </c>
      <c r="F147" s="100">
        <v>1059718.2699999996</v>
      </c>
      <c r="G147" s="100">
        <v>1235446.76</v>
      </c>
      <c r="H147" s="100">
        <v>1687711.280000001</v>
      </c>
      <c r="I147" s="100">
        <v>1227968.5499999993</v>
      </c>
      <c r="J147" s="100">
        <v>1774198.0500000005</v>
      </c>
      <c r="K147" s="100">
        <v>2823071.1100000008</v>
      </c>
      <c r="L147" s="100">
        <v>1592536.8399999994</v>
      </c>
      <c r="M147" s="100">
        <v>1555462.7000000004</v>
      </c>
      <c r="N147" s="100">
        <v>1664072.9400000004</v>
      </c>
      <c r="O147" s="100"/>
      <c r="P147" s="100"/>
      <c r="Q147" s="100">
        <f t="shared" si="2"/>
        <v>15399665.070000004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15399665.070000004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>
        <v>0</v>
      </c>
      <c r="K148" s="136">
        <v>0</v>
      </c>
      <c r="L148" s="136">
        <v>0</v>
      </c>
      <c r="M148" s="136">
        <v>0</v>
      </c>
      <c r="N148" s="136">
        <v>0</v>
      </c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>
        <v>0</v>
      </c>
      <c r="K149" s="100">
        <v>0</v>
      </c>
      <c r="L149" s="100">
        <v>0</v>
      </c>
      <c r="M149" s="100">
        <v>0</v>
      </c>
      <c r="N149" s="100">
        <v>0</v>
      </c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>
        <v>0</v>
      </c>
      <c r="K150" s="136">
        <v>0</v>
      </c>
      <c r="L150" s="136">
        <v>0</v>
      </c>
      <c r="M150" s="136">
        <v>0</v>
      </c>
      <c r="N150" s="136">
        <v>0</v>
      </c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00">
        <v>0</v>
      </c>
      <c r="L151" s="100">
        <v>0</v>
      </c>
      <c r="M151" s="100">
        <v>0</v>
      </c>
      <c r="N151" s="100">
        <v>0</v>
      </c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984.97</v>
      </c>
      <c r="F152" s="136">
        <v>567.46</v>
      </c>
      <c r="G152" s="136">
        <v>1552.43</v>
      </c>
      <c r="H152" s="136">
        <v>1984.25</v>
      </c>
      <c r="I152" s="136">
        <v>448.26</v>
      </c>
      <c r="J152" s="136">
        <v>2299.4799999999996</v>
      </c>
      <c r="K152" s="136">
        <v>53917.860000000008</v>
      </c>
      <c r="L152" s="136">
        <v>65240.89</v>
      </c>
      <c r="M152" s="136">
        <v>91015.85</v>
      </c>
      <c r="N152" s="136">
        <v>46310.53</v>
      </c>
      <c r="O152" s="136"/>
      <c r="P152" s="136"/>
      <c r="Q152" s="136">
        <f t="shared" si="2"/>
        <v>264321.98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264321.98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984.97</v>
      </c>
      <c r="F153" s="100">
        <v>567.46</v>
      </c>
      <c r="G153" s="100">
        <v>1552.43</v>
      </c>
      <c r="H153" s="100">
        <v>1984.25</v>
      </c>
      <c r="I153" s="100">
        <v>448.26</v>
      </c>
      <c r="J153" s="100">
        <v>2299.4799999999996</v>
      </c>
      <c r="K153" s="100">
        <v>53917.860000000008</v>
      </c>
      <c r="L153" s="100">
        <v>65240.89</v>
      </c>
      <c r="M153" s="100">
        <v>91015.85</v>
      </c>
      <c r="N153" s="100">
        <v>46310.53</v>
      </c>
      <c r="O153" s="100"/>
      <c r="P153" s="100"/>
      <c r="Q153" s="100">
        <f t="shared" si="2"/>
        <v>264321.98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264321.98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162583.01999999999</v>
      </c>
      <c r="F154" s="136">
        <v>854618.59000000008</v>
      </c>
      <c r="G154" s="136">
        <v>570913.06999999995</v>
      </c>
      <c r="H154" s="136">
        <v>762837.82</v>
      </c>
      <c r="I154" s="136">
        <v>470835.02000000008</v>
      </c>
      <c r="J154" s="136">
        <v>1216335.74</v>
      </c>
      <c r="K154" s="136">
        <v>1309284.54</v>
      </c>
      <c r="L154" s="136">
        <v>815363.91999999993</v>
      </c>
      <c r="M154" s="136">
        <v>968463.75</v>
      </c>
      <c r="N154" s="136">
        <v>1187188.97</v>
      </c>
      <c r="O154" s="136"/>
      <c r="P154" s="136"/>
      <c r="Q154" s="136">
        <f t="shared" si="2"/>
        <v>8318424.4399999995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8318424.4399999995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162583.01999999999</v>
      </c>
      <c r="F155" s="100">
        <v>854618.59000000008</v>
      </c>
      <c r="G155" s="100">
        <v>570913.06999999995</v>
      </c>
      <c r="H155" s="100">
        <v>762837.82</v>
      </c>
      <c r="I155" s="100">
        <v>470835.02000000008</v>
      </c>
      <c r="J155" s="100">
        <v>1216335.74</v>
      </c>
      <c r="K155" s="100">
        <v>1309284.54</v>
      </c>
      <c r="L155" s="100">
        <v>815363.91999999993</v>
      </c>
      <c r="M155" s="100">
        <v>968463.75</v>
      </c>
      <c r="N155" s="100">
        <v>1187188.97</v>
      </c>
      <c r="O155" s="100"/>
      <c r="P155" s="100"/>
      <c r="Q155" s="100">
        <f t="shared" si="2"/>
        <v>8318424.4399999995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8318424.4399999995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20824298.489999998</v>
      </c>
      <c r="F156" s="135">
        <v>28412864.959999997</v>
      </c>
      <c r="G156" s="135">
        <v>29279117.539999995</v>
      </c>
      <c r="H156" s="135">
        <v>28492170.189999998</v>
      </c>
      <c r="I156" s="135">
        <v>26543122.730000004</v>
      </c>
      <c r="J156" s="135">
        <v>26785565.460000001</v>
      </c>
      <c r="K156" s="135">
        <v>21585305.590000004</v>
      </c>
      <c r="L156" s="135">
        <v>29961278.900000002</v>
      </c>
      <c r="M156" s="135">
        <v>28673648.59</v>
      </c>
      <c r="N156" s="135">
        <v>33058686.609999996</v>
      </c>
      <c r="O156" s="135"/>
      <c r="P156" s="135"/>
      <c r="Q156" s="135">
        <f t="shared" si="2"/>
        <v>273616059.06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273616059.06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13151780.830000002</v>
      </c>
      <c r="F157" s="136">
        <v>15246194.069999997</v>
      </c>
      <c r="G157" s="136">
        <v>15433790.939999998</v>
      </c>
      <c r="H157" s="136">
        <v>14988678.630000001</v>
      </c>
      <c r="I157" s="136">
        <v>14173765.470000003</v>
      </c>
      <c r="J157" s="136">
        <v>14347396.140000001</v>
      </c>
      <c r="K157" s="136">
        <v>13851696.950000003</v>
      </c>
      <c r="L157" s="136">
        <v>16372055.58</v>
      </c>
      <c r="M157" s="136">
        <v>13837521.709999997</v>
      </c>
      <c r="N157" s="136">
        <v>16302848.719999999</v>
      </c>
      <c r="O157" s="136"/>
      <c r="P157" s="136"/>
      <c r="Q157" s="136">
        <f t="shared" si="2"/>
        <v>147705729.03999999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147705729.03999999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3396445.6100000008</v>
      </c>
      <c r="F158" s="100">
        <v>3900501.3500000006</v>
      </c>
      <c r="G158" s="100">
        <v>4156069.84</v>
      </c>
      <c r="H158" s="100">
        <v>3709662.7099999995</v>
      </c>
      <c r="I158" s="100">
        <v>3598872.3</v>
      </c>
      <c r="J158" s="100">
        <v>3731059.5500000007</v>
      </c>
      <c r="K158" s="100">
        <v>3739407.2100000004</v>
      </c>
      <c r="L158" s="100">
        <v>3816887.36</v>
      </c>
      <c r="M158" s="100">
        <v>4320410.5499999989</v>
      </c>
      <c r="N158" s="100">
        <v>3866009.6100000003</v>
      </c>
      <c r="O158" s="100"/>
      <c r="P158" s="100"/>
      <c r="Q158" s="100">
        <f t="shared" si="2"/>
        <v>38235326.089999996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38235326.089999996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9755335.2200000007</v>
      </c>
      <c r="F159" s="100">
        <v>11345692.719999997</v>
      </c>
      <c r="G159" s="100">
        <v>11277721.099999998</v>
      </c>
      <c r="H159" s="100">
        <v>11279015.920000002</v>
      </c>
      <c r="I159" s="100">
        <v>10574893.170000004</v>
      </c>
      <c r="J159" s="100">
        <v>10616336.59</v>
      </c>
      <c r="K159" s="100">
        <v>10112289.740000002</v>
      </c>
      <c r="L159" s="100">
        <v>12555168.220000001</v>
      </c>
      <c r="M159" s="100">
        <v>9517111.1599999983</v>
      </c>
      <c r="N159" s="100">
        <v>12436839.109999998</v>
      </c>
      <c r="O159" s="100"/>
      <c r="P159" s="100"/>
      <c r="Q159" s="100">
        <f t="shared" si="2"/>
        <v>109470402.95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109470402.95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4081562.7799999993</v>
      </c>
      <c r="F160" s="136">
        <v>5122616.5199999986</v>
      </c>
      <c r="G160" s="136">
        <v>4687651.4399999985</v>
      </c>
      <c r="H160" s="136">
        <v>5225613.6099999985</v>
      </c>
      <c r="I160" s="136">
        <v>4647809.1699999962</v>
      </c>
      <c r="J160" s="136">
        <v>4756253.1900000004</v>
      </c>
      <c r="K160" s="136">
        <v>4207188.8899999987</v>
      </c>
      <c r="L160" s="136">
        <v>4740982.0099999988</v>
      </c>
      <c r="M160" s="136">
        <v>4577069.4000000022</v>
      </c>
      <c r="N160" s="136">
        <v>4832412.5999999996</v>
      </c>
      <c r="O160" s="136"/>
      <c r="P160" s="136"/>
      <c r="Q160" s="136">
        <f t="shared" si="2"/>
        <v>46879159.609999992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46879159.609999992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>
        <v>0</v>
      </c>
      <c r="G161" s="100">
        <v>0</v>
      </c>
      <c r="H161" s="100">
        <v>0</v>
      </c>
      <c r="I161" s="100">
        <v>0</v>
      </c>
      <c r="J161" s="100">
        <v>0</v>
      </c>
      <c r="K161" s="100">
        <v>0</v>
      </c>
      <c r="L161" s="100">
        <v>0</v>
      </c>
      <c r="M161" s="100">
        <v>0</v>
      </c>
      <c r="N161" s="100">
        <v>0</v>
      </c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4081562.7799999993</v>
      </c>
      <c r="F162" s="100">
        <v>5122616.5199999986</v>
      </c>
      <c r="G162" s="100">
        <v>4687651.4399999985</v>
      </c>
      <c r="H162" s="100">
        <v>5225613.6099999985</v>
      </c>
      <c r="I162" s="100">
        <v>4647809.1699999962</v>
      </c>
      <c r="J162" s="100">
        <v>4756253.1900000004</v>
      </c>
      <c r="K162" s="100">
        <v>4207188.8899999987</v>
      </c>
      <c r="L162" s="100">
        <v>4740982.0099999988</v>
      </c>
      <c r="M162" s="100">
        <v>4577069.4000000022</v>
      </c>
      <c r="N162" s="100">
        <v>4832412.5999999996</v>
      </c>
      <c r="O162" s="100"/>
      <c r="P162" s="100"/>
      <c r="Q162" s="100">
        <f t="shared" si="2"/>
        <v>46879159.609999992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46879159.609999992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>
        <v>0</v>
      </c>
      <c r="K163" s="136">
        <v>0</v>
      </c>
      <c r="L163" s="136">
        <v>0</v>
      </c>
      <c r="M163" s="136">
        <v>0</v>
      </c>
      <c r="N163" s="136">
        <v>0</v>
      </c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>
        <v>0</v>
      </c>
      <c r="K164" s="100">
        <v>0</v>
      </c>
      <c r="L164" s="100">
        <v>0</v>
      </c>
      <c r="M164" s="100">
        <v>0</v>
      </c>
      <c r="N164" s="100">
        <v>0</v>
      </c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2961125.08</v>
      </c>
      <c r="F165" s="136">
        <v>3700824.8300000005</v>
      </c>
      <c r="G165" s="136">
        <v>3527504.0400000005</v>
      </c>
      <c r="H165" s="136">
        <v>3576318.8100000005</v>
      </c>
      <c r="I165" s="136">
        <v>3687409.03</v>
      </c>
      <c r="J165" s="136">
        <v>3535674.89</v>
      </c>
      <c r="K165" s="136">
        <v>254833.84999999998</v>
      </c>
      <c r="L165" s="136">
        <v>3468592.9099999997</v>
      </c>
      <c r="M165" s="136">
        <v>3753416.1</v>
      </c>
      <c r="N165" s="136">
        <v>6928064.7599999998</v>
      </c>
      <c r="O165" s="136"/>
      <c r="P165" s="136"/>
      <c r="Q165" s="136">
        <f t="shared" si="2"/>
        <v>35393764.300000004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35393764.300000004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2961125.08</v>
      </c>
      <c r="F166" s="100">
        <v>3504501.7100000004</v>
      </c>
      <c r="G166" s="100">
        <v>3527504.0400000005</v>
      </c>
      <c r="H166" s="100">
        <v>3576318.8100000005</v>
      </c>
      <c r="I166" s="100">
        <v>3687409.03</v>
      </c>
      <c r="J166" s="100">
        <v>3535674.89</v>
      </c>
      <c r="K166" s="100">
        <v>254833.84999999998</v>
      </c>
      <c r="L166" s="100">
        <v>3468592.9099999997</v>
      </c>
      <c r="M166" s="100">
        <v>3753416.1</v>
      </c>
      <c r="N166" s="100">
        <v>6928064.7599999998</v>
      </c>
      <c r="O166" s="100"/>
      <c r="P166" s="100"/>
      <c r="Q166" s="100">
        <f t="shared" si="2"/>
        <v>35197441.180000007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35197441.180000007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>
        <v>196323.12</v>
      </c>
      <c r="G167" s="100">
        <v>0</v>
      </c>
      <c r="H167" s="100">
        <v>0</v>
      </c>
      <c r="I167" s="100">
        <v>0</v>
      </c>
      <c r="J167" s="100">
        <v>0</v>
      </c>
      <c r="K167" s="100">
        <v>0</v>
      </c>
      <c r="L167" s="100">
        <v>0</v>
      </c>
      <c r="M167" s="100">
        <v>0</v>
      </c>
      <c r="N167" s="100">
        <v>0</v>
      </c>
      <c r="O167" s="100"/>
      <c r="P167" s="100"/>
      <c r="Q167" s="100">
        <f t="shared" si="2"/>
        <v>196323.12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196323.12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>
        <v>0</v>
      </c>
      <c r="K168" s="136">
        <v>0</v>
      </c>
      <c r="L168" s="136">
        <v>0</v>
      </c>
      <c r="M168" s="136">
        <v>0</v>
      </c>
      <c r="N168" s="136">
        <v>0</v>
      </c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>
        <v>0</v>
      </c>
      <c r="K169" s="100">
        <v>0</v>
      </c>
      <c r="L169" s="100">
        <v>0</v>
      </c>
      <c r="M169" s="100">
        <v>0</v>
      </c>
      <c r="N169" s="100">
        <v>0</v>
      </c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302783.08999999997</v>
      </c>
      <c r="F170" s="136">
        <v>3370992.46</v>
      </c>
      <c r="G170" s="136">
        <v>4269201.1600000011</v>
      </c>
      <c r="H170" s="136">
        <v>3912606.2800000003</v>
      </c>
      <c r="I170" s="136">
        <v>3285682.78</v>
      </c>
      <c r="J170" s="136">
        <v>3335641.0799999996</v>
      </c>
      <c r="K170" s="136">
        <v>2407651.1799999997</v>
      </c>
      <c r="L170" s="136">
        <v>2189608.87</v>
      </c>
      <c r="M170" s="136">
        <v>3643949.51</v>
      </c>
      <c r="N170" s="136">
        <v>3324383.06</v>
      </c>
      <c r="O170" s="136"/>
      <c r="P170" s="136"/>
      <c r="Q170" s="136">
        <f t="shared" si="2"/>
        <v>30042499.470000003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30042499.470000003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302783.08999999997</v>
      </c>
      <c r="F171" s="100">
        <v>3370992.46</v>
      </c>
      <c r="G171" s="100">
        <v>4269201.1600000011</v>
      </c>
      <c r="H171" s="100">
        <v>3912606.2800000003</v>
      </c>
      <c r="I171" s="100">
        <v>3285682.78</v>
      </c>
      <c r="J171" s="100">
        <v>3335641.0799999996</v>
      </c>
      <c r="K171" s="100">
        <v>2407651.1799999997</v>
      </c>
      <c r="L171" s="100">
        <v>2189608.87</v>
      </c>
      <c r="M171" s="100">
        <v>3643949.51</v>
      </c>
      <c r="N171" s="100">
        <v>3324383.06</v>
      </c>
      <c r="O171" s="100"/>
      <c r="P171" s="100"/>
      <c r="Q171" s="100">
        <f t="shared" si="2"/>
        <v>30042499.470000003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30042499.470000003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>
        <v>0</v>
      </c>
      <c r="K172" s="136">
        <v>0</v>
      </c>
      <c r="L172" s="136">
        <v>0</v>
      </c>
      <c r="M172" s="136">
        <v>0</v>
      </c>
      <c r="N172" s="136">
        <v>0</v>
      </c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>
        <v>0</v>
      </c>
      <c r="K173" s="100">
        <v>0</v>
      </c>
      <c r="L173" s="100">
        <v>0</v>
      </c>
      <c r="M173" s="100">
        <v>0</v>
      </c>
      <c r="N173" s="100">
        <v>0</v>
      </c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327046.71000000002</v>
      </c>
      <c r="F174" s="136">
        <v>972237.07999999984</v>
      </c>
      <c r="G174" s="136">
        <v>1360969.9600000002</v>
      </c>
      <c r="H174" s="136">
        <v>788952.85999999964</v>
      </c>
      <c r="I174" s="136">
        <v>748456.27999999968</v>
      </c>
      <c r="J174" s="136">
        <v>810600.15999999992</v>
      </c>
      <c r="K174" s="136">
        <v>863934.72</v>
      </c>
      <c r="L174" s="136">
        <v>3190039.5300000003</v>
      </c>
      <c r="M174" s="136">
        <v>2861691.870000001</v>
      </c>
      <c r="N174" s="136">
        <v>1670977.4700000002</v>
      </c>
      <c r="O174" s="136"/>
      <c r="P174" s="136"/>
      <c r="Q174" s="136">
        <f t="shared" si="2"/>
        <v>13594906.640000001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13594906.640000001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327046.71000000002</v>
      </c>
      <c r="F175" s="100">
        <v>972237.07999999984</v>
      </c>
      <c r="G175" s="100">
        <v>1360969.9600000002</v>
      </c>
      <c r="H175" s="100">
        <v>788952.85999999964</v>
      </c>
      <c r="I175" s="100">
        <v>748456.27999999968</v>
      </c>
      <c r="J175" s="100">
        <v>810600.15999999992</v>
      </c>
      <c r="K175" s="100">
        <v>863934.72</v>
      </c>
      <c r="L175" s="100">
        <v>3190039.5300000003</v>
      </c>
      <c r="M175" s="100">
        <v>2861691.870000001</v>
      </c>
      <c r="N175" s="100">
        <v>1670977.4700000002</v>
      </c>
      <c r="O175" s="100"/>
      <c r="P175" s="100"/>
      <c r="Q175" s="100">
        <f t="shared" si="2"/>
        <v>13594906.640000001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13594906.640000001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84804164.840000004</v>
      </c>
      <c r="F176" s="135">
        <v>95440247.319999993</v>
      </c>
      <c r="G176" s="135">
        <v>96969143.559999987</v>
      </c>
      <c r="H176" s="135">
        <v>95673813.469999984</v>
      </c>
      <c r="I176" s="135">
        <v>94324767.010000005</v>
      </c>
      <c r="J176" s="135">
        <v>96891924.99000001</v>
      </c>
      <c r="K176" s="135">
        <v>97034710.659999996</v>
      </c>
      <c r="L176" s="135">
        <v>95435719.409999982</v>
      </c>
      <c r="M176" s="135">
        <v>93380293.539999992</v>
      </c>
      <c r="N176" s="135">
        <v>98632387.339999989</v>
      </c>
      <c r="O176" s="135"/>
      <c r="P176" s="135"/>
      <c r="Q176" s="135">
        <f t="shared" si="2"/>
        <v>948587172.13999987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948587172.13999987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>
        <v>0</v>
      </c>
      <c r="K177" s="136">
        <v>0</v>
      </c>
      <c r="L177" s="136">
        <v>0</v>
      </c>
      <c r="M177" s="136">
        <v>0</v>
      </c>
      <c r="N177" s="136">
        <v>0</v>
      </c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>
        <v>0</v>
      </c>
      <c r="G178" s="100">
        <v>0</v>
      </c>
      <c r="H178" s="100">
        <v>0</v>
      </c>
      <c r="I178" s="100">
        <v>0</v>
      </c>
      <c r="J178" s="100">
        <v>0</v>
      </c>
      <c r="K178" s="100">
        <v>0</v>
      </c>
      <c r="L178" s="100">
        <v>0</v>
      </c>
      <c r="M178" s="100">
        <v>0</v>
      </c>
      <c r="N178" s="100">
        <v>0</v>
      </c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0">
        <v>0</v>
      </c>
      <c r="K179" s="100">
        <v>0</v>
      </c>
      <c r="L179" s="100">
        <v>0</v>
      </c>
      <c r="M179" s="100">
        <v>0</v>
      </c>
      <c r="N179" s="100">
        <v>0</v>
      </c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63148705.049999997</v>
      </c>
      <c r="F180" s="136">
        <v>65718966.999999985</v>
      </c>
      <c r="G180" s="136">
        <v>65770349.189999983</v>
      </c>
      <c r="H180" s="136">
        <v>66171444.32</v>
      </c>
      <c r="I180" s="136">
        <v>65995561.739999995</v>
      </c>
      <c r="J180" s="136">
        <v>67345055.760000005</v>
      </c>
      <c r="K180" s="136">
        <v>67153451.820000008</v>
      </c>
      <c r="L180" s="136">
        <v>67245971.969999999</v>
      </c>
      <c r="M180" s="136">
        <v>67431779.359999999</v>
      </c>
      <c r="N180" s="136">
        <v>68288553.979999974</v>
      </c>
      <c r="O180" s="136"/>
      <c r="P180" s="136"/>
      <c r="Q180" s="136">
        <f t="shared" si="2"/>
        <v>664269840.18999994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664269840.18999994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63148705.049999997</v>
      </c>
      <c r="F181" s="100">
        <v>65718966.999999985</v>
      </c>
      <c r="G181" s="100">
        <v>65770349.189999983</v>
      </c>
      <c r="H181" s="100">
        <v>66171444.32</v>
      </c>
      <c r="I181" s="100">
        <v>65995561.739999995</v>
      </c>
      <c r="J181" s="100">
        <v>67345055.760000005</v>
      </c>
      <c r="K181" s="100">
        <v>67153451.820000008</v>
      </c>
      <c r="L181" s="100">
        <v>67245971.969999999</v>
      </c>
      <c r="M181" s="100">
        <v>67431779.359999999</v>
      </c>
      <c r="N181" s="100">
        <v>68288553.979999974</v>
      </c>
      <c r="O181" s="100"/>
      <c r="P181" s="100"/>
      <c r="Q181" s="100">
        <f t="shared" si="2"/>
        <v>664269840.18999994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664269840.18999994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>
        <v>0</v>
      </c>
      <c r="K182" s="136">
        <v>0</v>
      </c>
      <c r="L182" s="136">
        <v>0</v>
      </c>
      <c r="M182" s="136">
        <v>0</v>
      </c>
      <c r="N182" s="136">
        <v>0</v>
      </c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>
        <v>0</v>
      </c>
      <c r="K183" s="100">
        <v>0</v>
      </c>
      <c r="L183" s="100">
        <v>0</v>
      </c>
      <c r="M183" s="100">
        <v>0</v>
      </c>
      <c r="N183" s="100">
        <v>0</v>
      </c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>
        <v>0</v>
      </c>
      <c r="K184" s="136">
        <v>0</v>
      </c>
      <c r="L184" s="136">
        <v>0</v>
      </c>
      <c r="M184" s="136">
        <v>0</v>
      </c>
      <c r="N184" s="136">
        <v>0</v>
      </c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>
        <v>0</v>
      </c>
      <c r="K185" s="100">
        <v>0</v>
      </c>
      <c r="L185" s="100">
        <v>0</v>
      </c>
      <c r="M185" s="100">
        <v>0</v>
      </c>
      <c r="N185" s="100">
        <v>0</v>
      </c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1072208.28</v>
      </c>
      <c r="F186" s="136">
        <v>5817501.3500000015</v>
      </c>
      <c r="G186" s="136">
        <v>7680353.9800000004</v>
      </c>
      <c r="H186" s="136">
        <v>6514182.2199999979</v>
      </c>
      <c r="I186" s="136">
        <v>5769782.8300000001</v>
      </c>
      <c r="J186" s="136">
        <v>6441013.3099999977</v>
      </c>
      <c r="K186" s="136">
        <v>5846775.2999999961</v>
      </c>
      <c r="L186" s="136">
        <v>4648129.0099999942</v>
      </c>
      <c r="M186" s="136">
        <v>2557520.1299999994</v>
      </c>
      <c r="N186" s="136">
        <v>2917615.26</v>
      </c>
      <c r="O186" s="136"/>
      <c r="P186" s="136"/>
      <c r="Q186" s="136">
        <f t="shared" si="2"/>
        <v>49265081.669999987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49265081.669999987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1072208.28</v>
      </c>
      <c r="F187" s="100">
        <v>5817501.3500000015</v>
      </c>
      <c r="G187" s="100">
        <v>7680353.9800000004</v>
      </c>
      <c r="H187" s="100">
        <v>6514182.2199999979</v>
      </c>
      <c r="I187" s="100">
        <v>5769782.8300000001</v>
      </c>
      <c r="J187" s="100">
        <v>6441013.3099999977</v>
      </c>
      <c r="K187" s="100">
        <v>5846775.2999999961</v>
      </c>
      <c r="L187" s="100">
        <v>4648129.0099999942</v>
      </c>
      <c r="M187" s="100">
        <v>2557520.1299999994</v>
      </c>
      <c r="N187" s="100">
        <v>2917615.26</v>
      </c>
      <c r="O187" s="100"/>
      <c r="P187" s="100"/>
      <c r="Q187" s="100">
        <f t="shared" si="2"/>
        <v>49265081.669999987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49265081.669999987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>
        <v>0</v>
      </c>
      <c r="K188" s="136">
        <v>0</v>
      </c>
      <c r="L188" s="136">
        <v>0</v>
      </c>
      <c r="M188" s="136">
        <v>0</v>
      </c>
      <c r="N188" s="136">
        <v>0</v>
      </c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>
        <v>0</v>
      </c>
      <c r="K189" s="100">
        <v>0</v>
      </c>
      <c r="L189" s="100">
        <v>0</v>
      </c>
      <c r="M189" s="100">
        <v>0</v>
      </c>
      <c r="N189" s="100">
        <v>0</v>
      </c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0</v>
      </c>
      <c r="F190" s="136">
        <v>5260.67</v>
      </c>
      <c r="G190" s="136">
        <v>38594</v>
      </c>
      <c r="H190" s="136">
        <v>33333.33</v>
      </c>
      <c r="I190" s="136">
        <v>61406.01</v>
      </c>
      <c r="J190" s="136">
        <v>33333.33</v>
      </c>
      <c r="K190" s="136">
        <v>33333.33</v>
      </c>
      <c r="L190" s="136">
        <v>0</v>
      </c>
      <c r="M190" s="136">
        <v>91229.06</v>
      </c>
      <c r="N190" s="136">
        <v>45614.53</v>
      </c>
      <c r="O190" s="136"/>
      <c r="P190" s="136"/>
      <c r="Q190" s="136">
        <f t="shared" si="2"/>
        <v>342104.26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342104.26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0</v>
      </c>
      <c r="F191" s="100">
        <v>5260.67</v>
      </c>
      <c r="G191" s="100">
        <v>38594</v>
      </c>
      <c r="H191" s="100">
        <v>33333.33</v>
      </c>
      <c r="I191" s="100">
        <v>61406.01</v>
      </c>
      <c r="J191" s="100">
        <v>33333.33</v>
      </c>
      <c r="K191" s="100">
        <v>33333.33</v>
      </c>
      <c r="L191" s="100">
        <v>0</v>
      </c>
      <c r="M191" s="100">
        <v>91229.06</v>
      </c>
      <c r="N191" s="100">
        <v>45614.53</v>
      </c>
      <c r="O191" s="100"/>
      <c r="P191" s="100"/>
      <c r="Q191" s="100">
        <f t="shared" si="2"/>
        <v>342104.26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342104.26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>
        <v>0</v>
      </c>
      <c r="K192" s="136">
        <v>0</v>
      </c>
      <c r="L192" s="136">
        <v>0</v>
      </c>
      <c r="M192" s="136">
        <v>0</v>
      </c>
      <c r="N192" s="136">
        <v>0</v>
      </c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0">
        <v>0</v>
      </c>
      <c r="K193" s="100">
        <v>0</v>
      </c>
      <c r="L193" s="100">
        <v>0</v>
      </c>
      <c r="M193" s="100">
        <v>0</v>
      </c>
      <c r="N193" s="100">
        <v>0</v>
      </c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20583251.510000002</v>
      </c>
      <c r="F194" s="136">
        <v>23898518.299999997</v>
      </c>
      <c r="G194" s="136">
        <v>23479846.390000004</v>
      </c>
      <c r="H194" s="136">
        <v>22954853.599999998</v>
      </c>
      <c r="I194" s="136">
        <v>22498016.430000003</v>
      </c>
      <c r="J194" s="136">
        <v>23072522.59</v>
      </c>
      <c r="K194" s="136">
        <v>24001150.210000001</v>
      </c>
      <c r="L194" s="136">
        <v>23541618.429999996</v>
      </c>
      <c r="M194" s="136">
        <v>23299764.990000002</v>
      </c>
      <c r="N194" s="136">
        <v>27380603.570000008</v>
      </c>
      <c r="O194" s="136"/>
      <c r="P194" s="136"/>
      <c r="Q194" s="136">
        <f t="shared" si="2"/>
        <v>234710146.02000004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234710146.02000004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20583251.510000002</v>
      </c>
      <c r="F195" s="100">
        <v>23898518.299999997</v>
      </c>
      <c r="G195" s="100">
        <v>23479846.390000004</v>
      </c>
      <c r="H195" s="100">
        <v>22954853.599999998</v>
      </c>
      <c r="I195" s="100">
        <v>22498016.430000003</v>
      </c>
      <c r="J195" s="100">
        <v>23072522.59</v>
      </c>
      <c r="K195" s="100">
        <v>24001150.210000001</v>
      </c>
      <c r="L195" s="100">
        <v>23541618.429999996</v>
      </c>
      <c r="M195" s="100">
        <v>23299764.990000002</v>
      </c>
      <c r="N195" s="100">
        <v>27380603.570000008</v>
      </c>
      <c r="O195" s="100"/>
      <c r="P195" s="100"/>
      <c r="Q195" s="100">
        <f t="shared" si="2"/>
        <v>234710146.02000004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234710146.02000004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4" t="s">
        <v>364</v>
      </c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6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80" t="s">
        <v>31</v>
      </c>
      <c r="D204" s="181"/>
      <c r="E204" s="96">
        <f>E205+E227+E238+E251+E293+E306+E319+E340+E353+E373</f>
        <v>226473885.43000001</v>
      </c>
      <c r="F204" s="96">
        <f t="shared" ref="F204:P204" si="3">F205+F227+F238+F251+F293+F306+F319+F340+F353+F373</f>
        <v>217710873.49000001</v>
      </c>
      <c r="G204" s="96">
        <f t="shared" si="3"/>
        <v>307702707.52000004</v>
      </c>
      <c r="H204" s="96">
        <f t="shared" si="3"/>
        <v>792753938.45999992</v>
      </c>
      <c r="I204" s="96">
        <f t="shared" si="3"/>
        <v>309961110.41000003</v>
      </c>
      <c r="J204" s="96">
        <f t="shared" si="3"/>
        <v>281975374.79000002</v>
      </c>
      <c r="K204" s="96">
        <f t="shared" si="3"/>
        <v>319655308.02000004</v>
      </c>
      <c r="L204" s="96">
        <f t="shared" si="3"/>
        <v>347329601.0200001</v>
      </c>
      <c r="M204" s="96">
        <f t="shared" si="3"/>
        <v>302748947.90000004</v>
      </c>
      <c r="N204" s="96">
        <f t="shared" si="3"/>
        <v>305103558.04000002</v>
      </c>
      <c r="O204" s="96">
        <f t="shared" si="3"/>
        <v>298920892.88999999</v>
      </c>
      <c r="P204" s="96">
        <f t="shared" si="3"/>
        <v>316498831.71000016</v>
      </c>
      <c r="Q204" s="96">
        <f t="shared" ref="Q204:Q235" si="4">SUM(E204:P204)</f>
        <v>4026835029.6800003</v>
      </c>
      <c r="R204" s="97"/>
      <c r="T204" s="95"/>
      <c r="U204" s="96">
        <f>SUM(U205:U392)</f>
        <v>10234245915.240002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f>+E206+E210+E213+E217+E219+E221+E223+E225</f>
        <v>54714455.870000005</v>
      </c>
      <c r="F205" s="135">
        <f t="shared" ref="F205:P205" si="5">+F206+F210+F213+F217+F219+F221+F223+F225</f>
        <v>24142482.369999997</v>
      </c>
      <c r="G205" s="135">
        <f t="shared" si="5"/>
        <v>90111011.49000001</v>
      </c>
      <c r="H205" s="135">
        <f t="shared" si="5"/>
        <v>575471786.04999995</v>
      </c>
      <c r="I205" s="135">
        <f t="shared" si="5"/>
        <v>81695846.900000006</v>
      </c>
      <c r="J205" s="135">
        <f t="shared" si="5"/>
        <v>63170130.290000021</v>
      </c>
      <c r="K205" s="135">
        <f t="shared" si="5"/>
        <v>74817011.780000031</v>
      </c>
      <c r="L205" s="135">
        <f t="shared" si="5"/>
        <v>70556393.930000007</v>
      </c>
      <c r="M205" s="135">
        <f t="shared" si="5"/>
        <v>68623185.360000014</v>
      </c>
      <c r="N205" s="135">
        <f t="shared" si="5"/>
        <v>57899269.769999981</v>
      </c>
      <c r="O205" s="135">
        <f t="shared" si="5"/>
        <v>50172725.969999984</v>
      </c>
      <c r="P205" s="135">
        <f t="shared" si="5"/>
        <v>67700322.99000001</v>
      </c>
      <c r="Q205" s="135">
        <f t="shared" si="4"/>
        <v>1279074622.77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1161201573.8099999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f>+E207+E208+E209</f>
        <v>49774205.460000001</v>
      </c>
      <c r="F206" s="136">
        <f t="shared" ref="F206:P206" si="6">+F207+F208+F209</f>
        <v>19632820.989999998</v>
      </c>
      <c r="G206" s="136">
        <f t="shared" si="6"/>
        <v>62962733.830000006</v>
      </c>
      <c r="H206" s="136">
        <f t="shared" si="6"/>
        <v>537329634.65999997</v>
      </c>
      <c r="I206" s="136">
        <f t="shared" si="6"/>
        <v>66319222.270000003</v>
      </c>
      <c r="J206" s="136">
        <f t="shared" si="6"/>
        <v>50959467.540000014</v>
      </c>
      <c r="K206" s="136">
        <f t="shared" si="6"/>
        <v>67318925.250000015</v>
      </c>
      <c r="L206" s="136">
        <f t="shared" si="6"/>
        <v>52513912.390000015</v>
      </c>
      <c r="M206" s="136">
        <f t="shared" si="6"/>
        <v>50866568.800000012</v>
      </c>
      <c r="N206" s="136">
        <f t="shared" si="6"/>
        <v>40055405.199999988</v>
      </c>
      <c r="O206" s="136">
        <f t="shared" si="6"/>
        <v>32281055.969999995</v>
      </c>
      <c r="P206" s="136">
        <f t="shared" si="6"/>
        <v>49720144.670000024</v>
      </c>
      <c r="Q206" s="135">
        <f t="shared" si="4"/>
        <v>1079734097.03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997732896.38999987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1947230.7700000012</v>
      </c>
      <c r="F207" s="100">
        <v>2172916.9400000009</v>
      </c>
      <c r="G207" s="100">
        <v>5262648.1599999974</v>
      </c>
      <c r="H207" s="100">
        <v>3414013.7799999984</v>
      </c>
      <c r="I207" s="100">
        <v>4589062.2200000016</v>
      </c>
      <c r="J207" s="100">
        <v>2949108.7000000007</v>
      </c>
      <c r="K207" s="100">
        <v>2820905.9800000014</v>
      </c>
      <c r="L207" s="100">
        <v>4388711.0400000159</v>
      </c>
      <c r="M207" s="100">
        <v>4746470.2400000161</v>
      </c>
      <c r="N207" s="100">
        <v>4615184.7700000154</v>
      </c>
      <c r="O207" s="100">
        <v>4442154.2200000165</v>
      </c>
      <c r="P207" s="100">
        <v>4433653.4800000219</v>
      </c>
      <c r="Q207" s="135">
        <f t="shared" si="4"/>
        <v>45782060.300000086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36906252.600000054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46232317.43</v>
      </c>
      <c r="F208" s="100">
        <v>15879219.92</v>
      </c>
      <c r="G208" s="100">
        <v>55652785.250000007</v>
      </c>
      <c r="H208" s="100">
        <v>531920293.30999994</v>
      </c>
      <c r="I208" s="100">
        <v>59494930.600000001</v>
      </c>
      <c r="J208" s="100">
        <v>45845130.45000001</v>
      </c>
      <c r="K208" s="100">
        <v>62443089.150000006</v>
      </c>
      <c r="L208" s="100">
        <v>45202844.999999993</v>
      </c>
      <c r="M208" s="100">
        <v>43533424.909999989</v>
      </c>
      <c r="N208" s="100">
        <v>33298654.32999998</v>
      </c>
      <c r="O208" s="100">
        <v>25741021.62999998</v>
      </c>
      <c r="P208" s="100">
        <v>43355022.510000005</v>
      </c>
      <c r="Q208" s="135">
        <f t="shared" si="4"/>
        <v>1008598734.4899999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939502690.3499999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1594657.2599999998</v>
      </c>
      <c r="F209" s="100">
        <v>1580684.1299999997</v>
      </c>
      <c r="G209" s="100">
        <v>2047300.4200000006</v>
      </c>
      <c r="H209" s="100">
        <v>1995327.5700000005</v>
      </c>
      <c r="I209" s="100">
        <v>2235229.450000002</v>
      </c>
      <c r="J209" s="100">
        <v>2165228.3899999992</v>
      </c>
      <c r="K209" s="100">
        <v>2054930.1199999999</v>
      </c>
      <c r="L209" s="100">
        <v>2922356.3500000075</v>
      </c>
      <c r="M209" s="100">
        <v>2586673.6500000069</v>
      </c>
      <c r="N209" s="100">
        <v>2141566.0999999978</v>
      </c>
      <c r="O209" s="100">
        <v>2097880.1199999973</v>
      </c>
      <c r="P209" s="100">
        <v>1931468.6799999964</v>
      </c>
      <c r="Q209" s="135">
        <f t="shared" si="4"/>
        <v>25353302.240000006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21323953.440000013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f>+E211+E212</f>
        <v>0</v>
      </c>
      <c r="F210" s="136">
        <f t="shared" ref="F210:P210" si="7">+F211+F212</f>
        <v>0</v>
      </c>
      <c r="G210" s="136">
        <f t="shared" si="7"/>
        <v>0</v>
      </c>
      <c r="H210" s="136">
        <f t="shared" si="7"/>
        <v>0</v>
      </c>
      <c r="I210" s="136">
        <f t="shared" si="7"/>
        <v>0</v>
      </c>
      <c r="J210" s="136">
        <f t="shared" si="7"/>
        <v>0</v>
      </c>
      <c r="K210" s="136">
        <f t="shared" si="7"/>
        <v>0</v>
      </c>
      <c r="L210" s="136">
        <f t="shared" si="7"/>
        <v>0</v>
      </c>
      <c r="M210" s="136">
        <f t="shared" si="7"/>
        <v>0</v>
      </c>
      <c r="N210" s="136">
        <f t="shared" si="7"/>
        <v>0</v>
      </c>
      <c r="O210" s="136">
        <f t="shared" si="7"/>
        <v>0</v>
      </c>
      <c r="P210" s="136">
        <f t="shared" si="7"/>
        <v>0</v>
      </c>
      <c r="Q210" s="135">
        <f t="shared" si="4"/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f t="shared" si="4"/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f t="shared" si="4"/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f>+E214+E215+E216</f>
        <v>678071.24000000022</v>
      </c>
      <c r="F213" s="136">
        <f t="shared" ref="F213:P213" si="8">+F214+F215+F216</f>
        <v>746816.65999999992</v>
      </c>
      <c r="G213" s="136">
        <f t="shared" si="8"/>
        <v>1401944.97</v>
      </c>
      <c r="H213" s="136">
        <f t="shared" si="8"/>
        <v>1882182.8600000003</v>
      </c>
      <c r="I213" s="136">
        <f t="shared" si="8"/>
        <v>2678589.0400000014</v>
      </c>
      <c r="J213" s="136">
        <f t="shared" si="8"/>
        <v>1105522.5</v>
      </c>
      <c r="K213" s="136">
        <f t="shared" si="8"/>
        <v>1314440.6800000002</v>
      </c>
      <c r="L213" s="136">
        <f t="shared" si="8"/>
        <v>1599175.2000000002</v>
      </c>
      <c r="M213" s="136">
        <f t="shared" si="8"/>
        <v>1563935.5299999998</v>
      </c>
      <c r="N213" s="136">
        <f t="shared" si="8"/>
        <v>1681756.99</v>
      </c>
      <c r="O213" s="136">
        <f t="shared" si="8"/>
        <v>1694316.74</v>
      </c>
      <c r="P213" s="136">
        <f t="shared" si="8"/>
        <v>1899231.8300000003</v>
      </c>
      <c r="Q213" s="135">
        <f t="shared" si="4"/>
        <v>18245984.240000002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14652435.670000002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185992.99000000002</v>
      </c>
      <c r="F214" s="100">
        <v>199732.45999999996</v>
      </c>
      <c r="G214" s="100">
        <v>308077.99999999994</v>
      </c>
      <c r="H214" s="100">
        <v>250355.75000000006</v>
      </c>
      <c r="I214" s="100">
        <v>260122.53000000006</v>
      </c>
      <c r="J214" s="100">
        <v>280230.6399999999</v>
      </c>
      <c r="K214" s="100">
        <v>278525.97000000009</v>
      </c>
      <c r="L214" s="100">
        <v>198004.61999999997</v>
      </c>
      <c r="M214" s="100">
        <v>244756.72000000003</v>
      </c>
      <c r="N214" s="100">
        <v>259780.12000000002</v>
      </c>
      <c r="O214" s="100">
        <v>260225.55</v>
      </c>
      <c r="P214" s="100">
        <v>260355.03000000003</v>
      </c>
      <c r="Q214" s="135">
        <f t="shared" si="4"/>
        <v>2986160.38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2465579.7999999998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113599.71000000002</v>
      </c>
      <c r="F215" s="100">
        <v>138714.87</v>
      </c>
      <c r="G215" s="100">
        <v>192941.87000000002</v>
      </c>
      <c r="H215" s="100">
        <v>162836.35</v>
      </c>
      <c r="I215" s="100">
        <v>184584.3</v>
      </c>
      <c r="J215" s="100">
        <v>161084.62000000002</v>
      </c>
      <c r="K215" s="100">
        <v>194961.15</v>
      </c>
      <c r="L215" s="100">
        <v>362134.99000000005</v>
      </c>
      <c r="M215" s="100">
        <v>296640.83000000007</v>
      </c>
      <c r="N215" s="100">
        <v>314927.50000000012</v>
      </c>
      <c r="O215" s="100">
        <v>324198.76000000013</v>
      </c>
      <c r="P215" s="100">
        <v>534372.31000000006</v>
      </c>
      <c r="Q215" s="135">
        <f t="shared" si="4"/>
        <v>2980997.2600000007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2122426.1900000004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378478.5400000001</v>
      </c>
      <c r="F216" s="100">
        <v>408369.33</v>
      </c>
      <c r="G216" s="100">
        <v>900925.1</v>
      </c>
      <c r="H216" s="100">
        <v>1468990.7600000002</v>
      </c>
      <c r="I216" s="100">
        <v>2233882.2100000014</v>
      </c>
      <c r="J216" s="100">
        <v>664207.24000000022</v>
      </c>
      <c r="K216" s="100">
        <v>840953.56</v>
      </c>
      <c r="L216" s="100">
        <v>1039035.5900000001</v>
      </c>
      <c r="M216" s="100">
        <v>1022537.9799999999</v>
      </c>
      <c r="N216" s="100">
        <v>1107049.3699999999</v>
      </c>
      <c r="O216" s="100">
        <v>1109892.43</v>
      </c>
      <c r="P216" s="100">
        <v>1104504.4900000002</v>
      </c>
      <c r="Q216" s="135">
        <f t="shared" si="4"/>
        <v>12278826.600000001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10064429.680000002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f>+E218</f>
        <v>210866.25000000006</v>
      </c>
      <c r="F217" s="136">
        <f t="shared" ref="F217:P217" si="9">+F218</f>
        <v>131383.24000000002</v>
      </c>
      <c r="G217" s="136">
        <f t="shared" si="9"/>
        <v>602064.41999999993</v>
      </c>
      <c r="H217" s="136">
        <f t="shared" si="9"/>
        <v>769417.90999999957</v>
      </c>
      <c r="I217" s="136">
        <f t="shared" si="9"/>
        <v>1931276.8699999999</v>
      </c>
      <c r="J217" s="136">
        <f t="shared" si="9"/>
        <v>4346231.7699999996</v>
      </c>
      <c r="K217" s="136">
        <f t="shared" si="9"/>
        <v>916994.49999999988</v>
      </c>
      <c r="L217" s="136">
        <f t="shared" si="9"/>
        <v>1422776.69</v>
      </c>
      <c r="M217" s="136">
        <f t="shared" si="9"/>
        <v>1013607.25</v>
      </c>
      <c r="N217" s="136">
        <f t="shared" si="9"/>
        <v>1169360.5999999999</v>
      </c>
      <c r="O217" s="136">
        <f t="shared" si="9"/>
        <v>1201736.8699999999</v>
      </c>
      <c r="P217" s="136">
        <f t="shared" si="9"/>
        <v>1174507.5</v>
      </c>
      <c r="Q217" s="135">
        <f t="shared" si="4"/>
        <v>14890223.869999997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12513979.499999998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210866.25000000006</v>
      </c>
      <c r="F218" s="100">
        <v>131383.24000000002</v>
      </c>
      <c r="G218" s="100">
        <v>602064.41999999993</v>
      </c>
      <c r="H218" s="100">
        <v>769417.90999999957</v>
      </c>
      <c r="I218" s="100">
        <v>1931276.8699999999</v>
      </c>
      <c r="J218" s="100">
        <v>4346231.7699999996</v>
      </c>
      <c r="K218" s="100">
        <v>916994.49999999988</v>
      </c>
      <c r="L218" s="100">
        <v>1422776.69</v>
      </c>
      <c r="M218" s="100">
        <v>1013607.25</v>
      </c>
      <c r="N218" s="100">
        <v>1169360.5999999999</v>
      </c>
      <c r="O218" s="100">
        <v>1201736.8699999999</v>
      </c>
      <c r="P218" s="100">
        <v>1174507.5</v>
      </c>
      <c r="Q218" s="135">
        <f t="shared" si="4"/>
        <v>14890223.869999997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12513979.499999998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f>+E220</f>
        <v>0</v>
      </c>
      <c r="F219" s="136">
        <f t="shared" ref="F219:P219" si="10">+F220</f>
        <v>0</v>
      </c>
      <c r="G219" s="136">
        <f t="shared" si="10"/>
        <v>0</v>
      </c>
      <c r="H219" s="136">
        <f t="shared" si="10"/>
        <v>0</v>
      </c>
      <c r="I219" s="136">
        <f t="shared" si="10"/>
        <v>0</v>
      </c>
      <c r="J219" s="136">
        <f t="shared" si="10"/>
        <v>0</v>
      </c>
      <c r="K219" s="136">
        <f t="shared" si="10"/>
        <v>0</v>
      </c>
      <c r="L219" s="136">
        <f t="shared" si="10"/>
        <v>0</v>
      </c>
      <c r="M219" s="136">
        <f t="shared" si="10"/>
        <v>0</v>
      </c>
      <c r="N219" s="136">
        <f t="shared" si="10"/>
        <v>0</v>
      </c>
      <c r="O219" s="136">
        <f t="shared" si="10"/>
        <v>0</v>
      </c>
      <c r="P219" s="136">
        <f t="shared" si="10"/>
        <v>0</v>
      </c>
      <c r="Q219" s="135">
        <f t="shared" si="4"/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f t="shared" si="4"/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f>+E222</f>
        <v>190347.70999999996</v>
      </c>
      <c r="F221" s="136">
        <f t="shared" ref="F221:P221" si="11">+F222</f>
        <v>206557.59999999995</v>
      </c>
      <c r="G221" s="136">
        <f t="shared" si="11"/>
        <v>348107.11000000004</v>
      </c>
      <c r="H221" s="136">
        <f t="shared" si="11"/>
        <v>247143.05000000008</v>
      </c>
      <c r="I221" s="136">
        <f t="shared" si="11"/>
        <v>220228.77</v>
      </c>
      <c r="J221" s="136">
        <f t="shared" si="11"/>
        <v>244217.76999999996</v>
      </c>
      <c r="K221" s="136">
        <f t="shared" si="11"/>
        <v>231683.33999999991</v>
      </c>
      <c r="L221" s="136">
        <f t="shared" si="11"/>
        <v>418854.14999999997</v>
      </c>
      <c r="M221" s="136">
        <f t="shared" si="11"/>
        <v>577398.28</v>
      </c>
      <c r="N221" s="136">
        <f t="shared" si="11"/>
        <v>391071.4800000001</v>
      </c>
      <c r="O221" s="136">
        <f t="shared" si="11"/>
        <v>393940.89000000007</v>
      </c>
      <c r="P221" s="136">
        <f t="shared" si="11"/>
        <v>304763.48000000004</v>
      </c>
      <c r="Q221" s="135">
        <f t="shared" si="4"/>
        <v>3774313.6300000004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3075609.2600000002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190347.70999999996</v>
      </c>
      <c r="F222" s="100">
        <v>206557.59999999995</v>
      </c>
      <c r="G222" s="100">
        <v>348107.11000000004</v>
      </c>
      <c r="H222" s="100">
        <v>247143.05000000008</v>
      </c>
      <c r="I222" s="100">
        <v>220228.77</v>
      </c>
      <c r="J222" s="100">
        <v>244217.76999999996</v>
      </c>
      <c r="K222" s="100">
        <v>231683.33999999991</v>
      </c>
      <c r="L222" s="100">
        <v>418854.14999999997</v>
      </c>
      <c r="M222" s="100">
        <v>577398.28</v>
      </c>
      <c r="N222" s="100">
        <v>391071.4800000001</v>
      </c>
      <c r="O222" s="100">
        <v>393940.89000000007</v>
      </c>
      <c r="P222" s="100">
        <v>304763.48000000004</v>
      </c>
      <c r="Q222" s="135">
        <f t="shared" si="4"/>
        <v>3774313.6300000004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3075609.2600000002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f>+E224</f>
        <v>3860965.21</v>
      </c>
      <c r="F223" s="136">
        <f t="shared" ref="F223:P223" si="12">+F224</f>
        <v>3424903.88</v>
      </c>
      <c r="G223" s="136">
        <f t="shared" si="12"/>
        <v>24796161.16</v>
      </c>
      <c r="H223" s="136">
        <f t="shared" si="12"/>
        <v>35243407.57</v>
      </c>
      <c r="I223" s="136">
        <f t="shared" si="12"/>
        <v>10546529.949999999</v>
      </c>
      <c r="J223" s="136">
        <f t="shared" si="12"/>
        <v>6514690.71</v>
      </c>
      <c r="K223" s="136">
        <f t="shared" si="12"/>
        <v>5034968.0100000007</v>
      </c>
      <c r="L223" s="136">
        <f t="shared" si="12"/>
        <v>14601675.499999996</v>
      </c>
      <c r="M223" s="136">
        <f t="shared" si="12"/>
        <v>14601675.499999996</v>
      </c>
      <c r="N223" s="136">
        <f t="shared" si="12"/>
        <v>14601675.499999996</v>
      </c>
      <c r="O223" s="136">
        <f t="shared" si="12"/>
        <v>14601675.499999996</v>
      </c>
      <c r="P223" s="136">
        <f t="shared" si="12"/>
        <v>14601675.509999996</v>
      </c>
      <c r="Q223" s="135">
        <f t="shared" si="4"/>
        <v>162430003.99999997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133226652.98999999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3860965.21</v>
      </c>
      <c r="F224" s="100">
        <v>3424903.88</v>
      </c>
      <c r="G224" s="100">
        <v>24796161.16</v>
      </c>
      <c r="H224" s="100">
        <v>35243407.57</v>
      </c>
      <c r="I224" s="100">
        <v>10546529.949999999</v>
      </c>
      <c r="J224" s="100">
        <v>6514690.71</v>
      </c>
      <c r="K224" s="100">
        <v>5034968.0100000007</v>
      </c>
      <c r="L224" s="100">
        <v>14601675.499999996</v>
      </c>
      <c r="M224" s="100">
        <v>14601675.499999996</v>
      </c>
      <c r="N224" s="100">
        <v>14601675.499999996</v>
      </c>
      <c r="O224" s="100">
        <v>14601675.499999996</v>
      </c>
      <c r="P224" s="100">
        <v>14601675.509999996</v>
      </c>
      <c r="Q224" s="135">
        <f t="shared" si="4"/>
        <v>162430003.99999997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133226652.98999999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f>+E226</f>
        <v>0</v>
      </c>
      <c r="F225" s="136">
        <f t="shared" ref="F225:P225" si="13">+F226</f>
        <v>0</v>
      </c>
      <c r="G225" s="136">
        <f t="shared" si="13"/>
        <v>0</v>
      </c>
      <c r="H225" s="136">
        <f t="shared" si="13"/>
        <v>0</v>
      </c>
      <c r="I225" s="136">
        <f t="shared" si="13"/>
        <v>0</v>
      </c>
      <c r="J225" s="136">
        <f t="shared" si="13"/>
        <v>0</v>
      </c>
      <c r="K225" s="136">
        <f t="shared" si="13"/>
        <v>0</v>
      </c>
      <c r="L225" s="136">
        <f t="shared" si="13"/>
        <v>0</v>
      </c>
      <c r="M225" s="136">
        <f t="shared" si="13"/>
        <v>0</v>
      </c>
      <c r="N225" s="136">
        <f t="shared" si="13"/>
        <v>0</v>
      </c>
      <c r="O225" s="136">
        <f t="shared" si="13"/>
        <v>0</v>
      </c>
      <c r="P225" s="136">
        <f t="shared" si="13"/>
        <v>0</v>
      </c>
      <c r="Q225" s="135">
        <f t="shared" si="4"/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f t="shared" si="4"/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f>+E228+E230+E232+E234+E236</f>
        <v>4686221.910000002</v>
      </c>
      <c r="F227" s="135">
        <f t="shared" ref="F227:P227" si="14">+F228+F230+F232+F234+F236</f>
        <v>5098567.5600000033</v>
      </c>
      <c r="G227" s="135">
        <f t="shared" si="14"/>
        <v>5356737.99</v>
      </c>
      <c r="H227" s="135">
        <f t="shared" si="14"/>
        <v>7876485.2599999988</v>
      </c>
      <c r="I227" s="135">
        <f t="shared" si="14"/>
        <v>6571916.020000007</v>
      </c>
      <c r="J227" s="135">
        <f t="shared" si="14"/>
        <v>12450402.819999997</v>
      </c>
      <c r="K227" s="135">
        <f t="shared" si="14"/>
        <v>7194495.3300000029</v>
      </c>
      <c r="L227" s="135">
        <f t="shared" si="14"/>
        <v>11511046.889999993</v>
      </c>
      <c r="M227" s="135">
        <f t="shared" si="14"/>
        <v>8271575.2999999961</v>
      </c>
      <c r="N227" s="135">
        <f t="shared" si="14"/>
        <v>8184427.179999996</v>
      </c>
      <c r="O227" s="135">
        <f t="shared" si="14"/>
        <v>8186454.2999999952</v>
      </c>
      <c r="P227" s="135">
        <f t="shared" si="14"/>
        <v>7870935.0699999966</v>
      </c>
      <c r="Q227" s="135">
        <f t="shared" si="4"/>
        <v>93259265.62999998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77201876.25999999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f>+E229</f>
        <v>4652545.5800000019</v>
      </c>
      <c r="F228" s="136">
        <f t="shared" ref="F228:P228" si="15">+F229</f>
        <v>5064083.7100000037</v>
      </c>
      <c r="G228" s="136">
        <f t="shared" si="15"/>
        <v>5294944.21</v>
      </c>
      <c r="H228" s="136">
        <f t="shared" si="15"/>
        <v>7839877.629999999</v>
      </c>
      <c r="I228" s="136">
        <f t="shared" si="15"/>
        <v>6534181.2900000066</v>
      </c>
      <c r="J228" s="136">
        <f t="shared" si="15"/>
        <v>12417048.339999996</v>
      </c>
      <c r="K228" s="136">
        <f t="shared" si="15"/>
        <v>7163197.1000000024</v>
      </c>
      <c r="L228" s="136">
        <f t="shared" si="15"/>
        <v>11237996.149999993</v>
      </c>
      <c r="M228" s="136">
        <f t="shared" si="15"/>
        <v>7995712.2999999961</v>
      </c>
      <c r="N228" s="136">
        <f t="shared" si="15"/>
        <v>7919959.0499999961</v>
      </c>
      <c r="O228" s="136">
        <f t="shared" si="15"/>
        <v>7921986.1699999953</v>
      </c>
      <c r="P228" s="136">
        <f t="shared" si="15"/>
        <v>7594436.6999999965</v>
      </c>
      <c r="Q228" s="135">
        <f t="shared" si="4"/>
        <v>91635968.229999989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76119545.359999985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4652545.5800000019</v>
      </c>
      <c r="F229" s="100">
        <v>5064083.7100000037</v>
      </c>
      <c r="G229" s="100">
        <v>5294944.21</v>
      </c>
      <c r="H229" s="100">
        <v>7839877.629999999</v>
      </c>
      <c r="I229" s="100">
        <v>6534181.2900000066</v>
      </c>
      <c r="J229" s="100">
        <v>12417048.339999996</v>
      </c>
      <c r="K229" s="100">
        <v>7163197.1000000024</v>
      </c>
      <c r="L229" s="100">
        <v>11237996.149999993</v>
      </c>
      <c r="M229" s="100">
        <v>7995712.2999999961</v>
      </c>
      <c r="N229" s="100">
        <v>7919959.0499999961</v>
      </c>
      <c r="O229" s="100">
        <v>7921986.1699999953</v>
      </c>
      <c r="P229" s="100">
        <v>7594436.6999999965</v>
      </c>
      <c r="Q229" s="135">
        <f t="shared" si="4"/>
        <v>91635968.229999989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76119545.359999985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f t="shared" si="4"/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f t="shared" si="4"/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f t="shared" si="4"/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f t="shared" si="4"/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f t="shared" si="4"/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f t="shared" si="4"/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f>+E237</f>
        <v>33676.33</v>
      </c>
      <c r="F236" s="136">
        <f t="shared" ref="F236:P236" si="16">+F237</f>
        <v>34483.850000000006</v>
      </c>
      <c r="G236" s="136">
        <f t="shared" si="16"/>
        <v>61793.78</v>
      </c>
      <c r="H236" s="136">
        <f t="shared" si="16"/>
        <v>36607.630000000005</v>
      </c>
      <c r="I236" s="136">
        <f t="shared" si="16"/>
        <v>37734.729999999989</v>
      </c>
      <c r="J236" s="136">
        <f t="shared" si="16"/>
        <v>33354.480000000003</v>
      </c>
      <c r="K236" s="136">
        <f t="shared" si="16"/>
        <v>31298.230000000003</v>
      </c>
      <c r="L236" s="136">
        <f t="shared" si="16"/>
        <v>273050.74</v>
      </c>
      <c r="M236" s="136">
        <f t="shared" si="16"/>
        <v>275863</v>
      </c>
      <c r="N236" s="136">
        <f t="shared" si="16"/>
        <v>264468.13</v>
      </c>
      <c r="O236" s="136">
        <f t="shared" si="16"/>
        <v>264468.13</v>
      </c>
      <c r="P236" s="136">
        <f t="shared" si="16"/>
        <v>276498.37</v>
      </c>
      <c r="Q236" s="135">
        <f t="shared" ref="Q236:Q267" si="17">SUM(E236:P236)</f>
        <v>1623297.4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1082330.8999999999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33676.33</v>
      </c>
      <c r="F237" s="100">
        <v>34483.850000000006</v>
      </c>
      <c r="G237" s="100">
        <v>61793.78</v>
      </c>
      <c r="H237" s="100">
        <v>36607.630000000005</v>
      </c>
      <c r="I237" s="100">
        <v>37734.729999999989</v>
      </c>
      <c r="J237" s="100">
        <v>33354.480000000003</v>
      </c>
      <c r="K237" s="100">
        <v>31298.230000000003</v>
      </c>
      <c r="L237" s="100">
        <v>273050.74</v>
      </c>
      <c r="M237" s="100">
        <v>275863</v>
      </c>
      <c r="N237" s="100">
        <v>264468.13</v>
      </c>
      <c r="O237" s="100">
        <v>264468.13</v>
      </c>
      <c r="P237" s="100">
        <v>276498.37</v>
      </c>
      <c r="Q237" s="135">
        <f t="shared" si="17"/>
        <v>1623297.4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1082330.8999999999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f>+E239+E241+E243+E245+E247+E249</f>
        <v>12573426.59</v>
      </c>
      <c r="F238" s="135">
        <f t="shared" ref="F238:P238" si="18">+F239+F241+F243+F245+F247+F249</f>
        <v>14910659.169999994</v>
      </c>
      <c r="G238" s="135">
        <f t="shared" si="18"/>
        <v>15761338.430000005</v>
      </c>
      <c r="H238" s="135">
        <f t="shared" si="18"/>
        <v>16340627.550000003</v>
      </c>
      <c r="I238" s="135">
        <f t="shared" si="18"/>
        <v>16782222.790000007</v>
      </c>
      <c r="J238" s="135">
        <f t="shared" si="18"/>
        <v>17001829.640000008</v>
      </c>
      <c r="K238" s="135">
        <f t="shared" si="18"/>
        <v>17790986.199999996</v>
      </c>
      <c r="L238" s="135">
        <f t="shared" si="18"/>
        <v>26266647.030000053</v>
      </c>
      <c r="M238" s="135">
        <f t="shared" si="18"/>
        <v>22341593.820000041</v>
      </c>
      <c r="N238" s="135">
        <f t="shared" si="18"/>
        <v>22902862.930000048</v>
      </c>
      <c r="O238" s="135">
        <f t="shared" si="18"/>
        <v>22396256.330000043</v>
      </c>
      <c r="P238" s="135">
        <f t="shared" si="18"/>
        <v>19142931.920000046</v>
      </c>
      <c r="Q238" s="135">
        <f t="shared" si="17"/>
        <v>224211382.40000024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182672194.15000015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f>+E240</f>
        <v>6681450.3099999987</v>
      </c>
      <c r="F239" s="136">
        <f t="shared" ref="F239:P239" si="19">+F240</f>
        <v>8545718.9099999983</v>
      </c>
      <c r="G239" s="136">
        <f t="shared" si="19"/>
        <v>7900245.3500000024</v>
      </c>
      <c r="H239" s="136">
        <f t="shared" si="19"/>
        <v>8578097.6600000001</v>
      </c>
      <c r="I239" s="136">
        <f t="shared" si="19"/>
        <v>8917295.1000000052</v>
      </c>
      <c r="J239" s="136">
        <f t="shared" si="19"/>
        <v>8531201.2800000049</v>
      </c>
      <c r="K239" s="136">
        <f t="shared" si="19"/>
        <v>8654407.0799999982</v>
      </c>
      <c r="L239" s="136">
        <f t="shared" si="19"/>
        <v>13892595.079999996</v>
      </c>
      <c r="M239" s="136">
        <f t="shared" si="19"/>
        <v>10957828.059999997</v>
      </c>
      <c r="N239" s="136">
        <f t="shared" si="19"/>
        <v>10608873.959999997</v>
      </c>
      <c r="O239" s="136">
        <f t="shared" si="19"/>
        <v>10103036.119999995</v>
      </c>
      <c r="P239" s="136">
        <f t="shared" si="19"/>
        <v>8345906.240000003</v>
      </c>
      <c r="Q239" s="135">
        <f t="shared" si="17"/>
        <v>111716655.15000001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93267712.790000007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6681450.3099999987</v>
      </c>
      <c r="F240" s="100">
        <v>8545718.9099999983</v>
      </c>
      <c r="G240" s="100">
        <v>7900245.3500000024</v>
      </c>
      <c r="H240" s="100">
        <v>8578097.6600000001</v>
      </c>
      <c r="I240" s="100">
        <v>8917295.1000000052</v>
      </c>
      <c r="J240" s="100">
        <v>8531201.2800000049</v>
      </c>
      <c r="K240" s="100">
        <v>8654407.0799999982</v>
      </c>
      <c r="L240" s="100">
        <v>13892595.079999996</v>
      </c>
      <c r="M240" s="100">
        <v>10957828.059999997</v>
      </c>
      <c r="N240" s="100">
        <v>10608873.959999997</v>
      </c>
      <c r="O240" s="100">
        <v>10103036.119999995</v>
      </c>
      <c r="P240" s="100">
        <v>8345906.240000003</v>
      </c>
      <c r="Q240" s="135">
        <f t="shared" si="17"/>
        <v>111716655.15000001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93267712.790000007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f t="shared" si="17"/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f t="shared" si="17"/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f>+E244</f>
        <v>3105339.290000001</v>
      </c>
      <c r="F243" s="136">
        <f t="shared" ref="F243:P243" si="20">+F244</f>
        <v>3106701.1199999978</v>
      </c>
      <c r="G243" s="136">
        <f t="shared" si="20"/>
        <v>3972494.0800000033</v>
      </c>
      <c r="H243" s="136">
        <f t="shared" si="20"/>
        <v>3886412.1700000032</v>
      </c>
      <c r="I243" s="136">
        <f t="shared" si="20"/>
        <v>3680835.2200000011</v>
      </c>
      <c r="J243" s="136">
        <f t="shared" si="20"/>
        <v>3955334.4900000016</v>
      </c>
      <c r="K243" s="136">
        <f t="shared" si="20"/>
        <v>3840829.84</v>
      </c>
      <c r="L243" s="136">
        <f t="shared" si="20"/>
        <v>5666062.9600000512</v>
      </c>
      <c r="M243" s="136">
        <f t="shared" si="20"/>
        <v>4857813.7700000424</v>
      </c>
      <c r="N243" s="136">
        <f t="shared" si="20"/>
        <v>5936436.810000048</v>
      </c>
      <c r="O243" s="136">
        <f t="shared" si="20"/>
        <v>5930978.4100000486</v>
      </c>
      <c r="P243" s="136">
        <f t="shared" si="20"/>
        <v>5206148.2500000438</v>
      </c>
      <c r="Q243" s="135">
        <f t="shared" si="17"/>
        <v>53145386.410000242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42008259.750000149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3105339.290000001</v>
      </c>
      <c r="F244" s="100">
        <v>3106701.1199999978</v>
      </c>
      <c r="G244" s="100">
        <v>3972494.0800000033</v>
      </c>
      <c r="H244" s="100">
        <v>3886412.1700000032</v>
      </c>
      <c r="I244" s="100">
        <v>3680835.2200000011</v>
      </c>
      <c r="J244" s="100">
        <v>3955334.4900000016</v>
      </c>
      <c r="K244" s="100">
        <v>3840829.84</v>
      </c>
      <c r="L244" s="100">
        <v>5666062.9600000512</v>
      </c>
      <c r="M244" s="100">
        <v>4857813.7700000424</v>
      </c>
      <c r="N244" s="100">
        <v>5936436.810000048</v>
      </c>
      <c r="O244" s="100">
        <v>5930978.4100000486</v>
      </c>
      <c r="P244" s="100">
        <v>5206148.2500000438</v>
      </c>
      <c r="Q244" s="135">
        <f t="shared" si="17"/>
        <v>53145386.410000242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42008259.750000149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f>+E246</f>
        <v>875103.55000000016</v>
      </c>
      <c r="F245" s="136">
        <f t="shared" ref="F245:P245" si="21">+F246</f>
        <v>1104452.8400000003</v>
      </c>
      <c r="G245" s="136">
        <f t="shared" si="21"/>
        <v>1273779.4999999995</v>
      </c>
      <c r="H245" s="136">
        <f t="shared" si="21"/>
        <v>1053629.2899999996</v>
      </c>
      <c r="I245" s="136">
        <f t="shared" si="21"/>
        <v>1049727.0099999998</v>
      </c>
      <c r="J245" s="136">
        <f t="shared" si="21"/>
        <v>1324970.69</v>
      </c>
      <c r="K245" s="136">
        <f t="shared" si="21"/>
        <v>1530113.7699999996</v>
      </c>
      <c r="L245" s="136">
        <f t="shared" si="21"/>
        <v>1463786.5499999998</v>
      </c>
      <c r="M245" s="136">
        <f t="shared" si="21"/>
        <v>1597496.4499999997</v>
      </c>
      <c r="N245" s="136">
        <f t="shared" si="21"/>
        <v>1750830.94</v>
      </c>
      <c r="O245" s="136">
        <f t="shared" si="21"/>
        <v>1768403.5499999998</v>
      </c>
      <c r="P245" s="136">
        <f t="shared" si="21"/>
        <v>1843092.4299999992</v>
      </c>
      <c r="Q245" s="135">
        <f t="shared" si="17"/>
        <v>16635386.569999997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13023890.589999998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875103.55000000016</v>
      </c>
      <c r="F246" s="100">
        <v>1104452.8400000003</v>
      </c>
      <c r="G246" s="100">
        <v>1273779.4999999995</v>
      </c>
      <c r="H246" s="100">
        <v>1053629.2899999996</v>
      </c>
      <c r="I246" s="100">
        <v>1049727.0099999998</v>
      </c>
      <c r="J246" s="100">
        <v>1324970.69</v>
      </c>
      <c r="K246" s="100">
        <v>1530113.7699999996</v>
      </c>
      <c r="L246" s="100">
        <v>1463786.5499999998</v>
      </c>
      <c r="M246" s="100">
        <v>1597496.4499999997</v>
      </c>
      <c r="N246" s="100">
        <v>1750830.94</v>
      </c>
      <c r="O246" s="100">
        <v>1768403.5499999998</v>
      </c>
      <c r="P246" s="100">
        <v>1843092.4299999992</v>
      </c>
      <c r="Q246" s="135">
        <f t="shared" si="17"/>
        <v>16635386.569999997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13023890.589999998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f t="shared" si="17"/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f t="shared" si="17"/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f>+E250</f>
        <v>1911533.4399999988</v>
      </c>
      <c r="F249" s="136">
        <f t="shared" ref="F249:P249" si="22">+F250</f>
        <v>2153786.2999999998</v>
      </c>
      <c r="G249" s="136">
        <f t="shared" si="22"/>
        <v>2614819.4999999995</v>
      </c>
      <c r="H249" s="136">
        <f t="shared" si="22"/>
        <v>2822488.4299999992</v>
      </c>
      <c r="I249" s="136">
        <f t="shared" si="22"/>
        <v>3134365.4600000009</v>
      </c>
      <c r="J249" s="136">
        <f t="shared" si="22"/>
        <v>3190323.1799999997</v>
      </c>
      <c r="K249" s="136">
        <f t="shared" si="22"/>
        <v>3765635.5099999974</v>
      </c>
      <c r="L249" s="136">
        <f t="shared" si="22"/>
        <v>5244202.4400000041</v>
      </c>
      <c r="M249" s="136">
        <f t="shared" si="22"/>
        <v>4928455.5400000038</v>
      </c>
      <c r="N249" s="136">
        <f t="shared" si="22"/>
        <v>4606721.2200000025</v>
      </c>
      <c r="O249" s="136">
        <f t="shared" si="22"/>
        <v>4593838.2500000019</v>
      </c>
      <c r="P249" s="136">
        <f t="shared" si="22"/>
        <v>3747785</v>
      </c>
      <c r="Q249" s="135">
        <f t="shared" si="17"/>
        <v>42713954.270000011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34372331.020000011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1911533.4399999988</v>
      </c>
      <c r="F250" s="100">
        <v>2153786.2999999998</v>
      </c>
      <c r="G250" s="100">
        <v>2614819.4999999995</v>
      </c>
      <c r="H250" s="100">
        <v>2822488.4299999992</v>
      </c>
      <c r="I250" s="100">
        <v>3134365.4600000009</v>
      </c>
      <c r="J250" s="100">
        <v>3190323.1799999997</v>
      </c>
      <c r="K250" s="100">
        <v>3765635.5099999974</v>
      </c>
      <c r="L250" s="100">
        <v>5244202.4400000041</v>
      </c>
      <c r="M250" s="100">
        <v>4928455.5400000038</v>
      </c>
      <c r="N250" s="100">
        <v>4606721.2200000025</v>
      </c>
      <c r="O250" s="100">
        <v>4593838.2500000019</v>
      </c>
      <c r="P250" s="100">
        <v>3747785</v>
      </c>
      <c r="Q250" s="135">
        <f t="shared" si="17"/>
        <v>42713954.270000011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34372331.020000011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f>+E252+E255+E259+E266+E270+E276+E278+E283+E291</f>
        <v>10097523.550000003</v>
      </c>
      <c r="F251" s="135">
        <f t="shared" ref="F251:P251" si="23">+F252+F255+F259+F266+F270+F276+F278+F283+F291</f>
        <v>11701470.809999999</v>
      </c>
      <c r="G251" s="135">
        <f t="shared" si="23"/>
        <v>22861657.270000007</v>
      </c>
      <c r="H251" s="135">
        <f t="shared" si="23"/>
        <v>29161586.169999994</v>
      </c>
      <c r="I251" s="135">
        <f t="shared" si="23"/>
        <v>25914641.609999988</v>
      </c>
      <c r="J251" s="135">
        <f t="shared" si="23"/>
        <v>23386681.990000002</v>
      </c>
      <c r="K251" s="135">
        <f t="shared" si="23"/>
        <v>44952003.690000005</v>
      </c>
      <c r="L251" s="135">
        <f t="shared" si="23"/>
        <v>43176032.090000004</v>
      </c>
      <c r="M251" s="135">
        <f t="shared" si="23"/>
        <v>43413500.68</v>
      </c>
      <c r="N251" s="135">
        <f t="shared" si="23"/>
        <v>40722430.019999996</v>
      </c>
      <c r="O251" s="135">
        <f t="shared" si="23"/>
        <v>43801553.610000014</v>
      </c>
      <c r="P251" s="135">
        <f t="shared" si="23"/>
        <v>75856057.350000039</v>
      </c>
      <c r="Q251" s="135">
        <f t="shared" si="17"/>
        <v>415045138.84000003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295387527.88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f>+E253+E254</f>
        <v>1685806.9200000018</v>
      </c>
      <c r="F252" s="136">
        <f t="shared" ref="F252:P252" si="24">+F253+F254</f>
        <v>1760387.5599999998</v>
      </c>
      <c r="G252" s="136">
        <f t="shared" si="24"/>
        <v>3265049.7300000032</v>
      </c>
      <c r="H252" s="136">
        <f t="shared" si="24"/>
        <v>2973420.7499999991</v>
      </c>
      <c r="I252" s="136">
        <f t="shared" si="24"/>
        <v>3923602.88</v>
      </c>
      <c r="J252" s="136">
        <f t="shared" si="24"/>
        <v>2516348.109999998</v>
      </c>
      <c r="K252" s="136">
        <f t="shared" si="24"/>
        <v>5107064.2499999963</v>
      </c>
      <c r="L252" s="136">
        <f t="shared" si="24"/>
        <v>7481349.6600000123</v>
      </c>
      <c r="M252" s="136">
        <f t="shared" si="24"/>
        <v>7745450.2600000082</v>
      </c>
      <c r="N252" s="136">
        <f t="shared" si="24"/>
        <v>7626818.230000006</v>
      </c>
      <c r="O252" s="136">
        <f t="shared" si="24"/>
        <v>7622690.5600000052</v>
      </c>
      <c r="P252" s="136">
        <f t="shared" si="24"/>
        <v>6878334.5100000137</v>
      </c>
      <c r="Q252" s="135">
        <f t="shared" si="17"/>
        <v>58586323.420000032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44085298.350000016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1685806.9200000018</v>
      </c>
      <c r="F253" s="100">
        <v>1760387.5599999998</v>
      </c>
      <c r="G253" s="100">
        <v>3265049.7300000032</v>
      </c>
      <c r="H253" s="100">
        <v>2973420.7499999991</v>
      </c>
      <c r="I253" s="100">
        <v>3923602.88</v>
      </c>
      <c r="J253" s="100">
        <v>2516348.109999998</v>
      </c>
      <c r="K253" s="100">
        <v>5107064.2499999963</v>
      </c>
      <c r="L253" s="100">
        <v>7481349.6600000123</v>
      </c>
      <c r="M253" s="100">
        <v>7745450.2600000082</v>
      </c>
      <c r="N253" s="100">
        <v>7626818.230000006</v>
      </c>
      <c r="O253" s="100">
        <v>7622690.5600000052</v>
      </c>
      <c r="P253" s="100">
        <v>6878334.5100000137</v>
      </c>
      <c r="Q253" s="135">
        <f t="shared" si="17"/>
        <v>58586323.420000032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44085298.350000016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f t="shared" si="17"/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f>+E256+E257+E258</f>
        <v>2590705.9300000002</v>
      </c>
      <c r="F255" s="136">
        <f t="shared" ref="F255:P255" si="25">+F256+F257+F258</f>
        <v>815828.74999999988</v>
      </c>
      <c r="G255" s="136">
        <f t="shared" si="25"/>
        <v>1031262.2799999999</v>
      </c>
      <c r="H255" s="136">
        <f t="shared" si="25"/>
        <v>4967497.2399999974</v>
      </c>
      <c r="I255" s="136">
        <f t="shared" si="25"/>
        <v>3687084.2699999996</v>
      </c>
      <c r="J255" s="136">
        <f t="shared" si="25"/>
        <v>3282571.9400000009</v>
      </c>
      <c r="K255" s="136">
        <f t="shared" si="25"/>
        <v>3172453.4100000011</v>
      </c>
      <c r="L255" s="136">
        <f t="shared" si="25"/>
        <v>6908458.2200000016</v>
      </c>
      <c r="M255" s="136">
        <f t="shared" si="25"/>
        <v>6481582.9900000021</v>
      </c>
      <c r="N255" s="136">
        <f t="shared" si="25"/>
        <v>6460308.030000004</v>
      </c>
      <c r="O255" s="136">
        <f t="shared" si="25"/>
        <v>6480695.7500000037</v>
      </c>
      <c r="P255" s="136">
        <f t="shared" si="25"/>
        <v>6330596.1399999959</v>
      </c>
      <c r="Q255" s="135">
        <f t="shared" si="17"/>
        <v>52209044.95000001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39397753.06000001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2556946.0100000002</v>
      </c>
      <c r="F256" s="100">
        <v>788660.27999999991</v>
      </c>
      <c r="G256" s="100">
        <v>978485.83</v>
      </c>
      <c r="H256" s="100">
        <v>4933586.6099999975</v>
      </c>
      <c r="I256" s="100">
        <v>3602426.0599999996</v>
      </c>
      <c r="J256" s="100">
        <v>3187746.3600000008</v>
      </c>
      <c r="K256" s="100">
        <v>3048071.080000001</v>
      </c>
      <c r="L256" s="100">
        <v>6651492.870000002</v>
      </c>
      <c r="M256" s="100">
        <v>6207191.9400000023</v>
      </c>
      <c r="N256" s="100">
        <v>6187584.1000000043</v>
      </c>
      <c r="O256" s="100">
        <v>6207961.820000004</v>
      </c>
      <c r="P256" s="100">
        <v>6090909.7799999965</v>
      </c>
      <c r="Q256" s="135">
        <f t="shared" si="17"/>
        <v>50441062.740000002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38142191.140000001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17466.02</v>
      </c>
      <c r="F257" s="100">
        <v>10758.499999999998</v>
      </c>
      <c r="G257" s="100">
        <v>29132.309999999998</v>
      </c>
      <c r="H257" s="100">
        <v>12422.389999999998</v>
      </c>
      <c r="I257" s="100">
        <v>18112.28</v>
      </c>
      <c r="J257" s="100">
        <v>22556.75</v>
      </c>
      <c r="K257" s="100">
        <v>35977.94000000001</v>
      </c>
      <c r="L257" s="100">
        <v>43604.959999999992</v>
      </c>
      <c r="M257" s="100">
        <v>55328.45</v>
      </c>
      <c r="N257" s="100">
        <v>53511.329999999994</v>
      </c>
      <c r="O257" s="100">
        <v>53521.329999999994</v>
      </c>
      <c r="P257" s="100">
        <v>29434.68</v>
      </c>
      <c r="Q257" s="135">
        <f t="shared" si="17"/>
        <v>381826.94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298870.93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16293.9</v>
      </c>
      <c r="F258" s="100">
        <v>16409.969999999998</v>
      </c>
      <c r="G258" s="100">
        <v>23644.140000000003</v>
      </c>
      <c r="H258" s="100">
        <v>21488.240000000002</v>
      </c>
      <c r="I258" s="100">
        <v>66545.929999999993</v>
      </c>
      <c r="J258" s="100">
        <v>72268.830000000016</v>
      </c>
      <c r="K258" s="100">
        <v>88404.39</v>
      </c>
      <c r="L258" s="100">
        <v>213360.39</v>
      </c>
      <c r="M258" s="100">
        <v>219062.6</v>
      </c>
      <c r="N258" s="100">
        <v>219212.6</v>
      </c>
      <c r="O258" s="100">
        <v>219212.6</v>
      </c>
      <c r="P258" s="100">
        <v>210251.68</v>
      </c>
      <c r="Q258" s="135">
        <f t="shared" si="17"/>
        <v>1386155.27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956690.99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f>+E260+E261+E262+E263+E264+E265</f>
        <v>10074.780000000001</v>
      </c>
      <c r="F259" s="136">
        <f t="shared" ref="F259:P259" si="26">+F260+F261+F262+F263+F264+F265</f>
        <v>48000.93</v>
      </c>
      <c r="G259" s="136">
        <f t="shared" si="26"/>
        <v>64545.879999999983</v>
      </c>
      <c r="H259" s="136">
        <f t="shared" si="26"/>
        <v>30091.18</v>
      </c>
      <c r="I259" s="136">
        <f t="shared" si="26"/>
        <v>26321.109999999997</v>
      </c>
      <c r="J259" s="136">
        <f t="shared" si="26"/>
        <v>20603.250000000007</v>
      </c>
      <c r="K259" s="136">
        <f t="shared" si="26"/>
        <v>20687.91</v>
      </c>
      <c r="L259" s="136">
        <f t="shared" si="26"/>
        <v>99589.439999999988</v>
      </c>
      <c r="M259" s="136">
        <f t="shared" si="26"/>
        <v>99285.73</v>
      </c>
      <c r="N259" s="136">
        <f t="shared" si="26"/>
        <v>99190.68</v>
      </c>
      <c r="O259" s="136">
        <f t="shared" si="26"/>
        <v>98939.12999999999</v>
      </c>
      <c r="P259" s="136">
        <f t="shared" si="26"/>
        <v>85683.409999999974</v>
      </c>
      <c r="Q259" s="135">
        <f t="shared" si="17"/>
        <v>703013.42999999993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518390.88999999996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f t="shared" si="17"/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10074.780000000001</v>
      </c>
      <c r="F261" s="100">
        <v>48000.93</v>
      </c>
      <c r="G261" s="100">
        <v>64545.879999999983</v>
      </c>
      <c r="H261" s="100">
        <v>30091.18</v>
      </c>
      <c r="I261" s="100">
        <v>26321.109999999997</v>
      </c>
      <c r="J261" s="100">
        <v>20603.250000000007</v>
      </c>
      <c r="K261" s="100">
        <v>20687.91</v>
      </c>
      <c r="L261" s="100">
        <v>99589.439999999988</v>
      </c>
      <c r="M261" s="100">
        <v>99285.73</v>
      </c>
      <c r="N261" s="100">
        <v>99190.68</v>
      </c>
      <c r="O261" s="100">
        <v>98939.12999999999</v>
      </c>
      <c r="P261" s="100">
        <v>85683.409999999974</v>
      </c>
      <c r="Q261" s="135">
        <f t="shared" si="17"/>
        <v>703013.42999999993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518390.88999999996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f t="shared" si="17"/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f t="shared" si="17"/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f t="shared" si="17"/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f t="shared" si="17"/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f>+E267+E268+E269</f>
        <v>60745.59</v>
      </c>
      <c r="F266" s="136">
        <f t="shared" ref="F266:P266" si="27">+F267+F268+F269</f>
        <v>103986.16000000002</v>
      </c>
      <c r="G266" s="136">
        <f t="shared" si="27"/>
        <v>181472.66999999998</v>
      </c>
      <c r="H266" s="136">
        <f t="shared" si="27"/>
        <v>239707.14</v>
      </c>
      <c r="I266" s="136">
        <f t="shared" si="27"/>
        <v>270741.06</v>
      </c>
      <c r="J266" s="136">
        <f t="shared" si="27"/>
        <v>141789.79</v>
      </c>
      <c r="K266" s="136">
        <f t="shared" si="27"/>
        <v>262550.96999999997</v>
      </c>
      <c r="L266" s="136">
        <f t="shared" si="27"/>
        <v>286043.50000000012</v>
      </c>
      <c r="M266" s="136">
        <f t="shared" si="27"/>
        <v>320185.41000000003</v>
      </c>
      <c r="N266" s="136">
        <f t="shared" si="27"/>
        <v>321582.14</v>
      </c>
      <c r="O266" s="136">
        <f t="shared" si="27"/>
        <v>321582.14</v>
      </c>
      <c r="P266" s="136">
        <f t="shared" si="27"/>
        <v>315866.40000000008</v>
      </c>
      <c r="Q266" s="135">
        <f t="shared" si="17"/>
        <v>2826252.9700000007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2188804.4300000006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f t="shared" si="17"/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f t="shared" ref="Q268:Q299" si="28">SUM(E268:P268)</f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60745.59</v>
      </c>
      <c r="F269" s="100">
        <v>103986.16000000002</v>
      </c>
      <c r="G269" s="100">
        <v>181472.66999999998</v>
      </c>
      <c r="H269" s="100">
        <v>239707.14</v>
      </c>
      <c r="I269" s="100">
        <v>270741.06</v>
      </c>
      <c r="J269" s="100">
        <v>141789.79</v>
      </c>
      <c r="K269" s="100">
        <v>262550.96999999997</v>
      </c>
      <c r="L269" s="100">
        <v>286043.50000000012</v>
      </c>
      <c r="M269" s="100">
        <v>320185.41000000003</v>
      </c>
      <c r="N269" s="100">
        <v>321582.14</v>
      </c>
      <c r="O269" s="100">
        <v>321582.14</v>
      </c>
      <c r="P269" s="100">
        <v>315866.40000000008</v>
      </c>
      <c r="Q269" s="135">
        <f t="shared" si="28"/>
        <v>2826252.9700000007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2188804.4300000006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f>+E271+E272+E273+E274+E275</f>
        <v>3002118.07</v>
      </c>
      <c r="F270" s="136">
        <f t="shared" ref="F270:P270" si="29">+F271+F272+F273+F274+F275</f>
        <v>5078057.7699999996</v>
      </c>
      <c r="G270" s="136">
        <f t="shared" si="29"/>
        <v>13992282.980000002</v>
      </c>
      <c r="H270" s="136">
        <f t="shared" si="29"/>
        <v>18063027.340000004</v>
      </c>
      <c r="I270" s="136">
        <f t="shared" si="29"/>
        <v>14473554.649999993</v>
      </c>
      <c r="J270" s="136">
        <f t="shared" si="29"/>
        <v>14132993.680000002</v>
      </c>
      <c r="K270" s="136">
        <f t="shared" si="29"/>
        <v>23224684.710000008</v>
      </c>
      <c r="L270" s="136">
        <f t="shared" si="29"/>
        <v>21425421.039999992</v>
      </c>
      <c r="M270" s="136">
        <f t="shared" si="29"/>
        <v>23672530.04999999</v>
      </c>
      <c r="N270" s="136">
        <f t="shared" si="29"/>
        <v>21127643.809999995</v>
      </c>
      <c r="O270" s="136">
        <f t="shared" si="29"/>
        <v>24175093.060000006</v>
      </c>
      <c r="P270" s="136">
        <f t="shared" si="29"/>
        <v>54527075.410000034</v>
      </c>
      <c r="Q270" s="135">
        <f t="shared" si="28"/>
        <v>236894482.57000002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158192314.09999999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1574778.4</v>
      </c>
      <c r="F271" s="100">
        <v>4037208.1099999994</v>
      </c>
      <c r="G271" s="100">
        <v>11756857.230000002</v>
      </c>
      <c r="H271" s="100">
        <v>16412797.120000003</v>
      </c>
      <c r="I271" s="100">
        <v>12817869.509999994</v>
      </c>
      <c r="J271" s="100">
        <v>12434342.270000001</v>
      </c>
      <c r="K271" s="100">
        <v>21565320.170000009</v>
      </c>
      <c r="L271" s="100">
        <v>17229138.359999988</v>
      </c>
      <c r="M271" s="100">
        <v>19249146.609999988</v>
      </c>
      <c r="N271" s="100">
        <v>17526590.619999994</v>
      </c>
      <c r="O271" s="100">
        <v>21052225.130000003</v>
      </c>
      <c r="P271" s="100">
        <v>51250343.580000028</v>
      </c>
      <c r="Q271" s="135">
        <f t="shared" si="28"/>
        <v>206906617.11000001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134604048.39999998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168653.9899999999</v>
      </c>
      <c r="F272" s="100">
        <v>142237.99999999997</v>
      </c>
      <c r="G272" s="100">
        <v>186679.46000000005</v>
      </c>
      <c r="H272" s="100">
        <v>233792.54999999996</v>
      </c>
      <c r="I272" s="100">
        <v>205015.19999999992</v>
      </c>
      <c r="J272" s="100">
        <v>189412.96</v>
      </c>
      <c r="K272" s="100">
        <v>212959.51999999993</v>
      </c>
      <c r="L272" s="100">
        <v>598312.51000000013</v>
      </c>
      <c r="M272" s="100">
        <v>476707.75000000012</v>
      </c>
      <c r="N272" s="100">
        <v>467363.82000000007</v>
      </c>
      <c r="O272" s="100">
        <v>460167.7300000001</v>
      </c>
      <c r="P272" s="100">
        <v>537330.35000000009</v>
      </c>
      <c r="Q272" s="135">
        <f t="shared" si="28"/>
        <v>3878633.84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2881135.76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1228022.3199999998</v>
      </c>
      <c r="F273" s="100">
        <v>892860.44000000006</v>
      </c>
      <c r="G273" s="100">
        <v>1937975.19</v>
      </c>
      <c r="H273" s="100">
        <v>1249452.3700000003</v>
      </c>
      <c r="I273" s="100">
        <v>1434715.1100000003</v>
      </c>
      <c r="J273" s="100">
        <v>1493854.16</v>
      </c>
      <c r="K273" s="100">
        <v>1399694.96</v>
      </c>
      <c r="L273" s="100">
        <v>3523314.810000001</v>
      </c>
      <c r="M273" s="100">
        <v>3870285.2500000009</v>
      </c>
      <c r="N273" s="100">
        <v>3055278.5600000015</v>
      </c>
      <c r="O273" s="100">
        <v>2583519.1700000009</v>
      </c>
      <c r="P273" s="100">
        <v>2602212.3500000006</v>
      </c>
      <c r="Q273" s="135">
        <f t="shared" si="28"/>
        <v>25271184.690000009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20085453.170000006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30663.359999999993</v>
      </c>
      <c r="F274" s="100">
        <v>5751.22</v>
      </c>
      <c r="G274" s="100">
        <v>110771.1</v>
      </c>
      <c r="H274" s="100">
        <v>166985.30000000002</v>
      </c>
      <c r="I274" s="100">
        <v>15954.83</v>
      </c>
      <c r="J274" s="100">
        <v>15384.289999999999</v>
      </c>
      <c r="K274" s="100">
        <v>46710.06</v>
      </c>
      <c r="L274" s="100">
        <v>74655.360000000001</v>
      </c>
      <c r="M274" s="100">
        <v>76390.44</v>
      </c>
      <c r="N274" s="100">
        <v>78410.81</v>
      </c>
      <c r="O274" s="100">
        <v>79181.03</v>
      </c>
      <c r="P274" s="100">
        <v>137189.13</v>
      </c>
      <c r="Q274" s="135">
        <f t="shared" si="28"/>
        <v>838046.93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621676.77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f t="shared" si="28"/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f>+E277</f>
        <v>1559333.33</v>
      </c>
      <c r="F276" s="136">
        <f t="shared" ref="F276:P276" si="30">+F277</f>
        <v>1559333.33</v>
      </c>
      <c r="G276" s="136">
        <f t="shared" si="30"/>
        <v>1696133.37</v>
      </c>
      <c r="H276" s="136">
        <f t="shared" si="30"/>
        <v>1696133.33</v>
      </c>
      <c r="I276" s="136">
        <f t="shared" si="30"/>
        <v>1696133.33</v>
      </c>
      <c r="J276" s="136">
        <f t="shared" si="30"/>
        <v>1696133.33</v>
      </c>
      <c r="K276" s="136">
        <f t="shared" si="30"/>
        <v>1696133.33</v>
      </c>
      <c r="L276" s="136">
        <f t="shared" si="30"/>
        <v>1696133.33</v>
      </c>
      <c r="M276" s="136">
        <f t="shared" si="30"/>
        <v>1696133.33</v>
      </c>
      <c r="N276" s="136">
        <f t="shared" si="30"/>
        <v>1696133.33</v>
      </c>
      <c r="O276" s="136">
        <f t="shared" si="30"/>
        <v>1696133.33</v>
      </c>
      <c r="P276" s="136">
        <f t="shared" si="30"/>
        <v>1696133.33</v>
      </c>
      <c r="Q276" s="135">
        <f t="shared" si="28"/>
        <v>20080000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16687733.34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1559333.33</v>
      </c>
      <c r="F277" s="100">
        <v>1559333.33</v>
      </c>
      <c r="G277" s="100">
        <v>1696133.37</v>
      </c>
      <c r="H277" s="100">
        <v>1696133.33</v>
      </c>
      <c r="I277" s="100">
        <v>1696133.33</v>
      </c>
      <c r="J277" s="100">
        <v>1696133.33</v>
      </c>
      <c r="K277" s="100">
        <v>1696133.33</v>
      </c>
      <c r="L277" s="100">
        <v>1696133.33</v>
      </c>
      <c r="M277" s="100">
        <v>1696133.33</v>
      </c>
      <c r="N277" s="100">
        <v>1696133.33</v>
      </c>
      <c r="O277" s="100">
        <v>1696133.33</v>
      </c>
      <c r="P277" s="100">
        <v>1696133.33</v>
      </c>
      <c r="Q277" s="135">
        <f t="shared" si="28"/>
        <v>20080000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16687733.34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f>+E279+E280+E281+E282</f>
        <v>640730.56000000006</v>
      </c>
      <c r="F278" s="136">
        <f t="shared" ref="F278:P278" si="31">+F279+F280+F281+F282</f>
        <v>1802654.77</v>
      </c>
      <c r="G278" s="136">
        <f t="shared" si="31"/>
        <v>2062506.7300000002</v>
      </c>
      <c r="H278" s="136">
        <f t="shared" si="31"/>
        <v>620177.14</v>
      </c>
      <c r="I278" s="136">
        <f t="shared" si="31"/>
        <v>1237720.33</v>
      </c>
      <c r="J278" s="136">
        <f t="shared" si="31"/>
        <v>899094.21999999974</v>
      </c>
      <c r="K278" s="136">
        <f t="shared" si="31"/>
        <v>1569819.54</v>
      </c>
      <c r="L278" s="136">
        <f t="shared" si="31"/>
        <v>4135100.4300000034</v>
      </c>
      <c r="M278" s="136">
        <f t="shared" si="31"/>
        <v>2263545.0599999987</v>
      </c>
      <c r="N278" s="136">
        <f t="shared" si="31"/>
        <v>2263674.149999999</v>
      </c>
      <c r="O278" s="136">
        <f t="shared" si="31"/>
        <v>2278330.5599999987</v>
      </c>
      <c r="P278" s="136">
        <f t="shared" si="31"/>
        <v>5281070.2200000035</v>
      </c>
      <c r="Q278" s="135">
        <f t="shared" si="28"/>
        <v>25054423.710000001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17495022.93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f t="shared" si="28"/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f t="shared" si="28"/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182324.93000000002</v>
      </c>
      <c r="F281" s="100">
        <v>1308349.8600000001</v>
      </c>
      <c r="G281" s="100">
        <v>566917.99</v>
      </c>
      <c r="H281" s="100">
        <v>479637.16000000003</v>
      </c>
      <c r="I281" s="100">
        <v>779714.69</v>
      </c>
      <c r="J281" s="100">
        <v>341624.21999999991</v>
      </c>
      <c r="K281" s="100">
        <v>979669.69</v>
      </c>
      <c r="L281" s="100">
        <v>3360918.7300000037</v>
      </c>
      <c r="M281" s="100">
        <v>1580689.3499999989</v>
      </c>
      <c r="N281" s="100">
        <v>1580547.209999999</v>
      </c>
      <c r="O281" s="100">
        <v>1590547.209999999</v>
      </c>
      <c r="P281" s="100">
        <v>4340490.5100000035</v>
      </c>
      <c r="Q281" s="135">
        <f t="shared" si="28"/>
        <v>17091431.550000004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11160393.830000002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458405.63</v>
      </c>
      <c r="F282" s="100">
        <v>494304.91000000003</v>
      </c>
      <c r="G282" s="100">
        <v>1495588.7400000002</v>
      </c>
      <c r="H282" s="100">
        <v>140539.98000000001</v>
      </c>
      <c r="I282" s="100">
        <v>458005.64</v>
      </c>
      <c r="J282" s="100">
        <v>557469.99999999988</v>
      </c>
      <c r="K282" s="100">
        <v>590149.85</v>
      </c>
      <c r="L282" s="100">
        <v>774181.69999999984</v>
      </c>
      <c r="M282" s="100">
        <v>682855.71</v>
      </c>
      <c r="N282" s="100">
        <v>683126.94</v>
      </c>
      <c r="O282" s="100">
        <v>687783.34999999986</v>
      </c>
      <c r="P282" s="100">
        <v>940579.71</v>
      </c>
      <c r="Q282" s="135">
        <f t="shared" si="28"/>
        <v>7962992.1599999992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6334629.0999999996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f>+E284+E285+E286+E287+E288+E289+E290</f>
        <v>533219.80000000005</v>
      </c>
      <c r="F283" s="136">
        <f t="shared" ref="F283:P283" si="32">+F284+F285+F286+F287+F288+F289+F290</f>
        <v>517761.36</v>
      </c>
      <c r="G283" s="136">
        <f t="shared" si="32"/>
        <v>541263.54999999993</v>
      </c>
      <c r="H283" s="136">
        <f t="shared" si="32"/>
        <v>551999.81000000006</v>
      </c>
      <c r="I283" s="136">
        <f t="shared" si="32"/>
        <v>577392.51000000013</v>
      </c>
      <c r="J283" s="136">
        <f t="shared" si="32"/>
        <v>654794.14000000013</v>
      </c>
      <c r="K283" s="136">
        <f t="shared" si="32"/>
        <v>614911.46999999974</v>
      </c>
      <c r="L283" s="136">
        <f t="shared" si="32"/>
        <v>917053.00999999989</v>
      </c>
      <c r="M283" s="136">
        <f t="shared" si="32"/>
        <v>898456.82</v>
      </c>
      <c r="N283" s="136">
        <f t="shared" si="32"/>
        <v>897047.96999999986</v>
      </c>
      <c r="O283" s="136">
        <f t="shared" si="32"/>
        <v>897971.17</v>
      </c>
      <c r="P283" s="136">
        <f t="shared" si="32"/>
        <v>532087.11</v>
      </c>
      <c r="Q283" s="135">
        <f t="shared" si="28"/>
        <v>8133958.7200000007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6703900.4400000004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f t="shared" si="28"/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494929.58000000007</v>
      </c>
      <c r="F285" s="100">
        <v>483730.69</v>
      </c>
      <c r="G285" s="100">
        <v>488046.70999999996</v>
      </c>
      <c r="H285" s="100">
        <v>516752.80000000005</v>
      </c>
      <c r="I285" s="100">
        <v>543955.84000000008</v>
      </c>
      <c r="J285" s="100">
        <v>587600.63000000012</v>
      </c>
      <c r="K285" s="100">
        <v>552902.89999999979</v>
      </c>
      <c r="L285" s="100">
        <v>861099.85999999987</v>
      </c>
      <c r="M285" s="100">
        <v>843118.39999999991</v>
      </c>
      <c r="N285" s="100">
        <v>829108.95999999985</v>
      </c>
      <c r="O285" s="100">
        <v>830032.16</v>
      </c>
      <c r="P285" s="100">
        <v>466680.91</v>
      </c>
      <c r="Q285" s="135">
        <f t="shared" si="28"/>
        <v>7497959.4400000004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6201246.3700000001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f t="shared" si="28"/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f t="shared" si="28"/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f t="shared" si="28"/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f t="shared" si="28"/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38290.219999999987</v>
      </c>
      <c r="F290" s="100">
        <v>34030.67</v>
      </c>
      <c r="G290" s="100">
        <v>53216.840000000011</v>
      </c>
      <c r="H290" s="100">
        <v>35247.010000000009</v>
      </c>
      <c r="I290" s="100">
        <v>33436.670000000006</v>
      </c>
      <c r="J290" s="100">
        <v>67193.510000000009</v>
      </c>
      <c r="K290" s="100">
        <v>62008.57</v>
      </c>
      <c r="L290" s="100">
        <v>55953.15</v>
      </c>
      <c r="M290" s="100">
        <v>55338.42</v>
      </c>
      <c r="N290" s="100">
        <v>67939.009999999995</v>
      </c>
      <c r="O290" s="100">
        <v>67939.009999999995</v>
      </c>
      <c r="P290" s="100">
        <v>65406.200000000004</v>
      </c>
      <c r="Q290" s="135">
        <f t="shared" si="28"/>
        <v>635999.27999999991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502654.07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f>+E292</f>
        <v>14788.57</v>
      </c>
      <c r="F291" s="136">
        <f t="shared" ref="F291:P291" si="33">+F292</f>
        <v>15460.18</v>
      </c>
      <c r="G291" s="136">
        <f t="shared" si="33"/>
        <v>27140.079999999998</v>
      </c>
      <c r="H291" s="136">
        <f t="shared" si="33"/>
        <v>19532.240000000002</v>
      </c>
      <c r="I291" s="136">
        <f t="shared" si="33"/>
        <v>22091.469999999998</v>
      </c>
      <c r="J291" s="136">
        <f t="shared" si="33"/>
        <v>42353.530000000006</v>
      </c>
      <c r="K291" s="136">
        <f t="shared" si="33"/>
        <v>9283698.0999999996</v>
      </c>
      <c r="L291" s="136">
        <f t="shared" si="33"/>
        <v>226883.46000000002</v>
      </c>
      <c r="M291" s="136">
        <f t="shared" si="33"/>
        <v>236331.03000000012</v>
      </c>
      <c r="N291" s="136">
        <f t="shared" si="33"/>
        <v>230031.68000000005</v>
      </c>
      <c r="O291" s="136">
        <f t="shared" si="33"/>
        <v>230117.91000000006</v>
      </c>
      <c r="P291" s="136">
        <f t="shared" si="33"/>
        <v>209210.82000000004</v>
      </c>
      <c r="Q291" s="135">
        <f t="shared" si="28"/>
        <v>10557639.07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10118310.34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14788.57</v>
      </c>
      <c r="F292" s="100">
        <v>15460.18</v>
      </c>
      <c r="G292" s="100">
        <v>27140.079999999998</v>
      </c>
      <c r="H292" s="100">
        <v>19532.240000000002</v>
      </c>
      <c r="I292" s="100">
        <v>22091.469999999998</v>
      </c>
      <c r="J292" s="100">
        <v>42353.530000000006</v>
      </c>
      <c r="K292" s="100">
        <v>9283698.0999999996</v>
      </c>
      <c r="L292" s="100">
        <v>226883.46000000002</v>
      </c>
      <c r="M292" s="100">
        <v>236331.03000000012</v>
      </c>
      <c r="N292" s="100">
        <v>230031.68000000005</v>
      </c>
      <c r="O292" s="100">
        <v>230117.91000000006</v>
      </c>
      <c r="P292" s="100">
        <v>209210.82000000004</v>
      </c>
      <c r="Q292" s="135">
        <f t="shared" si="28"/>
        <v>10557639.07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10118310.34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f>+E294+E296++E298+E300+E302+E304</f>
        <v>758158.43</v>
      </c>
      <c r="F293" s="135">
        <f t="shared" ref="F293:P293" si="34">+F294+F296++F298+F300+F302+F304</f>
        <v>556797.88000000012</v>
      </c>
      <c r="G293" s="135">
        <f t="shared" si="34"/>
        <v>626085.79999999993</v>
      </c>
      <c r="H293" s="135">
        <f t="shared" si="34"/>
        <v>423658.46999999986</v>
      </c>
      <c r="I293" s="135">
        <f t="shared" si="34"/>
        <v>2144449.42</v>
      </c>
      <c r="J293" s="135">
        <f t="shared" si="34"/>
        <v>836494.86999999988</v>
      </c>
      <c r="K293" s="135">
        <f t="shared" si="34"/>
        <v>3018352.8100000005</v>
      </c>
      <c r="L293" s="135">
        <f t="shared" si="34"/>
        <v>3182182.3600000013</v>
      </c>
      <c r="M293" s="135">
        <f t="shared" si="34"/>
        <v>2333176.7399999998</v>
      </c>
      <c r="N293" s="135">
        <f t="shared" si="34"/>
        <v>2231363.2699999996</v>
      </c>
      <c r="O293" s="135">
        <f t="shared" si="34"/>
        <v>2358082.7099999995</v>
      </c>
      <c r="P293" s="135">
        <f t="shared" si="34"/>
        <v>3965154.2500000019</v>
      </c>
      <c r="Q293" s="135">
        <f t="shared" si="28"/>
        <v>22433957.010000005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16110720.050000003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f>+E295</f>
        <v>0</v>
      </c>
      <c r="F294" s="136">
        <f t="shared" ref="F294:P294" si="35">+F295</f>
        <v>0</v>
      </c>
      <c r="G294" s="136">
        <f t="shared" si="35"/>
        <v>0</v>
      </c>
      <c r="H294" s="136">
        <f t="shared" si="35"/>
        <v>0</v>
      </c>
      <c r="I294" s="136">
        <f t="shared" si="35"/>
        <v>0</v>
      </c>
      <c r="J294" s="136">
        <f t="shared" si="35"/>
        <v>0</v>
      </c>
      <c r="K294" s="136">
        <f t="shared" si="35"/>
        <v>0</v>
      </c>
      <c r="L294" s="136">
        <f t="shared" si="35"/>
        <v>0</v>
      </c>
      <c r="M294" s="136">
        <f t="shared" si="35"/>
        <v>0</v>
      </c>
      <c r="N294" s="136">
        <f t="shared" si="35"/>
        <v>0</v>
      </c>
      <c r="O294" s="136">
        <f t="shared" si="35"/>
        <v>0</v>
      </c>
      <c r="P294" s="136">
        <f t="shared" si="35"/>
        <v>0</v>
      </c>
      <c r="Q294" s="135">
        <f t="shared" si="28"/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f t="shared" si="28"/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f t="shared" si="28"/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f t="shared" si="28"/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f t="shared" si="28"/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f t="shared" si="28"/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f t="shared" ref="Q300:Q331" si="36">SUM(E300:P300)</f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f t="shared" si="36"/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f t="shared" si="36"/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f t="shared" si="36"/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f>+E305</f>
        <v>758158.43</v>
      </c>
      <c r="F304" s="136">
        <f t="shared" ref="F304:P304" si="37">+F305</f>
        <v>556797.88000000012</v>
      </c>
      <c r="G304" s="136">
        <f t="shared" si="37"/>
        <v>626085.79999999993</v>
      </c>
      <c r="H304" s="136">
        <f t="shared" si="37"/>
        <v>423658.46999999986</v>
      </c>
      <c r="I304" s="136">
        <f t="shared" si="37"/>
        <v>2144449.42</v>
      </c>
      <c r="J304" s="136">
        <f t="shared" si="37"/>
        <v>836494.86999999988</v>
      </c>
      <c r="K304" s="136">
        <f t="shared" si="37"/>
        <v>3018352.8100000005</v>
      </c>
      <c r="L304" s="136">
        <f t="shared" si="37"/>
        <v>3182182.3600000013</v>
      </c>
      <c r="M304" s="136">
        <f t="shared" si="37"/>
        <v>2333176.7399999998</v>
      </c>
      <c r="N304" s="136">
        <f t="shared" si="37"/>
        <v>2231363.2699999996</v>
      </c>
      <c r="O304" s="136">
        <f t="shared" si="37"/>
        <v>2358082.7099999995</v>
      </c>
      <c r="P304" s="136">
        <f t="shared" si="37"/>
        <v>3965154.2500000019</v>
      </c>
      <c r="Q304" s="135">
        <f t="shared" si="36"/>
        <v>22433957.010000005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16110720.050000003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758158.43</v>
      </c>
      <c r="F305" s="100">
        <v>556797.88000000012</v>
      </c>
      <c r="G305" s="100">
        <v>626085.79999999993</v>
      </c>
      <c r="H305" s="100">
        <v>423658.46999999986</v>
      </c>
      <c r="I305" s="100">
        <v>2144449.42</v>
      </c>
      <c r="J305" s="100">
        <v>836494.86999999988</v>
      </c>
      <c r="K305" s="100">
        <v>3018352.8100000005</v>
      </c>
      <c r="L305" s="100">
        <v>3182182.3600000013</v>
      </c>
      <c r="M305" s="100">
        <v>2333176.7399999998</v>
      </c>
      <c r="N305" s="100">
        <v>2231363.2699999996</v>
      </c>
      <c r="O305" s="100">
        <v>2358082.7099999995</v>
      </c>
      <c r="P305" s="100">
        <v>3965154.2500000019</v>
      </c>
      <c r="Q305" s="135">
        <f t="shared" si="36"/>
        <v>22433957.010000005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16110720.050000003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f>+E307+E309+E311+E313+E315+E317</f>
        <v>388580.98000000004</v>
      </c>
      <c r="F306" s="135">
        <f t="shared" ref="F306:P306" si="38">+F307+F309+F311+F313+F315+F317</f>
        <v>408063.20999999996</v>
      </c>
      <c r="G306" s="135">
        <f t="shared" si="38"/>
        <v>515699.38999999978</v>
      </c>
      <c r="H306" s="135">
        <f t="shared" si="38"/>
        <v>484003.8400000002</v>
      </c>
      <c r="I306" s="135">
        <f t="shared" si="38"/>
        <v>489039.39999999979</v>
      </c>
      <c r="J306" s="135">
        <f t="shared" si="38"/>
        <v>472546.08999999973</v>
      </c>
      <c r="K306" s="135">
        <f t="shared" si="38"/>
        <v>531767.64000000013</v>
      </c>
      <c r="L306" s="135">
        <f t="shared" si="38"/>
        <v>927975.77</v>
      </c>
      <c r="M306" s="135">
        <f t="shared" si="38"/>
        <v>915793.45999999973</v>
      </c>
      <c r="N306" s="135">
        <f t="shared" si="38"/>
        <v>910019.2699999999</v>
      </c>
      <c r="O306" s="135">
        <f t="shared" si="38"/>
        <v>1393345.1099999999</v>
      </c>
      <c r="P306" s="135">
        <f t="shared" si="38"/>
        <v>1742195.6300000004</v>
      </c>
      <c r="Q306" s="135">
        <f t="shared" si="36"/>
        <v>9179029.790000001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6043489.0499999998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f t="shared" si="36"/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f t="shared" si="36"/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f t="shared" si="36"/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f t="shared" si="36"/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f t="shared" si="36"/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f t="shared" si="36"/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f t="shared" si="36"/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f t="shared" si="36"/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f t="shared" si="36"/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f t="shared" si="36"/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f>+E318</f>
        <v>388580.98000000004</v>
      </c>
      <c r="F317" s="136">
        <f t="shared" ref="F317:P317" si="39">+F318</f>
        <v>408063.20999999996</v>
      </c>
      <c r="G317" s="136">
        <f t="shared" si="39"/>
        <v>515699.38999999978</v>
      </c>
      <c r="H317" s="136">
        <f t="shared" si="39"/>
        <v>484003.8400000002</v>
      </c>
      <c r="I317" s="136">
        <f t="shared" si="39"/>
        <v>489039.39999999979</v>
      </c>
      <c r="J317" s="136">
        <f t="shared" si="39"/>
        <v>472546.08999999973</v>
      </c>
      <c r="K317" s="136">
        <f t="shared" si="39"/>
        <v>531767.64000000013</v>
      </c>
      <c r="L317" s="136">
        <f t="shared" si="39"/>
        <v>927975.77</v>
      </c>
      <c r="M317" s="136">
        <f t="shared" si="39"/>
        <v>915793.45999999973</v>
      </c>
      <c r="N317" s="136">
        <f t="shared" si="39"/>
        <v>910019.2699999999</v>
      </c>
      <c r="O317" s="136">
        <f t="shared" si="39"/>
        <v>1393345.1099999999</v>
      </c>
      <c r="P317" s="136">
        <f t="shared" si="39"/>
        <v>1742195.6300000004</v>
      </c>
      <c r="Q317" s="135">
        <f t="shared" si="36"/>
        <v>9179029.790000001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6043489.0499999998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388580.98000000004</v>
      </c>
      <c r="F318" s="100">
        <v>408063.20999999996</v>
      </c>
      <c r="G318" s="100">
        <v>515699.38999999978</v>
      </c>
      <c r="H318" s="100">
        <v>484003.8400000002</v>
      </c>
      <c r="I318" s="100">
        <v>489039.39999999979</v>
      </c>
      <c r="J318" s="100">
        <v>472546.08999999973</v>
      </c>
      <c r="K318" s="100">
        <v>531767.64000000013</v>
      </c>
      <c r="L318" s="100">
        <v>927975.77</v>
      </c>
      <c r="M318" s="100">
        <v>915793.45999999973</v>
      </c>
      <c r="N318" s="100">
        <v>910019.2699999999</v>
      </c>
      <c r="O318" s="100">
        <v>1393345.1099999999</v>
      </c>
      <c r="P318" s="100">
        <v>1742195.6300000004</v>
      </c>
      <c r="Q318" s="135">
        <f t="shared" si="36"/>
        <v>9179029.790000001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6043489.0499999998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f>+E320+E324+E329+E334+E336+E338</f>
        <v>29191659.070000011</v>
      </c>
      <c r="F319" s="135">
        <f t="shared" ref="F319:P319" si="40">+F320+F324+F329+F334+F336+F338</f>
        <v>34938451.080000013</v>
      </c>
      <c r="G319" s="135">
        <f t="shared" si="40"/>
        <v>37755592.420000002</v>
      </c>
      <c r="H319" s="135">
        <f t="shared" si="40"/>
        <v>36678187.780000009</v>
      </c>
      <c r="I319" s="135">
        <f t="shared" si="40"/>
        <v>50383543.640000001</v>
      </c>
      <c r="J319" s="135">
        <f t="shared" si="40"/>
        <v>38919446.309999987</v>
      </c>
      <c r="K319" s="135">
        <f t="shared" si="40"/>
        <v>40708875.140000008</v>
      </c>
      <c r="L319" s="135">
        <f t="shared" si="40"/>
        <v>49894734.750000015</v>
      </c>
      <c r="M319" s="135">
        <f t="shared" si="40"/>
        <v>46338140.12000002</v>
      </c>
      <c r="N319" s="135">
        <f t="shared" si="40"/>
        <v>45780308.540000021</v>
      </c>
      <c r="O319" s="135">
        <f t="shared" si="40"/>
        <v>43530658.000000007</v>
      </c>
      <c r="P319" s="135">
        <f t="shared" si="40"/>
        <v>22719576.749999993</v>
      </c>
      <c r="Q319" s="135">
        <f t="shared" si="36"/>
        <v>476839173.60000002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410588938.85000002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f>+E321+E322+E323</f>
        <v>0</v>
      </c>
      <c r="F320" s="136">
        <f t="shared" ref="F320:P320" si="41">+F321+F322+F323</f>
        <v>0</v>
      </c>
      <c r="G320" s="136">
        <f t="shared" si="41"/>
        <v>0</v>
      </c>
      <c r="H320" s="136">
        <f t="shared" si="41"/>
        <v>0</v>
      </c>
      <c r="I320" s="136">
        <f t="shared" si="41"/>
        <v>0</v>
      </c>
      <c r="J320" s="136">
        <f t="shared" si="41"/>
        <v>0</v>
      </c>
      <c r="K320" s="136">
        <f t="shared" si="41"/>
        <v>0</v>
      </c>
      <c r="L320" s="136">
        <f t="shared" si="41"/>
        <v>0</v>
      </c>
      <c r="M320" s="136">
        <f t="shared" si="41"/>
        <v>0</v>
      </c>
      <c r="N320" s="136">
        <f t="shared" si="41"/>
        <v>0</v>
      </c>
      <c r="O320" s="136">
        <f t="shared" si="41"/>
        <v>0</v>
      </c>
      <c r="P320" s="136">
        <f t="shared" si="41"/>
        <v>0</v>
      </c>
      <c r="Q320" s="135">
        <f t="shared" si="36"/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f t="shared" si="36"/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f t="shared" si="36"/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f t="shared" si="36"/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f t="shared" si="36"/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f t="shared" si="36"/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f t="shared" si="36"/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f t="shared" si="36"/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f t="shared" si="36"/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f t="shared" si="36"/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f t="shared" si="36"/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f t="shared" si="36"/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f t="shared" ref="Q332:Q392" si="42">SUM(E332:P332)</f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f t="shared" si="42"/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f>+E335</f>
        <v>28557104.260000009</v>
      </c>
      <c r="F334" s="136">
        <f t="shared" ref="F334:P334" si="43">+F335</f>
        <v>34026278.250000007</v>
      </c>
      <c r="G334" s="136">
        <f t="shared" si="43"/>
        <v>36313108.890000001</v>
      </c>
      <c r="H334" s="136">
        <f t="shared" si="43"/>
        <v>35626898.270000003</v>
      </c>
      <c r="I334" s="136">
        <f t="shared" si="43"/>
        <v>49281732.300000004</v>
      </c>
      <c r="J334" s="136">
        <f t="shared" si="43"/>
        <v>37762898.529999986</v>
      </c>
      <c r="K334" s="136">
        <f t="shared" si="43"/>
        <v>39373725.890000008</v>
      </c>
      <c r="L334" s="136">
        <f t="shared" si="43"/>
        <v>45101727.19000002</v>
      </c>
      <c r="M334" s="136">
        <f t="shared" si="43"/>
        <v>42589274.500000022</v>
      </c>
      <c r="N334" s="136">
        <f t="shared" si="43"/>
        <v>42265746.570000015</v>
      </c>
      <c r="O334" s="136">
        <f t="shared" si="43"/>
        <v>39727500.370000005</v>
      </c>
      <c r="P334" s="136">
        <f t="shared" si="43"/>
        <v>15178306.129999995</v>
      </c>
      <c r="Q334" s="135">
        <f t="shared" si="42"/>
        <v>445804301.15000004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390898494.65000004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28557104.260000009</v>
      </c>
      <c r="F335" s="100">
        <v>34026278.250000007</v>
      </c>
      <c r="G335" s="100">
        <v>36313108.890000001</v>
      </c>
      <c r="H335" s="100">
        <v>35626898.270000003</v>
      </c>
      <c r="I335" s="100">
        <v>49281732.300000004</v>
      </c>
      <c r="J335" s="100">
        <v>37762898.529999986</v>
      </c>
      <c r="K335" s="100">
        <v>39373725.890000008</v>
      </c>
      <c r="L335" s="100">
        <v>45101727.19000002</v>
      </c>
      <c r="M335" s="100">
        <v>42589274.500000022</v>
      </c>
      <c r="N335" s="100">
        <v>42265746.570000015</v>
      </c>
      <c r="O335" s="100">
        <v>39727500.370000005</v>
      </c>
      <c r="P335" s="100">
        <v>15178306.129999995</v>
      </c>
      <c r="Q335" s="135">
        <f t="shared" si="42"/>
        <v>445804301.15000004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390898494.65000004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f>+E337</f>
        <v>198626.69</v>
      </c>
      <c r="F336" s="136">
        <f t="shared" ref="F336:P336" si="44">+F337</f>
        <v>537964.94999999995</v>
      </c>
      <c r="G336" s="136">
        <f t="shared" si="44"/>
        <v>721050.58000000007</v>
      </c>
      <c r="H336" s="136">
        <f t="shared" si="44"/>
        <v>538282.80999999994</v>
      </c>
      <c r="I336" s="136">
        <f t="shared" si="44"/>
        <v>326816.75999999995</v>
      </c>
      <c r="J336" s="136">
        <f t="shared" si="44"/>
        <v>586983.54</v>
      </c>
      <c r="K336" s="136">
        <f t="shared" si="44"/>
        <v>422593.31999999995</v>
      </c>
      <c r="L336" s="136">
        <f t="shared" si="44"/>
        <v>3465444.4000000004</v>
      </c>
      <c r="M336" s="136">
        <f t="shared" si="44"/>
        <v>2421770.7800000003</v>
      </c>
      <c r="N336" s="136">
        <f t="shared" si="44"/>
        <v>2090467.1300000001</v>
      </c>
      <c r="O336" s="136">
        <f t="shared" si="44"/>
        <v>2366082.5300000003</v>
      </c>
      <c r="P336" s="136">
        <f t="shared" si="44"/>
        <v>2916683.9399999995</v>
      </c>
      <c r="Q336" s="135">
        <f t="shared" si="42"/>
        <v>16592767.430000002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11310000.960000001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198626.69</v>
      </c>
      <c r="F337" s="100">
        <v>537964.94999999995</v>
      </c>
      <c r="G337" s="100">
        <v>721050.58000000007</v>
      </c>
      <c r="H337" s="100">
        <v>538282.80999999994</v>
      </c>
      <c r="I337" s="100">
        <v>326816.75999999995</v>
      </c>
      <c r="J337" s="100">
        <v>586983.54</v>
      </c>
      <c r="K337" s="100">
        <v>422593.31999999995</v>
      </c>
      <c r="L337" s="100">
        <v>3465444.4000000004</v>
      </c>
      <c r="M337" s="100">
        <v>2421770.7800000003</v>
      </c>
      <c r="N337" s="100">
        <v>2090467.1300000001</v>
      </c>
      <c r="O337" s="100">
        <v>2366082.5300000003</v>
      </c>
      <c r="P337" s="100">
        <v>2916683.9399999995</v>
      </c>
      <c r="Q337" s="135">
        <f t="shared" si="42"/>
        <v>16592767.430000002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11310000.960000001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f>+E339</f>
        <v>435928.12000000005</v>
      </c>
      <c r="F338" s="136">
        <f t="shared" ref="F338:P338" si="45">+F339</f>
        <v>374207.88</v>
      </c>
      <c r="G338" s="136">
        <f t="shared" si="45"/>
        <v>721432.95</v>
      </c>
      <c r="H338" s="136">
        <f t="shared" si="45"/>
        <v>513006.7</v>
      </c>
      <c r="I338" s="136">
        <f t="shared" si="45"/>
        <v>774994.58</v>
      </c>
      <c r="J338" s="136">
        <f t="shared" si="45"/>
        <v>569564.24</v>
      </c>
      <c r="K338" s="136">
        <f t="shared" si="45"/>
        <v>912555.92999999993</v>
      </c>
      <c r="L338" s="136">
        <f t="shared" si="45"/>
        <v>1327563.1599999999</v>
      </c>
      <c r="M338" s="136">
        <f t="shared" si="45"/>
        <v>1327094.8399999999</v>
      </c>
      <c r="N338" s="136">
        <f t="shared" si="45"/>
        <v>1424094.8399999999</v>
      </c>
      <c r="O338" s="136">
        <f t="shared" si="45"/>
        <v>1437075.0999999996</v>
      </c>
      <c r="P338" s="136">
        <f t="shared" si="45"/>
        <v>4624586.6800000006</v>
      </c>
      <c r="Q338" s="135">
        <f t="shared" si="42"/>
        <v>14442105.02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8380443.2399999993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435928.12000000005</v>
      </c>
      <c r="F339" s="100">
        <v>374207.88</v>
      </c>
      <c r="G339" s="100">
        <v>721432.95</v>
      </c>
      <c r="H339" s="100">
        <v>513006.7</v>
      </c>
      <c r="I339" s="100">
        <v>774994.58</v>
      </c>
      <c r="J339" s="100">
        <v>569564.24</v>
      </c>
      <c r="K339" s="100">
        <v>912555.92999999993</v>
      </c>
      <c r="L339" s="100">
        <v>1327563.1599999999</v>
      </c>
      <c r="M339" s="100">
        <v>1327094.8399999999</v>
      </c>
      <c r="N339" s="100">
        <v>1424094.8399999999</v>
      </c>
      <c r="O339" s="100">
        <v>1437075.0999999996</v>
      </c>
      <c r="P339" s="100">
        <v>4624586.6800000006</v>
      </c>
      <c r="Q339" s="135">
        <f t="shared" si="42"/>
        <v>14442105.02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8380443.2399999993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f>+E341+E343+E345+E347+E349+E351</f>
        <v>2132962.2700000014</v>
      </c>
      <c r="F340" s="135">
        <f t="shared" ref="F340:P340" si="46">+F341+F343+F345+F347+F349+F351</f>
        <v>2563843.9099999992</v>
      </c>
      <c r="G340" s="135">
        <f t="shared" si="46"/>
        <v>6665325.29</v>
      </c>
      <c r="H340" s="135">
        <f t="shared" si="46"/>
        <v>2545194.9499999993</v>
      </c>
      <c r="I340" s="135">
        <f t="shared" si="46"/>
        <v>2676463.6599999997</v>
      </c>
      <c r="J340" s="135">
        <f t="shared" si="46"/>
        <v>2583206.810000001</v>
      </c>
      <c r="K340" s="135">
        <f t="shared" si="46"/>
        <v>9972989.870000001</v>
      </c>
      <c r="L340" s="135">
        <f t="shared" si="46"/>
        <v>7315249.5700000077</v>
      </c>
      <c r="M340" s="135">
        <f t="shared" si="46"/>
        <v>6695861.6600000076</v>
      </c>
      <c r="N340" s="135">
        <f t="shared" si="46"/>
        <v>6453480.6300000092</v>
      </c>
      <c r="O340" s="135">
        <f t="shared" si="46"/>
        <v>6512015.2200000091</v>
      </c>
      <c r="P340" s="135">
        <f t="shared" si="46"/>
        <v>7270817.1400000062</v>
      </c>
      <c r="Q340" s="135">
        <f t="shared" si="42"/>
        <v>63387410.980000049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49604578.620000035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f>+E342</f>
        <v>622355.91000000015</v>
      </c>
      <c r="F341" s="136">
        <f t="shared" ref="F341:P341" si="47">+F342</f>
        <v>311393.96000000002</v>
      </c>
      <c r="G341" s="136">
        <f t="shared" si="47"/>
        <v>4445327.6900000013</v>
      </c>
      <c r="H341" s="136">
        <f t="shared" si="47"/>
        <v>390308.9499999999</v>
      </c>
      <c r="I341" s="136">
        <f t="shared" si="47"/>
        <v>67023.98</v>
      </c>
      <c r="J341" s="136">
        <f t="shared" si="47"/>
        <v>346477.04</v>
      </c>
      <c r="K341" s="136">
        <f t="shared" si="47"/>
        <v>3610058.66</v>
      </c>
      <c r="L341" s="136">
        <f t="shared" si="47"/>
        <v>714466</v>
      </c>
      <c r="M341" s="136">
        <f t="shared" si="47"/>
        <v>539466.48</v>
      </c>
      <c r="N341" s="136">
        <f t="shared" si="47"/>
        <v>546932.03</v>
      </c>
      <c r="O341" s="136">
        <f t="shared" si="47"/>
        <v>538300.19000000006</v>
      </c>
      <c r="P341" s="136">
        <f t="shared" si="47"/>
        <v>538378.23</v>
      </c>
      <c r="Q341" s="135">
        <f t="shared" si="42"/>
        <v>12670489.120000001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11593810.700000001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622355.91000000015</v>
      </c>
      <c r="F342" s="100">
        <v>311393.96000000002</v>
      </c>
      <c r="G342" s="100">
        <v>4445327.6900000013</v>
      </c>
      <c r="H342" s="100">
        <v>390308.9499999999</v>
      </c>
      <c r="I342" s="100">
        <v>67023.98</v>
      </c>
      <c r="J342" s="100">
        <v>346477.04</v>
      </c>
      <c r="K342" s="100">
        <v>3610058.66</v>
      </c>
      <c r="L342" s="100">
        <v>714466</v>
      </c>
      <c r="M342" s="100">
        <v>539466.48</v>
      </c>
      <c r="N342" s="100">
        <v>546932.03</v>
      </c>
      <c r="O342" s="100">
        <v>538300.19000000006</v>
      </c>
      <c r="P342" s="100">
        <v>538378.23</v>
      </c>
      <c r="Q342" s="135">
        <f t="shared" si="42"/>
        <v>12670489.120000001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11593810.700000001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f>+E344</f>
        <v>1154114.4000000011</v>
      </c>
      <c r="F343" s="136">
        <f t="shared" ref="F343:P343" si="48">+F344</f>
        <v>1240300.5299999993</v>
      </c>
      <c r="G343" s="136">
        <f t="shared" si="48"/>
        <v>1650003.8599999992</v>
      </c>
      <c r="H343" s="136">
        <f t="shared" si="48"/>
        <v>1538924.6599999995</v>
      </c>
      <c r="I343" s="136">
        <f t="shared" si="48"/>
        <v>1580769.6499999997</v>
      </c>
      <c r="J343" s="136">
        <f t="shared" si="48"/>
        <v>1608308.030000001</v>
      </c>
      <c r="K343" s="136">
        <f t="shared" si="48"/>
        <v>2150859.0999999996</v>
      </c>
      <c r="L343" s="136">
        <f t="shared" si="48"/>
        <v>3455119.9000000092</v>
      </c>
      <c r="M343" s="136">
        <f t="shared" si="48"/>
        <v>3032103.1600000085</v>
      </c>
      <c r="N343" s="136">
        <f t="shared" si="48"/>
        <v>3118792.6200000094</v>
      </c>
      <c r="O343" s="136">
        <f t="shared" si="48"/>
        <v>3109810.6400000094</v>
      </c>
      <c r="P343" s="136">
        <f t="shared" si="48"/>
        <v>2403542.210000006</v>
      </c>
      <c r="Q343" s="135">
        <f t="shared" si="42"/>
        <v>26042648.760000039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20529295.910000026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1154114.4000000011</v>
      </c>
      <c r="F344" s="100">
        <v>1240300.5299999993</v>
      </c>
      <c r="G344" s="100">
        <v>1650003.8599999992</v>
      </c>
      <c r="H344" s="100">
        <v>1538924.6599999995</v>
      </c>
      <c r="I344" s="100">
        <v>1580769.6499999997</v>
      </c>
      <c r="J344" s="100">
        <v>1608308.030000001</v>
      </c>
      <c r="K344" s="100">
        <v>2150859.0999999996</v>
      </c>
      <c r="L344" s="100">
        <v>3455119.9000000092</v>
      </c>
      <c r="M344" s="100">
        <v>3032103.1600000085</v>
      </c>
      <c r="N344" s="100">
        <v>3118792.6200000094</v>
      </c>
      <c r="O344" s="100">
        <v>3109810.6400000094</v>
      </c>
      <c r="P344" s="100">
        <v>2403542.210000006</v>
      </c>
      <c r="Q344" s="135">
        <f t="shared" si="42"/>
        <v>26042648.760000039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20529295.910000026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f t="shared" si="42"/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f t="shared" si="42"/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f t="shared" si="42"/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f t="shared" si="42"/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f>+E350</f>
        <v>1552.43</v>
      </c>
      <c r="F349" s="136">
        <f t="shared" ref="F349:P349" si="49">+F350</f>
        <v>1552.43</v>
      </c>
      <c r="G349" s="136">
        <f t="shared" si="49"/>
        <v>1552.43</v>
      </c>
      <c r="H349" s="136">
        <f t="shared" si="49"/>
        <v>1511.5</v>
      </c>
      <c r="I349" s="136">
        <f t="shared" si="49"/>
        <v>2053.5</v>
      </c>
      <c r="J349" s="136">
        <f t="shared" si="49"/>
        <v>392.79</v>
      </c>
      <c r="K349" s="136">
        <f t="shared" si="49"/>
        <v>2610.3199999999997</v>
      </c>
      <c r="L349" s="136">
        <f t="shared" si="49"/>
        <v>593982.65000000014</v>
      </c>
      <c r="M349" s="136">
        <f t="shared" si="49"/>
        <v>750754.08</v>
      </c>
      <c r="N349" s="136">
        <f t="shared" si="49"/>
        <v>545304.08000000007</v>
      </c>
      <c r="O349" s="136">
        <f t="shared" si="49"/>
        <v>559031.06000000006</v>
      </c>
      <c r="P349" s="136">
        <f t="shared" si="49"/>
        <v>550165.14999999991</v>
      </c>
      <c r="Q349" s="135">
        <f t="shared" si="42"/>
        <v>3010462.4200000004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1901266.2100000002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1552.43</v>
      </c>
      <c r="F350" s="100">
        <v>1552.43</v>
      </c>
      <c r="G350" s="100">
        <v>1552.43</v>
      </c>
      <c r="H350" s="100">
        <v>1511.5</v>
      </c>
      <c r="I350" s="100">
        <v>2053.5</v>
      </c>
      <c r="J350" s="100">
        <v>392.79</v>
      </c>
      <c r="K350" s="100">
        <v>2610.3199999999997</v>
      </c>
      <c r="L350" s="100">
        <v>593982.65000000014</v>
      </c>
      <c r="M350" s="100">
        <v>750754.08</v>
      </c>
      <c r="N350" s="100">
        <v>545304.08000000007</v>
      </c>
      <c r="O350" s="100">
        <v>559031.06000000006</v>
      </c>
      <c r="P350" s="100">
        <v>550165.14999999991</v>
      </c>
      <c r="Q350" s="135">
        <f t="shared" si="42"/>
        <v>3010462.4200000004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1901266.2100000002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f>+E352</f>
        <v>354939.5300000002</v>
      </c>
      <c r="F351" s="136">
        <f t="shared" ref="F351:P351" si="50">+F352</f>
        <v>1010596.99</v>
      </c>
      <c r="G351" s="136">
        <f t="shared" si="50"/>
        <v>568441.30999999994</v>
      </c>
      <c r="H351" s="136">
        <f t="shared" si="50"/>
        <v>614449.84000000008</v>
      </c>
      <c r="I351" s="136">
        <f t="shared" si="50"/>
        <v>1026616.5299999999</v>
      </c>
      <c r="J351" s="136">
        <f t="shared" si="50"/>
        <v>628028.94999999995</v>
      </c>
      <c r="K351" s="136">
        <f t="shared" si="50"/>
        <v>4209461.79</v>
      </c>
      <c r="L351" s="136">
        <f t="shared" si="50"/>
        <v>2551681.0199999991</v>
      </c>
      <c r="M351" s="136">
        <f t="shared" si="50"/>
        <v>2373537.9399999995</v>
      </c>
      <c r="N351" s="136">
        <f t="shared" si="50"/>
        <v>2242451.8999999994</v>
      </c>
      <c r="O351" s="136">
        <f t="shared" si="50"/>
        <v>2304873.3299999991</v>
      </c>
      <c r="P351" s="136">
        <f t="shared" si="50"/>
        <v>3778731.55</v>
      </c>
      <c r="Q351" s="135">
        <f t="shared" si="42"/>
        <v>21663810.679999996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15580205.799999997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354939.5300000002</v>
      </c>
      <c r="F352" s="100">
        <v>1010596.99</v>
      </c>
      <c r="G352" s="100">
        <v>568441.30999999994</v>
      </c>
      <c r="H352" s="100">
        <v>614449.84000000008</v>
      </c>
      <c r="I352" s="100">
        <v>1026616.5299999999</v>
      </c>
      <c r="J352" s="100">
        <v>628028.94999999995</v>
      </c>
      <c r="K352" s="100">
        <v>4209461.79</v>
      </c>
      <c r="L352" s="100">
        <v>2551681.0199999991</v>
      </c>
      <c r="M352" s="100">
        <v>2373537.9399999995</v>
      </c>
      <c r="N352" s="100">
        <v>2242451.8999999994</v>
      </c>
      <c r="O352" s="100">
        <v>2304873.3299999991</v>
      </c>
      <c r="P352" s="100">
        <v>3778731.55</v>
      </c>
      <c r="Q352" s="135">
        <f t="shared" si="42"/>
        <v>21663810.679999996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15580205.799999997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f>+E354+E357+E360+E362+E365+E367+E369+E371</f>
        <v>22922194.039999999</v>
      </c>
      <c r="F353" s="135">
        <f t="shared" ref="F353:P353" si="51">+F354+F357+F360+F362+F365+F367+F369+F371</f>
        <v>28476384.219999991</v>
      </c>
      <c r="G353" s="135">
        <f t="shared" si="51"/>
        <v>30163908.52</v>
      </c>
      <c r="H353" s="135">
        <f t="shared" si="51"/>
        <v>28201616.500000004</v>
      </c>
      <c r="I353" s="135">
        <f t="shared" si="51"/>
        <v>27837544.830000006</v>
      </c>
      <c r="J353" s="135">
        <f t="shared" si="51"/>
        <v>26444164.879999999</v>
      </c>
      <c r="K353" s="135">
        <f t="shared" si="51"/>
        <v>24473802.149999999</v>
      </c>
      <c r="L353" s="135">
        <f t="shared" si="51"/>
        <v>33829194.380000003</v>
      </c>
      <c r="M353" s="135">
        <f t="shared" si="51"/>
        <v>20399509.410000008</v>
      </c>
      <c r="N353" s="135">
        <f t="shared" si="51"/>
        <v>32404342.77</v>
      </c>
      <c r="O353" s="135">
        <f t="shared" si="51"/>
        <v>33065878.16</v>
      </c>
      <c r="P353" s="135">
        <f t="shared" si="51"/>
        <v>32480956.390000001</v>
      </c>
      <c r="Q353" s="135">
        <f t="shared" si="42"/>
        <v>340699496.25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275152661.69999999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f>+E355+E356</f>
        <v>13402448.180000002</v>
      </c>
      <c r="F354" s="136">
        <f t="shared" ref="F354:P354" si="52">+F355+F356</f>
        <v>15842906.529999997</v>
      </c>
      <c r="G354" s="136">
        <f t="shared" si="52"/>
        <v>15933387.82</v>
      </c>
      <c r="H354" s="136">
        <f t="shared" si="52"/>
        <v>14669574.580000002</v>
      </c>
      <c r="I354" s="136">
        <f t="shared" si="52"/>
        <v>14429902</v>
      </c>
      <c r="J354" s="136">
        <f t="shared" si="52"/>
        <v>14177925.349999998</v>
      </c>
      <c r="K354" s="136">
        <f t="shared" si="52"/>
        <v>13474487.359999999</v>
      </c>
      <c r="L354" s="136">
        <f t="shared" si="52"/>
        <v>15721380.059999997</v>
      </c>
      <c r="M354" s="136">
        <f t="shared" si="52"/>
        <v>6422183.3000000035</v>
      </c>
      <c r="N354" s="136">
        <f t="shared" si="52"/>
        <v>16461252.769999996</v>
      </c>
      <c r="O354" s="136">
        <f t="shared" si="52"/>
        <v>16672357.269999996</v>
      </c>
      <c r="P354" s="136">
        <f t="shared" si="52"/>
        <v>17526298.610000003</v>
      </c>
      <c r="Q354" s="135">
        <f t="shared" si="42"/>
        <v>174734103.82999998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140535447.94999999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3436197.9800000004</v>
      </c>
      <c r="F355" s="100">
        <v>4069093.46</v>
      </c>
      <c r="G355" s="100">
        <v>4147833.0700000008</v>
      </c>
      <c r="H355" s="100">
        <v>3738553.2599999993</v>
      </c>
      <c r="I355" s="100">
        <v>3707819.63</v>
      </c>
      <c r="J355" s="100">
        <v>3763364.7700000005</v>
      </c>
      <c r="K355" s="100">
        <v>3686499.1300000004</v>
      </c>
      <c r="L355" s="100">
        <v>3946758.32</v>
      </c>
      <c r="M355" s="100">
        <v>1041841.2300000001</v>
      </c>
      <c r="N355" s="100">
        <v>4088966.1300000004</v>
      </c>
      <c r="O355" s="100">
        <v>4100070.6300000004</v>
      </c>
      <c r="P355" s="100">
        <v>4651584.84</v>
      </c>
      <c r="Q355" s="135">
        <f t="shared" si="42"/>
        <v>44378582.450000003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35626926.980000004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9966250.2000000011</v>
      </c>
      <c r="F356" s="100">
        <v>11773813.069999998</v>
      </c>
      <c r="G356" s="100">
        <v>11785554.75</v>
      </c>
      <c r="H356" s="100">
        <v>10931021.320000002</v>
      </c>
      <c r="I356" s="100">
        <v>10722082.369999999</v>
      </c>
      <c r="J356" s="100">
        <v>10414560.579999998</v>
      </c>
      <c r="K356" s="100">
        <v>9787988.2299999986</v>
      </c>
      <c r="L356" s="100">
        <v>11774621.739999996</v>
      </c>
      <c r="M356" s="100">
        <v>5380342.0700000031</v>
      </c>
      <c r="N356" s="100">
        <v>12372286.639999995</v>
      </c>
      <c r="O356" s="100">
        <v>12572286.639999995</v>
      </c>
      <c r="P356" s="100">
        <v>12874713.770000003</v>
      </c>
      <c r="Q356" s="135">
        <f t="shared" si="42"/>
        <v>130355521.38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104908520.97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f>+E358+E359</f>
        <v>4242903.8999999985</v>
      </c>
      <c r="F357" s="136">
        <f t="shared" ref="F357:P357" si="53">+F358+F359</f>
        <v>5184453.929999996</v>
      </c>
      <c r="G357" s="136">
        <f t="shared" si="53"/>
        <v>5187682.29</v>
      </c>
      <c r="H357" s="136">
        <f t="shared" si="53"/>
        <v>5179715.4599999981</v>
      </c>
      <c r="I357" s="136">
        <f t="shared" si="53"/>
        <v>4926122.9400000041</v>
      </c>
      <c r="J357" s="136">
        <f t="shared" si="53"/>
        <v>4474110.6400000006</v>
      </c>
      <c r="K357" s="136">
        <f t="shared" si="53"/>
        <v>4173551.61</v>
      </c>
      <c r="L357" s="136">
        <f t="shared" si="53"/>
        <v>5160619.0400000028</v>
      </c>
      <c r="M357" s="136">
        <f t="shared" si="53"/>
        <v>2781970.0400000014</v>
      </c>
      <c r="N357" s="136">
        <f t="shared" si="53"/>
        <v>5537582.5000000009</v>
      </c>
      <c r="O357" s="136">
        <f t="shared" si="53"/>
        <v>5538463.7400000012</v>
      </c>
      <c r="P357" s="136">
        <f t="shared" si="53"/>
        <v>5551974.1899999976</v>
      </c>
      <c r="Q357" s="135">
        <f t="shared" si="42"/>
        <v>57939150.280000001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46848712.350000001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f t="shared" si="42"/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4242903.8999999985</v>
      </c>
      <c r="F359" s="100">
        <v>5184453.929999996</v>
      </c>
      <c r="G359" s="100">
        <v>5187682.29</v>
      </c>
      <c r="H359" s="100">
        <v>5179715.4599999981</v>
      </c>
      <c r="I359" s="100">
        <v>4926122.9400000041</v>
      </c>
      <c r="J359" s="100">
        <v>4474110.6400000006</v>
      </c>
      <c r="K359" s="100">
        <v>4173551.61</v>
      </c>
      <c r="L359" s="100">
        <v>5160619.0400000028</v>
      </c>
      <c r="M359" s="100">
        <v>2781970.0400000014</v>
      </c>
      <c r="N359" s="100">
        <v>5537582.5000000009</v>
      </c>
      <c r="O359" s="100">
        <v>5538463.7400000012</v>
      </c>
      <c r="P359" s="100">
        <v>5551974.1899999976</v>
      </c>
      <c r="Q359" s="135">
        <f t="shared" si="42"/>
        <v>57939150.280000001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46848712.350000001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f t="shared" si="42"/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f t="shared" si="42"/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f>+E363+E364</f>
        <v>3250636.0100000007</v>
      </c>
      <c r="F362" s="136">
        <f t="shared" ref="F362:P362" si="54">+F363+F364</f>
        <v>3528524.6500000004</v>
      </c>
      <c r="G362" s="136">
        <f t="shared" si="54"/>
        <v>3567627.4000000004</v>
      </c>
      <c r="H362" s="136">
        <f t="shared" si="54"/>
        <v>3667848.1900000004</v>
      </c>
      <c r="I362" s="136">
        <f t="shared" si="54"/>
        <v>3557112.52</v>
      </c>
      <c r="J362" s="136">
        <f t="shared" si="54"/>
        <v>3535391.95</v>
      </c>
      <c r="K362" s="136">
        <f t="shared" si="54"/>
        <v>3501172.68</v>
      </c>
      <c r="L362" s="136">
        <f t="shared" si="54"/>
        <v>4302197.2100000009</v>
      </c>
      <c r="M362" s="136">
        <f t="shared" si="54"/>
        <v>4260874.1600000011</v>
      </c>
      <c r="N362" s="136">
        <f t="shared" si="54"/>
        <v>4334890.6300000008</v>
      </c>
      <c r="O362" s="136">
        <f t="shared" si="54"/>
        <v>4336487.6400000006</v>
      </c>
      <c r="P362" s="136">
        <f t="shared" si="54"/>
        <v>1028176.9499999998</v>
      </c>
      <c r="Q362" s="135">
        <f t="shared" si="42"/>
        <v>42870939.99000001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37506275.400000006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3054312.8900000006</v>
      </c>
      <c r="F363" s="100">
        <v>3528524.6500000004</v>
      </c>
      <c r="G363" s="100">
        <v>3567627.4000000004</v>
      </c>
      <c r="H363" s="100">
        <v>3667848.1900000004</v>
      </c>
      <c r="I363" s="100">
        <v>3557112.52</v>
      </c>
      <c r="J363" s="100">
        <v>3535391.95</v>
      </c>
      <c r="K363" s="100">
        <v>3501172.68</v>
      </c>
      <c r="L363" s="100">
        <v>4301461.830000001</v>
      </c>
      <c r="M363" s="100">
        <v>4260138.7800000012</v>
      </c>
      <c r="N363" s="100">
        <v>4334155.2500000009</v>
      </c>
      <c r="O363" s="100">
        <v>4335752.2600000007</v>
      </c>
      <c r="P363" s="100">
        <v>1027441.5899999999</v>
      </c>
      <c r="Q363" s="135">
        <f t="shared" si="42"/>
        <v>42670939.99000001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37307746.140000008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196323.12</v>
      </c>
      <c r="F364" s="100">
        <v>0</v>
      </c>
      <c r="G364" s="100">
        <v>0</v>
      </c>
      <c r="H364" s="100">
        <v>0</v>
      </c>
      <c r="I364" s="100">
        <v>0</v>
      </c>
      <c r="J364" s="100">
        <v>0</v>
      </c>
      <c r="K364" s="100">
        <v>0</v>
      </c>
      <c r="L364" s="100">
        <v>735.38</v>
      </c>
      <c r="M364" s="100">
        <v>735.38</v>
      </c>
      <c r="N364" s="100">
        <v>735.38</v>
      </c>
      <c r="O364" s="100">
        <v>735.38</v>
      </c>
      <c r="P364" s="100">
        <v>735.36</v>
      </c>
      <c r="Q364" s="135">
        <f t="shared" si="42"/>
        <v>200000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198529.26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f t="shared" si="42"/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f t="shared" si="42"/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f>+E368</f>
        <v>1623214.2000000002</v>
      </c>
      <c r="F367" s="136">
        <f t="shared" ref="F367:P367" si="55">+F368</f>
        <v>2650814.91</v>
      </c>
      <c r="G367" s="136">
        <f t="shared" si="55"/>
        <v>4268799.42</v>
      </c>
      <c r="H367" s="136">
        <f t="shared" si="55"/>
        <v>3887803.0100000002</v>
      </c>
      <c r="I367" s="136">
        <f t="shared" si="55"/>
        <v>4001724.7700000005</v>
      </c>
      <c r="J367" s="136">
        <f t="shared" si="55"/>
        <v>3530848.35</v>
      </c>
      <c r="K367" s="136">
        <f t="shared" si="55"/>
        <v>2448488.5199999996</v>
      </c>
      <c r="L367" s="136">
        <f t="shared" si="55"/>
        <v>4015319.1100000003</v>
      </c>
      <c r="M367" s="136">
        <f t="shared" si="55"/>
        <v>5826767.8700000001</v>
      </c>
      <c r="N367" s="136">
        <f t="shared" si="55"/>
        <v>4956906.92</v>
      </c>
      <c r="O367" s="136">
        <f t="shared" si="55"/>
        <v>5001112.9800000004</v>
      </c>
      <c r="P367" s="136">
        <f t="shared" si="55"/>
        <v>5002433.129999999</v>
      </c>
      <c r="Q367" s="135">
        <f t="shared" si="42"/>
        <v>47214233.189999998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37210687.080000006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1623214.2000000002</v>
      </c>
      <c r="F368" s="100">
        <v>2650814.91</v>
      </c>
      <c r="G368" s="100">
        <v>4268799.42</v>
      </c>
      <c r="H368" s="100">
        <v>3887803.0100000002</v>
      </c>
      <c r="I368" s="100">
        <v>4001724.7700000005</v>
      </c>
      <c r="J368" s="100">
        <v>3530848.35</v>
      </c>
      <c r="K368" s="100">
        <v>2448488.5199999996</v>
      </c>
      <c r="L368" s="100">
        <v>4015319.1100000003</v>
      </c>
      <c r="M368" s="100">
        <v>5826767.8700000001</v>
      </c>
      <c r="N368" s="100">
        <v>4956906.92</v>
      </c>
      <c r="O368" s="100">
        <v>5001112.9800000004</v>
      </c>
      <c r="P368" s="100">
        <v>5002433.129999999</v>
      </c>
      <c r="Q368" s="135">
        <f t="shared" si="42"/>
        <v>47214233.189999998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37210687.080000006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f t="shared" si="42"/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f t="shared" si="42"/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f>+E372</f>
        <v>402991.75000000006</v>
      </c>
      <c r="F371" s="136">
        <f t="shared" ref="F371:P371" si="56">+F372</f>
        <v>1269684.2</v>
      </c>
      <c r="G371" s="136">
        <f t="shared" si="56"/>
        <v>1206411.5899999999</v>
      </c>
      <c r="H371" s="136">
        <f t="shared" si="56"/>
        <v>796675.26</v>
      </c>
      <c r="I371" s="136">
        <f t="shared" si="56"/>
        <v>922682.60000000009</v>
      </c>
      <c r="J371" s="136">
        <f t="shared" si="56"/>
        <v>725888.59</v>
      </c>
      <c r="K371" s="136">
        <f t="shared" si="56"/>
        <v>876101.98</v>
      </c>
      <c r="L371" s="136">
        <f t="shared" si="56"/>
        <v>4629678.96</v>
      </c>
      <c r="M371" s="136">
        <f t="shared" si="56"/>
        <v>1107714.04</v>
      </c>
      <c r="N371" s="136">
        <f t="shared" si="56"/>
        <v>1113709.95</v>
      </c>
      <c r="O371" s="136">
        <f t="shared" si="56"/>
        <v>1517456.5299999996</v>
      </c>
      <c r="P371" s="136">
        <f t="shared" si="56"/>
        <v>3372073.5100000002</v>
      </c>
      <c r="Q371" s="135">
        <f t="shared" si="42"/>
        <v>17941068.959999997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13051538.919999998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402991.75000000006</v>
      </c>
      <c r="F372" s="100">
        <v>1269684.2</v>
      </c>
      <c r="G372" s="100">
        <v>1206411.5899999999</v>
      </c>
      <c r="H372" s="100">
        <v>796675.26</v>
      </c>
      <c r="I372" s="100">
        <v>922682.60000000009</v>
      </c>
      <c r="J372" s="100">
        <v>725888.59</v>
      </c>
      <c r="K372" s="100">
        <v>876101.98</v>
      </c>
      <c r="L372" s="100">
        <v>4629678.96</v>
      </c>
      <c r="M372" s="100">
        <v>1107714.04</v>
      </c>
      <c r="N372" s="100">
        <v>1113709.95</v>
      </c>
      <c r="O372" s="100">
        <v>1517456.5299999996</v>
      </c>
      <c r="P372" s="100">
        <v>3372073.5100000002</v>
      </c>
      <c r="Q372" s="135">
        <f t="shared" si="42"/>
        <v>17941068.959999997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13051538.919999998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f>+E374+E377+E379+E381+E383+E385+E387+E389+E391</f>
        <v>89008702.719999984</v>
      </c>
      <c r="F373" s="135">
        <f t="shared" ref="F373:P373" si="57">+F374+F377+F379+F381+F383+F385+F387+F389+F391</f>
        <v>94914153.280000001</v>
      </c>
      <c r="G373" s="135">
        <f t="shared" si="57"/>
        <v>97885350.920000002</v>
      </c>
      <c r="H373" s="135">
        <f t="shared" si="57"/>
        <v>95570791.890000015</v>
      </c>
      <c r="I373" s="135">
        <f t="shared" si="57"/>
        <v>95465442.140000001</v>
      </c>
      <c r="J373" s="135">
        <f t="shared" si="57"/>
        <v>96710471.089999989</v>
      </c>
      <c r="K373" s="135">
        <f t="shared" si="57"/>
        <v>96195023.409999996</v>
      </c>
      <c r="L373" s="135">
        <f t="shared" si="57"/>
        <v>100670144.24999997</v>
      </c>
      <c r="M373" s="135">
        <f t="shared" si="57"/>
        <v>83416611.349999979</v>
      </c>
      <c r="N373" s="135">
        <f t="shared" si="57"/>
        <v>87615053.659999982</v>
      </c>
      <c r="O373" s="135">
        <f t="shared" si="57"/>
        <v>87503923.479999989</v>
      </c>
      <c r="P373" s="135">
        <f t="shared" si="57"/>
        <v>77749884.219999999</v>
      </c>
      <c r="Q373" s="135">
        <f t="shared" si="42"/>
        <v>1102705552.4100001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937451744.71000004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f t="shared" si="42"/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f t="shared" si="42"/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f t="shared" si="42"/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f>+E378</f>
        <v>63296844.82</v>
      </c>
      <c r="F377" s="136">
        <f t="shared" ref="F377:P377" si="58">+F378</f>
        <v>65817236.660000004</v>
      </c>
      <c r="G377" s="136">
        <f t="shared" si="58"/>
        <v>65973657.899999991</v>
      </c>
      <c r="H377" s="136">
        <f t="shared" si="58"/>
        <v>66215158.740000002</v>
      </c>
      <c r="I377" s="136">
        <f t="shared" si="58"/>
        <v>66192163.469999999</v>
      </c>
      <c r="J377" s="136">
        <f t="shared" si="58"/>
        <v>67415986.120000005</v>
      </c>
      <c r="K377" s="136">
        <f t="shared" si="58"/>
        <v>67330031.420000002</v>
      </c>
      <c r="L377" s="136">
        <f t="shared" si="58"/>
        <v>68575233.579999998</v>
      </c>
      <c r="M377" s="136">
        <f t="shared" si="58"/>
        <v>59875425.149999999</v>
      </c>
      <c r="N377" s="136">
        <f t="shared" si="58"/>
        <v>64344572.890000008</v>
      </c>
      <c r="O377" s="136">
        <f t="shared" si="58"/>
        <v>64343579.220000006</v>
      </c>
      <c r="P377" s="136">
        <f t="shared" si="58"/>
        <v>64343284.140000008</v>
      </c>
      <c r="Q377" s="135">
        <f t="shared" si="42"/>
        <v>783723174.11000001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655036310.75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63296844.82</v>
      </c>
      <c r="F378" s="100">
        <v>65817236.660000004</v>
      </c>
      <c r="G378" s="100">
        <v>65973657.899999991</v>
      </c>
      <c r="H378" s="100">
        <v>66215158.740000002</v>
      </c>
      <c r="I378" s="100">
        <v>66192163.469999999</v>
      </c>
      <c r="J378" s="100">
        <v>67415986.120000005</v>
      </c>
      <c r="K378" s="100">
        <v>67330031.420000002</v>
      </c>
      <c r="L378" s="100">
        <v>68575233.579999998</v>
      </c>
      <c r="M378" s="100">
        <v>59875425.149999999</v>
      </c>
      <c r="N378" s="100">
        <v>64344572.890000008</v>
      </c>
      <c r="O378" s="100">
        <v>64343579.220000006</v>
      </c>
      <c r="P378" s="100">
        <v>64343284.140000008</v>
      </c>
      <c r="Q378" s="135">
        <f t="shared" si="42"/>
        <v>783723174.11000001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655036310.75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f t="shared" si="42"/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f t="shared" si="42"/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f t="shared" si="42"/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f t="shared" si="42"/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f>+E384</f>
        <v>4705619.3100000005</v>
      </c>
      <c r="F383" s="136">
        <f t="shared" ref="F383:P383" si="59">+F384</f>
        <v>4658465.74</v>
      </c>
      <c r="G383" s="136">
        <f t="shared" si="59"/>
        <v>7775427.1200000001</v>
      </c>
      <c r="H383" s="136">
        <f t="shared" si="59"/>
        <v>6566511.0499999998</v>
      </c>
      <c r="I383" s="136">
        <f t="shared" si="59"/>
        <v>7090810.0899999999</v>
      </c>
      <c r="J383" s="136">
        <f t="shared" si="59"/>
        <v>6527844.1600000001</v>
      </c>
      <c r="K383" s="136">
        <f t="shared" si="59"/>
        <v>4834878.9600000009</v>
      </c>
      <c r="L383" s="136">
        <f t="shared" si="59"/>
        <v>5691840.9900000002</v>
      </c>
      <c r="M383" s="136">
        <f t="shared" si="59"/>
        <v>3699411.0300000007</v>
      </c>
      <c r="N383" s="136">
        <f t="shared" si="59"/>
        <v>3677971.5200000005</v>
      </c>
      <c r="O383" s="136">
        <f t="shared" si="59"/>
        <v>3677971.5200000005</v>
      </c>
      <c r="P383" s="136">
        <f t="shared" si="59"/>
        <v>1326614.5900000001</v>
      </c>
      <c r="Q383" s="135">
        <f t="shared" si="42"/>
        <v>60233366.080000013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55228779.970000006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4705619.3100000005</v>
      </c>
      <c r="F384" s="100">
        <v>4658465.74</v>
      </c>
      <c r="G384" s="100">
        <v>7775427.1200000001</v>
      </c>
      <c r="H384" s="100">
        <v>6566511.0499999998</v>
      </c>
      <c r="I384" s="100">
        <v>7090810.0899999999</v>
      </c>
      <c r="J384" s="100">
        <v>6527844.1600000001</v>
      </c>
      <c r="K384" s="100">
        <v>4834878.9600000009</v>
      </c>
      <c r="L384" s="100">
        <v>5691840.9900000002</v>
      </c>
      <c r="M384" s="100">
        <v>3699411.0300000007</v>
      </c>
      <c r="N384" s="100">
        <v>3677971.5200000005</v>
      </c>
      <c r="O384" s="100">
        <v>3677971.5200000005</v>
      </c>
      <c r="P384" s="100">
        <v>1326614.5900000001</v>
      </c>
      <c r="Q384" s="135">
        <f t="shared" si="42"/>
        <v>60233366.080000013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55228779.970000006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f t="shared" si="42"/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f t="shared" si="42"/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f>+E388</f>
        <v>5361.32</v>
      </c>
      <c r="F387" s="136">
        <f t="shared" ref="F387:P387" si="60">+F388</f>
        <v>5260.67</v>
      </c>
      <c r="G387" s="136">
        <f t="shared" si="60"/>
        <v>33333.33</v>
      </c>
      <c r="H387" s="136">
        <f t="shared" si="60"/>
        <v>33333.33</v>
      </c>
      <c r="I387" s="136">
        <f t="shared" si="60"/>
        <v>69240.600000000006</v>
      </c>
      <c r="J387" s="136">
        <f t="shared" si="60"/>
        <v>33333.33</v>
      </c>
      <c r="K387" s="136">
        <f t="shared" si="60"/>
        <v>0</v>
      </c>
      <c r="L387" s="136">
        <f t="shared" si="60"/>
        <v>62788.21</v>
      </c>
      <c r="M387" s="136">
        <f t="shared" si="60"/>
        <v>62788.21</v>
      </c>
      <c r="N387" s="136">
        <f t="shared" si="60"/>
        <v>62788.21</v>
      </c>
      <c r="O387" s="136">
        <f t="shared" si="60"/>
        <v>62788.21</v>
      </c>
      <c r="P387" s="136">
        <f t="shared" si="60"/>
        <v>62788.180000000008</v>
      </c>
      <c r="Q387" s="135">
        <f t="shared" si="42"/>
        <v>493803.60000000003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368227.21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5361.32</v>
      </c>
      <c r="F388" s="100">
        <v>5260.67</v>
      </c>
      <c r="G388" s="100">
        <v>33333.33</v>
      </c>
      <c r="H388" s="100">
        <v>33333.33</v>
      </c>
      <c r="I388" s="100">
        <v>69240.600000000006</v>
      </c>
      <c r="J388" s="100">
        <v>33333.33</v>
      </c>
      <c r="K388" s="100">
        <v>0</v>
      </c>
      <c r="L388" s="100">
        <v>62788.21</v>
      </c>
      <c r="M388" s="100">
        <v>62788.21</v>
      </c>
      <c r="N388" s="100">
        <v>62788.21</v>
      </c>
      <c r="O388" s="100">
        <v>62788.21</v>
      </c>
      <c r="P388" s="100">
        <v>62788.180000000008</v>
      </c>
      <c r="Q388" s="135">
        <f t="shared" si="42"/>
        <v>493803.60000000003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368227.21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f t="shared" si="42"/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f t="shared" si="42"/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f>+E392</f>
        <v>21000877.269999996</v>
      </c>
      <c r="F391" s="136">
        <f t="shared" ref="F391:P391" si="61">+F392</f>
        <v>24433190.209999997</v>
      </c>
      <c r="G391" s="136">
        <f t="shared" si="61"/>
        <v>24102932.570000004</v>
      </c>
      <c r="H391" s="136">
        <f t="shared" si="61"/>
        <v>22755788.770000003</v>
      </c>
      <c r="I391" s="136">
        <f t="shared" si="61"/>
        <v>22113227.980000008</v>
      </c>
      <c r="J391" s="136">
        <f t="shared" si="61"/>
        <v>22733307.479999986</v>
      </c>
      <c r="K391" s="136">
        <f t="shared" si="61"/>
        <v>24030113.030000001</v>
      </c>
      <c r="L391" s="136">
        <f t="shared" si="61"/>
        <v>26340281.469999976</v>
      </c>
      <c r="M391" s="136">
        <f t="shared" si="61"/>
        <v>19778986.959999979</v>
      </c>
      <c r="N391" s="136">
        <f t="shared" si="61"/>
        <v>19529721.03999998</v>
      </c>
      <c r="O391" s="136">
        <f t="shared" si="61"/>
        <v>19419584.529999979</v>
      </c>
      <c r="P391" s="136">
        <f t="shared" si="61"/>
        <v>12017197.309999987</v>
      </c>
      <c r="Q391" s="135">
        <f t="shared" si="42"/>
        <v>258255208.61999989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226818426.77999991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21000877.269999996</v>
      </c>
      <c r="F392" s="100">
        <v>24433190.209999997</v>
      </c>
      <c r="G392" s="100">
        <v>24102932.570000004</v>
      </c>
      <c r="H392" s="100">
        <v>22755788.770000003</v>
      </c>
      <c r="I392" s="100">
        <v>22113227.980000008</v>
      </c>
      <c r="J392" s="100">
        <v>22733307.479999986</v>
      </c>
      <c r="K392" s="100">
        <v>24030113.030000001</v>
      </c>
      <c r="L392" s="100">
        <v>26340281.469999976</v>
      </c>
      <c r="M392" s="100">
        <v>19778986.959999979</v>
      </c>
      <c r="N392" s="100">
        <v>19529721.03999998</v>
      </c>
      <c r="O392" s="100">
        <v>19419584.529999979</v>
      </c>
      <c r="P392" s="100">
        <v>12017197.309999987</v>
      </c>
      <c r="Q392" s="135">
        <f t="shared" si="42"/>
        <v>258255208.61999989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226818426.77999991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oCA0zj5ccaJGcYxWu3+GOes/4oVT2ed6gXaBqNG5n17IiNvTrKU8SbLchvhkaOqbTL1/CzjgnJxxjpOtk0Jgrw==" saltValue="FutLH1OqupMy7BmX33l7+Q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2025-11-28T15:39:03Z</dcterms:modified>
</cp:coreProperties>
</file>