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djela.bulatovic\Desktop\"/>
    </mc:Choice>
  </mc:AlternateContent>
  <workbookProtection workbookAlgorithmName="SHA-512" workbookHashValue="/UmoYFmukIjhcvIVxOf+9B8RJzgGWRwWzP3F3FynS2uhTI3ZE/DwvdbhmafwmbMTVivm2dFVtL5k8M5A7aDLjA==" workbookSaltValue="XAKPsCclDlvnXTlV/ysQUA=="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0" sheetId="11" r:id="rId3"/>
    <sheet name="2020" sheetId="19" r:id="rId4"/>
    <sheet name="2019" sheetId="20" state="hidden" r:id="rId5"/>
    <sheet name="2018" sheetId="21" state="hidden" r:id="rId6"/>
    <sheet name="DataEx" sheetId="6" state="hidden" r:id="rId7"/>
    <sheet name="Master" sheetId="2" state="hidden" r:id="rId8"/>
  </sheet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J48" i="11" l="1"/>
  <c r="T48" i="11"/>
  <c r="Q48" i="11"/>
  <c r="M48" i="11"/>
  <c r="A145" i="19" l="1"/>
  <c r="A144" i="19"/>
  <c r="A151" i="19"/>
  <c r="A157" i="19"/>
  <c r="A152" i="19"/>
  <c r="A153" i="19"/>
  <c r="R140" i="19" l="1"/>
  <c r="Q140" i="19"/>
  <c r="P140" i="19"/>
  <c r="O140" i="19"/>
  <c r="N140" i="19"/>
  <c r="M140" i="19"/>
  <c r="R11" i="11" l="1"/>
  <c r="R12" i="11"/>
  <c r="R13" i="11"/>
  <c r="R14" i="11"/>
  <c r="R15" i="11"/>
  <c r="R16" i="11"/>
  <c r="R17" i="11"/>
  <c r="R18"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5" i="11"/>
  <c r="R56" i="11"/>
  <c r="R57" i="11"/>
  <c r="R58" i="11"/>
  <c r="R61" i="11"/>
  <c r="R62" i="11"/>
  <c r="R63" i="11"/>
  <c r="O11" i="11" l="1"/>
  <c r="O12" i="11"/>
  <c r="O13" i="11"/>
  <c r="O14" i="11"/>
  <c r="O15" i="11"/>
  <c r="O16" i="11"/>
  <c r="O17" i="11"/>
  <c r="O18" i="11"/>
  <c r="O19" i="11"/>
  <c r="O20" i="11"/>
  <c r="O21" i="11"/>
  <c r="O22" i="11"/>
  <c r="O23" i="11"/>
  <c r="O24" i="11"/>
  <c r="O25" i="11"/>
  <c r="O26" i="11"/>
  <c r="O27" i="11"/>
  <c r="O28" i="11"/>
  <c r="O30" i="11"/>
  <c r="O31" i="11"/>
  <c r="O32" i="11"/>
  <c r="O33" i="11"/>
  <c r="O34" i="11"/>
  <c r="O35" i="11"/>
  <c r="O36" i="11"/>
  <c r="O37" i="11"/>
  <c r="O38" i="11"/>
  <c r="O39" i="11"/>
  <c r="O40" i="11"/>
  <c r="O41" i="11"/>
  <c r="O42" i="11"/>
  <c r="O43" i="11"/>
  <c r="O44" i="11"/>
  <c r="O45" i="11"/>
  <c r="O46" i="11"/>
  <c r="O47" i="11"/>
  <c r="O48" i="11"/>
  <c r="O49" i="11"/>
  <c r="O50" i="11"/>
  <c r="O51" i="11"/>
  <c r="O52" i="11"/>
  <c r="O55" i="11"/>
  <c r="O56" i="11"/>
  <c r="O57" i="11"/>
  <c r="O58" i="11"/>
  <c r="O61" i="11"/>
  <c r="O62" i="11"/>
  <c r="O63" i="11"/>
  <c r="O10" i="11"/>
  <c r="N48" i="11" l="1"/>
  <c r="K11" i="11"/>
  <c r="K12" i="11"/>
  <c r="K13" i="11"/>
  <c r="K14" i="11"/>
  <c r="K15" i="11"/>
  <c r="K16" i="11"/>
  <c r="K17" i="11"/>
  <c r="K18"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5" i="11"/>
  <c r="K56" i="11"/>
  <c r="K57" i="11"/>
  <c r="K58" i="11"/>
  <c r="K61" i="11"/>
  <c r="K62" i="11"/>
  <c r="K63" i="11"/>
  <c r="H11" i="11"/>
  <c r="H12" i="11"/>
  <c r="H13" i="11"/>
  <c r="H14" i="11"/>
  <c r="H15" i="11"/>
  <c r="H16" i="11"/>
  <c r="H17" i="11"/>
  <c r="H18" i="11"/>
  <c r="H19" i="11"/>
  <c r="H20" i="11"/>
  <c r="H21" i="11"/>
  <c r="H22" i="11"/>
  <c r="H23" i="11"/>
  <c r="H24" i="11"/>
  <c r="H25" i="11"/>
  <c r="H26" i="11"/>
  <c r="H27" i="11"/>
  <c r="H28" i="11"/>
  <c r="H30" i="11"/>
  <c r="H31" i="11"/>
  <c r="H32" i="11"/>
  <c r="H33" i="11"/>
  <c r="H34" i="11"/>
  <c r="H35" i="11"/>
  <c r="H36" i="11"/>
  <c r="H37" i="11"/>
  <c r="H38" i="11"/>
  <c r="H39" i="11"/>
  <c r="H40" i="11"/>
  <c r="H41" i="11"/>
  <c r="H42" i="11"/>
  <c r="H43" i="11"/>
  <c r="H44" i="11"/>
  <c r="H45" i="11"/>
  <c r="H46" i="11"/>
  <c r="H47" i="11"/>
  <c r="H48" i="11"/>
  <c r="H49" i="11"/>
  <c r="H50" i="11"/>
  <c r="H51" i="11"/>
  <c r="H52" i="11"/>
  <c r="H55" i="11"/>
  <c r="H56" i="11"/>
  <c r="H57" i="11"/>
  <c r="H58" i="11"/>
  <c r="H61" i="11"/>
  <c r="H62" i="11"/>
  <c r="H63" i="11"/>
  <c r="H10" i="11"/>
  <c r="GC35" i="6"/>
  <c r="GC28" i="6"/>
  <c r="GC23" i="6"/>
  <c r="GC18" i="6"/>
  <c r="GC10" i="6"/>
  <c r="GB35" i="6" l="1"/>
  <c r="GB28" i="6"/>
  <c r="GB23" i="6"/>
  <c r="GB18" i="6"/>
  <c r="GB10" i="6"/>
  <c r="FS320" i="6" l="1"/>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GA35" i="6" l="1"/>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N48" i="19"/>
  <c r="O48" i="19"/>
  <c r="P48" i="19"/>
  <c r="Q48" i="19"/>
  <c r="R48" i="19"/>
  <c r="H48" i="19"/>
  <c r="G48" i="19"/>
  <c r="K29" i="20" l="1"/>
  <c r="M29" i="20"/>
  <c r="J29" i="20"/>
  <c r="G29" i="20"/>
  <c r="H13" i="1"/>
  <c r="H17" i="1"/>
  <c r="H21" i="1"/>
  <c r="H151" i="19" l="1"/>
  <c r="I151" i="19"/>
  <c r="J151" i="19"/>
  <c r="K151" i="19"/>
  <c r="L151" i="19"/>
  <c r="M151" i="19"/>
  <c r="N151" i="19"/>
  <c r="O151" i="19"/>
  <c r="P151" i="19"/>
  <c r="Q151" i="19"/>
  <c r="R151" i="19"/>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R52" i="11"/>
  <c r="R19" i="11"/>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K19" i="11" l="1"/>
  <c r="K52" i="11"/>
  <c r="H150" i="20"/>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R10" i="11"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K10" i="11" s="1"/>
  <c r="I126" i="21"/>
  <c r="N150" i="21"/>
  <c r="S58" i="21"/>
  <c r="T58" i="21" s="1"/>
  <c r="S160" i="21"/>
  <c r="T160" i="21" s="1"/>
  <c r="S10" i="21"/>
  <c r="T10" i="21" s="1"/>
  <c r="S159" i="21"/>
  <c r="T159" i="21" s="1"/>
  <c r="S161" i="21"/>
  <c r="T161" i="21" s="1"/>
  <c r="S107" i="21"/>
  <c r="T107" i="21" s="1"/>
  <c r="R53" i="20"/>
  <c r="R54" i="20" l="1"/>
  <c r="R54" i="11" s="1"/>
  <c r="R53" i="11"/>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l="1"/>
  <c r="R59" i="11"/>
  <c r="K53" i="11"/>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K54" i="11" s="1"/>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K59" i="11" l="1"/>
  <c r="R60" i="20"/>
  <c r="R60" i="11" s="1"/>
  <c r="R64" i="1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K64" i="11" l="1"/>
  <c r="Q60" i="20"/>
  <c r="P60" i="20"/>
  <c r="G60" i="20"/>
  <c r="O60" i="20"/>
  <c r="N60" i="20"/>
  <c r="M60" i="20"/>
  <c r="K60" i="20"/>
  <c r="S64" i="20"/>
  <c r="T64" i="20" s="1"/>
  <c r="J60" i="20"/>
  <c r="S159" i="20"/>
  <c r="T159" i="20" s="1"/>
  <c r="G155" i="20"/>
  <c r="S155" i="20" s="1"/>
  <c r="T155" i="20" s="1"/>
  <c r="S67" i="21"/>
  <c r="T67" i="21" s="1"/>
  <c r="G63" i="21"/>
  <c r="S63" i="21" s="1"/>
  <c r="T63" i="21" s="1"/>
  <c r="K60" i="11" l="1"/>
  <c r="S60" i="20"/>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N63" i="11" s="1"/>
  <c r="Q63" i="19"/>
  <c r="P63" i="19"/>
  <c r="O63" i="19"/>
  <c r="N63" i="19"/>
  <c r="M63" i="19"/>
  <c r="L63" i="19"/>
  <c r="K63" i="19"/>
  <c r="J63" i="19"/>
  <c r="I63" i="19"/>
  <c r="H63" i="19"/>
  <c r="G63" i="19"/>
  <c r="R62" i="19"/>
  <c r="N62" i="11" s="1"/>
  <c r="Q62" i="19"/>
  <c r="P62" i="19"/>
  <c r="O62" i="19"/>
  <c r="N62" i="19"/>
  <c r="M62" i="19"/>
  <c r="L62" i="19"/>
  <c r="K62" i="19"/>
  <c r="J62" i="19"/>
  <c r="I62" i="19"/>
  <c r="H62" i="19"/>
  <c r="G62" i="19"/>
  <c r="R61" i="19"/>
  <c r="N61" i="11" s="1"/>
  <c r="Q61" i="19"/>
  <c r="P61" i="19"/>
  <c r="O61" i="19"/>
  <c r="N61" i="19"/>
  <c r="M61" i="19"/>
  <c r="L61" i="19"/>
  <c r="K61" i="19"/>
  <c r="J61" i="19"/>
  <c r="I61" i="19"/>
  <c r="H61" i="19"/>
  <c r="G61" i="19"/>
  <c r="R58" i="19"/>
  <c r="N58" i="11" s="1"/>
  <c r="Q58" i="19"/>
  <c r="P58" i="19"/>
  <c r="O58" i="19"/>
  <c r="N58" i="19"/>
  <c r="M58" i="19"/>
  <c r="L58" i="19"/>
  <c r="K58" i="19"/>
  <c r="J58" i="19"/>
  <c r="I58" i="19"/>
  <c r="H58" i="19"/>
  <c r="G58" i="19"/>
  <c r="R57" i="19"/>
  <c r="N57" i="11" s="1"/>
  <c r="Q57" i="19"/>
  <c r="P57" i="19"/>
  <c r="O57" i="19"/>
  <c r="N57" i="19"/>
  <c r="M57" i="19"/>
  <c r="L57" i="19"/>
  <c r="K57" i="19"/>
  <c r="J57" i="19"/>
  <c r="I57" i="19"/>
  <c r="H57" i="19"/>
  <c r="G57" i="19"/>
  <c r="R56" i="19"/>
  <c r="N56" i="11" s="1"/>
  <c r="Q56" i="19"/>
  <c r="P56" i="19"/>
  <c r="O56" i="19"/>
  <c r="N56" i="19"/>
  <c r="M56" i="19"/>
  <c r="L56" i="19"/>
  <c r="K56" i="19"/>
  <c r="J56" i="19"/>
  <c r="I56" i="19"/>
  <c r="H56" i="19"/>
  <c r="G56" i="19"/>
  <c r="R52" i="19"/>
  <c r="N52" i="11" s="1"/>
  <c r="Q52" i="19"/>
  <c r="P52" i="19"/>
  <c r="O52" i="19"/>
  <c r="N52" i="19"/>
  <c r="M52" i="19"/>
  <c r="L52" i="19"/>
  <c r="K52" i="19"/>
  <c r="J52" i="19"/>
  <c r="I52" i="19"/>
  <c r="H52" i="19"/>
  <c r="G52" i="19"/>
  <c r="R51" i="19"/>
  <c r="N51" i="11" s="1"/>
  <c r="Q51" i="19"/>
  <c r="P51" i="19"/>
  <c r="O51" i="19"/>
  <c r="N51" i="19"/>
  <c r="M51" i="19"/>
  <c r="L51" i="19"/>
  <c r="K51" i="19"/>
  <c r="J51" i="19"/>
  <c r="I51" i="19"/>
  <c r="H51" i="19"/>
  <c r="G51" i="19"/>
  <c r="R50" i="19"/>
  <c r="N50" i="11" s="1"/>
  <c r="Q50" i="19"/>
  <c r="P50" i="19"/>
  <c r="O50" i="19"/>
  <c r="N50" i="19"/>
  <c r="M50" i="19"/>
  <c r="L50" i="19"/>
  <c r="K50" i="19"/>
  <c r="J50" i="19"/>
  <c r="I50" i="19"/>
  <c r="H50" i="19"/>
  <c r="G50" i="19"/>
  <c r="R49" i="19"/>
  <c r="N49" i="11" s="1"/>
  <c r="Q49" i="19"/>
  <c r="P49" i="19"/>
  <c r="O49" i="19"/>
  <c r="N49" i="19"/>
  <c r="M49" i="19"/>
  <c r="L49" i="19"/>
  <c r="K49" i="19"/>
  <c r="J49" i="19"/>
  <c r="I49" i="19"/>
  <c r="H49" i="19"/>
  <c r="G49" i="19"/>
  <c r="R47" i="19"/>
  <c r="N47" i="11" s="1"/>
  <c r="Q47" i="19"/>
  <c r="P47" i="19"/>
  <c r="O47" i="19"/>
  <c r="N47" i="19"/>
  <c r="M47" i="19"/>
  <c r="L47" i="19"/>
  <c r="K47" i="19"/>
  <c r="J47" i="19"/>
  <c r="I47" i="19"/>
  <c r="H47" i="19"/>
  <c r="G47" i="19"/>
  <c r="R46" i="19"/>
  <c r="N46" i="11" s="1"/>
  <c r="Q46" i="19"/>
  <c r="P46" i="19"/>
  <c r="O46" i="19"/>
  <c r="N46" i="19"/>
  <c r="M46" i="19"/>
  <c r="L46" i="19"/>
  <c r="K46" i="19"/>
  <c r="J46" i="19"/>
  <c r="I46" i="19"/>
  <c r="H46" i="19"/>
  <c r="G46" i="19"/>
  <c r="R45" i="19"/>
  <c r="N45" i="11" s="1"/>
  <c r="Q45" i="19"/>
  <c r="P45" i="19"/>
  <c r="O45" i="19"/>
  <c r="N45" i="19"/>
  <c r="M45" i="19"/>
  <c r="L45" i="19"/>
  <c r="K45" i="19"/>
  <c r="J45" i="19"/>
  <c r="I45" i="19"/>
  <c r="H45" i="19"/>
  <c r="G45" i="19"/>
  <c r="R44" i="19"/>
  <c r="N44" i="11" s="1"/>
  <c r="Q44" i="19"/>
  <c r="P44" i="19"/>
  <c r="O44" i="19"/>
  <c r="N44" i="19"/>
  <c r="M44" i="19"/>
  <c r="L44" i="19"/>
  <c r="K44" i="19"/>
  <c r="J44" i="19"/>
  <c r="I44" i="19"/>
  <c r="H44" i="19"/>
  <c r="G44" i="19"/>
  <c r="R43" i="19"/>
  <c r="N43" i="11" s="1"/>
  <c r="Q43" i="19"/>
  <c r="P43" i="19"/>
  <c r="O43" i="19"/>
  <c r="N43" i="19"/>
  <c r="M43" i="19"/>
  <c r="L43" i="19"/>
  <c r="K43" i="19"/>
  <c r="J43" i="19"/>
  <c r="I43" i="19"/>
  <c r="H43" i="19"/>
  <c r="G43" i="19"/>
  <c r="R42" i="19"/>
  <c r="N42" i="11" s="1"/>
  <c r="Q42" i="19"/>
  <c r="P42" i="19"/>
  <c r="O42" i="19"/>
  <c r="N42" i="19"/>
  <c r="M42" i="19"/>
  <c r="L42" i="19"/>
  <c r="K42" i="19"/>
  <c r="J42" i="19"/>
  <c r="I42" i="19"/>
  <c r="H42" i="19"/>
  <c r="G42" i="19"/>
  <c r="R41" i="19"/>
  <c r="N41" i="11" s="1"/>
  <c r="Q41" i="19"/>
  <c r="P41" i="19"/>
  <c r="O41" i="19"/>
  <c r="N41" i="19"/>
  <c r="M41" i="19"/>
  <c r="L41" i="19"/>
  <c r="K41" i="19"/>
  <c r="J41" i="19"/>
  <c r="I41" i="19"/>
  <c r="H41" i="19"/>
  <c r="G41" i="19"/>
  <c r="R39" i="19"/>
  <c r="N39" i="11" s="1"/>
  <c r="Q39" i="19"/>
  <c r="P39" i="19"/>
  <c r="O39" i="19"/>
  <c r="N39" i="19"/>
  <c r="M39" i="19"/>
  <c r="L39" i="19"/>
  <c r="K39" i="19"/>
  <c r="J39" i="19"/>
  <c r="I39" i="19"/>
  <c r="H39" i="19"/>
  <c r="G39" i="19"/>
  <c r="R38" i="19"/>
  <c r="N38" i="11" s="1"/>
  <c r="Q38" i="19"/>
  <c r="P38" i="19"/>
  <c r="O38" i="19"/>
  <c r="N38" i="19"/>
  <c r="M38" i="19"/>
  <c r="L38" i="19"/>
  <c r="K38" i="19"/>
  <c r="J38" i="19"/>
  <c r="I38" i="19"/>
  <c r="H38" i="19"/>
  <c r="G38" i="19"/>
  <c r="R37" i="19"/>
  <c r="N37" i="11" s="1"/>
  <c r="Q37" i="19"/>
  <c r="P37" i="19"/>
  <c r="O37" i="19"/>
  <c r="N37" i="19"/>
  <c r="M37" i="19"/>
  <c r="L37" i="19"/>
  <c r="K37" i="19"/>
  <c r="J37" i="19"/>
  <c r="I37" i="19"/>
  <c r="H37" i="19"/>
  <c r="G37" i="19"/>
  <c r="R36" i="19"/>
  <c r="N36" i="11" s="1"/>
  <c r="Q36" i="19"/>
  <c r="P36" i="19"/>
  <c r="O36" i="19"/>
  <c r="N36" i="19"/>
  <c r="M36" i="19"/>
  <c r="L36" i="19"/>
  <c r="K36" i="19"/>
  <c r="J36" i="19"/>
  <c r="I36" i="19"/>
  <c r="H36" i="19"/>
  <c r="G36" i="19"/>
  <c r="R35" i="19"/>
  <c r="N35" i="11" s="1"/>
  <c r="Q35" i="19"/>
  <c r="P35" i="19"/>
  <c r="O35" i="19"/>
  <c r="N35" i="19"/>
  <c r="M35" i="19"/>
  <c r="L35" i="19"/>
  <c r="K35" i="19"/>
  <c r="J35" i="19"/>
  <c r="I35" i="19"/>
  <c r="H35" i="19"/>
  <c r="G35" i="19"/>
  <c r="R34" i="19"/>
  <c r="N34" i="11" s="1"/>
  <c r="Q34" i="19"/>
  <c r="P34" i="19"/>
  <c r="O34" i="19"/>
  <c r="N34" i="19"/>
  <c r="M34" i="19"/>
  <c r="L34" i="19"/>
  <c r="K34" i="19"/>
  <c r="J34" i="19"/>
  <c r="I34" i="19"/>
  <c r="H34" i="19"/>
  <c r="G34" i="19"/>
  <c r="R33" i="19"/>
  <c r="N33" i="11" s="1"/>
  <c r="Q33" i="19"/>
  <c r="P33" i="19"/>
  <c r="O33" i="19"/>
  <c r="N33" i="19"/>
  <c r="M33" i="19"/>
  <c r="L33" i="19"/>
  <c r="K33" i="19"/>
  <c r="J33" i="19"/>
  <c r="I33" i="19"/>
  <c r="H33" i="19"/>
  <c r="G33" i="19"/>
  <c r="R32" i="19"/>
  <c r="N32" i="11" s="1"/>
  <c r="Q32" i="19"/>
  <c r="P32" i="19"/>
  <c r="O32" i="19"/>
  <c r="N32" i="19"/>
  <c r="M32" i="19"/>
  <c r="L32" i="19"/>
  <c r="K32" i="19"/>
  <c r="J32" i="19"/>
  <c r="I32" i="19"/>
  <c r="H32" i="19"/>
  <c r="G32" i="19"/>
  <c r="R31" i="19"/>
  <c r="N31" i="11" s="1"/>
  <c r="Q31" i="19"/>
  <c r="P31" i="19"/>
  <c r="O31" i="19"/>
  <c r="N31" i="19"/>
  <c r="M31" i="19"/>
  <c r="L31" i="19"/>
  <c r="K31" i="19"/>
  <c r="J31" i="19"/>
  <c r="I31" i="19"/>
  <c r="H31" i="19"/>
  <c r="G31" i="19"/>
  <c r="R28" i="19"/>
  <c r="N28" i="11" s="1"/>
  <c r="Q28" i="19"/>
  <c r="P28" i="19"/>
  <c r="O28" i="19"/>
  <c r="N28" i="19"/>
  <c r="M28" i="19"/>
  <c r="L28" i="19"/>
  <c r="K28" i="19"/>
  <c r="J28" i="19"/>
  <c r="I28" i="19"/>
  <c r="H28" i="19"/>
  <c r="G28" i="19"/>
  <c r="R27" i="19"/>
  <c r="N27" i="11" s="1"/>
  <c r="Q27" i="19"/>
  <c r="P27" i="19"/>
  <c r="O27" i="19"/>
  <c r="N27" i="19"/>
  <c r="M27" i="19"/>
  <c r="L27" i="19"/>
  <c r="K27" i="19"/>
  <c r="J27" i="19"/>
  <c r="I27" i="19"/>
  <c r="H27" i="19"/>
  <c r="G27" i="19"/>
  <c r="R26" i="19"/>
  <c r="N26" i="11" s="1"/>
  <c r="Q26" i="19"/>
  <c r="P26" i="19"/>
  <c r="O26" i="19"/>
  <c r="N26" i="19"/>
  <c r="M26" i="19"/>
  <c r="L26" i="19"/>
  <c r="K26" i="19"/>
  <c r="J26" i="19"/>
  <c r="I26" i="19"/>
  <c r="H26" i="19"/>
  <c r="G26" i="19"/>
  <c r="R25" i="19"/>
  <c r="N25" i="11" s="1"/>
  <c r="Q25" i="19"/>
  <c r="P25" i="19"/>
  <c r="O25" i="19"/>
  <c r="N25" i="19"/>
  <c r="M25" i="19"/>
  <c r="L25" i="19"/>
  <c r="K25" i="19"/>
  <c r="J25" i="19"/>
  <c r="I25" i="19"/>
  <c r="H25" i="19"/>
  <c r="G25" i="19"/>
  <c r="R24" i="19"/>
  <c r="N24" i="11" s="1"/>
  <c r="Q24" i="19"/>
  <c r="P24" i="19"/>
  <c r="O24" i="19"/>
  <c r="N24" i="19"/>
  <c r="M24" i="19"/>
  <c r="L24" i="19"/>
  <c r="K24" i="19"/>
  <c r="J24" i="19"/>
  <c r="I24" i="19"/>
  <c r="H24" i="19"/>
  <c r="G24" i="19"/>
  <c r="R23" i="19"/>
  <c r="N23" i="11" s="1"/>
  <c r="Q23" i="19"/>
  <c r="P23" i="19"/>
  <c r="O23" i="19"/>
  <c r="N23" i="19"/>
  <c r="M23" i="19"/>
  <c r="L23" i="19"/>
  <c r="K23" i="19"/>
  <c r="J23" i="19"/>
  <c r="I23" i="19"/>
  <c r="H23" i="19"/>
  <c r="G23" i="19"/>
  <c r="R22" i="19"/>
  <c r="N22" i="11" s="1"/>
  <c r="Q22" i="19"/>
  <c r="P22" i="19"/>
  <c r="O22" i="19"/>
  <c r="N22" i="19"/>
  <c r="M22" i="19"/>
  <c r="L22" i="19"/>
  <c r="K22" i="19"/>
  <c r="J22" i="19"/>
  <c r="I22" i="19"/>
  <c r="H22" i="19"/>
  <c r="G22" i="19"/>
  <c r="R21" i="19"/>
  <c r="N21" i="11" s="1"/>
  <c r="Q21" i="19"/>
  <c r="P21" i="19"/>
  <c r="O21" i="19"/>
  <c r="N21" i="19"/>
  <c r="M21" i="19"/>
  <c r="L21" i="19"/>
  <c r="K21" i="19"/>
  <c r="J21" i="19"/>
  <c r="I21" i="19"/>
  <c r="H21" i="19"/>
  <c r="G21" i="19"/>
  <c r="R20" i="19"/>
  <c r="N20" i="11" s="1"/>
  <c r="Q20" i="19"/>
  <c r="P20" i="19"/>
  <c r="O20" i="19"/>
  <c r="N20" i="19"/>
  <c r="M20" i="19"/>
  <c r="L20" i="19"/>
  <c r="K20" i="19"/>
  <c r="J20" i="19"/>
  <c r="I20" i="19"/>
  <c r="H20" i="19"/>
  <c r="G20" i="19"/>
  <c r="R19" i="19"/>
  <c r="N19" i="11" s="1"/>
  <c r="Q19" i="19"/>
  <c r="P19" i="19"/>
  <c r="O19" i="19"/>
  <c r="N19" i="19"/>
  <c r="M19" i="19"/>
  <c r="L19" i="19"/>
  <c r="K19" i="19"/>
  <c r="J19" i="19"/>
  <c r="I19" i="19"/>
  <c r="H19" i="19"/>
  <c r="G19" i="19"/>
  <c r="R18" i="19"/>
  <c r="N18" i="11" s="1"/>
  <c r="Q18" i="19"/>
  <c r="P18" i="19"/>
  <c r="O18" i="19"/>
  <c r="N18" i="19"/>
  <c r="M18" i="19"/>
  <c r="L18" i="19"/>
  <c r="K18" i="19"/>
  <c r="J18" i="19"/>
  <c r="I18" i="19"/>
  <c r="H18" i="19"/>
  <c r="G18" i="19"/>
  <c r="R17" i="19"/>
  <c r="N17" i="11" s="1"/>
  <c r="Q17" i="19"/>
  <c r="P17" i="19"/>
  <c r="O17" i="19"/>
  <c r="N17" i="19"/>
  <c r="M17" i="19"/>
  <c r="L17" i="19"/>
  <c r="K17" i="19"/>
  <c r="J17" i="19"/>
  <c r="I17" i="19"/>
  <c r="H17" i="19"/>
  <c r="G17" i="19"/>
  <c r="R16" i="19"/>
  <c r="N16" i="11" s="1"/>
  <c r="Q16" i="19"/>
  <c r="P16" i="19"/>
  <c r="O16" i="19"/>
  <c r="N16" i="19"/>
  <c r="M16" i="19"/>
  <c r="L16" i="19"/>
  <c r="K16" i="19"/>
  <c r="J16" i="19"/>
  <c r="I16" i="19"/>
  <c r="H16" i="19"/>
  <c r="G16" i="19"/>
  <c r="R15" i="19"/>
  <c r="N15" i="11" s="1"/>
  <c r="Q15" i="19"/>
  <c r="P15" i="19"/>
  <c r="O15" i="19"/>
  <c r="N15" i="19"/>
  <c r="M15" i="19"/>
  <c r="L15" i="19"/>
  <c r="K15" i="19"/>
  <c r="J15" i="19"/>
  <c r="I15" i="19"/>
  <c r="H15" i="19"/>
  <c r="G15" i="19"/>
  <c r="R14" i="19"/>
  <c r="N14" i="11" s="1"/>
  <c r="Q14" i="19"/>
  <c r="P14" i="19"/>
  <c r="O14" i="19"/>
  <c r="N14" i="19"/>
  <c r="M14" i="19"/>
  <c r="L14" i="19"/>
  <c r="K14" i="19"/>
  <c r="J14" i="19"/>
  <c r="I14" i="19"/>
  <c r="H14" i="19"/>
  <c r="G14" i="19"/>
  <c r="R13" i="19"/>
  <c r="N13" i="11" s="1"/>
  <c r="Q13" i="19"/>
  <c r="P13" i="19"/>
  <c r="O13" i="19"/>
  <c r="N13" i="19"/>
  <c r="M13" i="19"/>
  <c r="L13" i="19"/>
  <c r="K13" i="19"/>
  <c r="J13" i="19"/>
  <c r="I13" i="19"/>
  <c r="H13" i="19"/>
  <c r="G13" i="19"/>
  <c r="R12" i="19"/>
  <c r="N12" i="11" s="1"/>
  <c r="Q12" i="19"/>
  <c r="P12" i="19"/>
  <c r="O12" i="19"/>
  <c r="N12" i="19"/>
  <c r="M12" i="19"/>
  <c r="L12" i="19"/>
  <c r="K12" i="19"/>
  <c r="J12" i="19"/>
  <c r="I12" i="19"/>
  <c r="H12" i="19"/>
  <c r="G12" i="19"/>
  <c r="R5" i="19"/>
  <c r="Q5" i="19"/>
  <c r="P5" i="19"/>
  <c r="O5" i="19"/>
  <c r="N5" i="19"/>
  <c r="M5" i="19"/>
  <c r="L5" i="19"/>
  <c r="K5" i="19"/>
  <c r="J5" i="19"/>
  <c r="I5" i="19"/>
  <c r="H5" i="19"/>
  <c r="G5" i="19"/>
  <c r="T14" i="11" l="1"/>
  <c r="Q14" i="11"/>
  <c r="Q17" i="11"/>
  <c r="T17" i="11"/>
  <c r="T18" i="11"/>
  <c r="Q18" i="11"/>
  <c r="T20" i="11"/>
  <c r="Q20" i="11"/>
  <c r="Q21" i="11"/>
  <c r="T21" i="11"/>
  <c r="Q33" i="11"/>
  <c r="T33" i="11"/>
  <c r="T34" i="11"/>
  <c r="Q34" i="11"/>
  <c r="Q35" i="11"/>
  <c r="T35" i="11"/>
  <c r="T36" i="11"/>
  <c r="Q36" i="11"/>
  <c r="Q37" i="11"/>
  <c r="T37" i="11"/>
  <c r="T38" i="11"/>
  <c r="Q38" i="11"/>
  <c r="Q39" i="11"/>
  <c r="T39" i="11"/>
  <c r="Q41" i="11"/>
  <c r="T41" i="11"/>
  <c r="T42" i="11"/>
  <c r="Q42" i="11"/>
  <c r="Q43" i="11"/>
  <c r="T43" i="11"/>
  <c r="T44" i="11"/>
  <c r="Q44" i="11"/>
  <c r="Q45" i="11"/>
  <c r="T45" i="11"/>
  <c r="T46" i="11"/>
  <c r="Q46" i="11"/>
  <c r="Q47" i="11"/>
  <c r="T47" i="11"/>
  <c r="Q49" i="11"/>
  <c r="T49" i="11"/>
  <c r="T50" i="11"/>
  <c r="Q50" i="11"/>
  <c r="Q51" i="11"/>
  <c r="T51" i="11"/>
  <c r="T52" i="11"/>
  <c r="Q52" i="11"/>
  <c r="T56" i="11"/>
  <c r="Q56" i="11"/>
  <c r="Q57" i="11"/>
  <c r="T57" i="11"/>
  <c r="T58" i="11"/>
  <c r="Q58" i="11"/>
  <c r="Q61" i="11"/>
  <c r="T61" i="11"/>
  <c r="T62" i="11"/>
  <c r="Q62" i="11"/>
  <c r="Q63" i="11"/>
  <c r="T63" i="11"/>
  <c r="T12" i="11"/>
  <c r="Q12" i="11"/>
  <c r="Q13" i="11"/>
  <c r="T13" i="11"/>
  <c r="Q15" i="11"/>
  <c r="T15" i="11"/>
  <c r="T16" i="11"/>
  <c r="Q16" i="11"/>
  <c r="Q19" i="11"/>
  <c r="T19" i="11"/>
  <c r="T22" i="11"/>
  <c r="Q22" i="11"/>
  <c r="Q23" i="11"/>
  <c r="T23" i="11"/>
  <c r="T24" i="11"/>
  <c r="Q24" i="11"/>
  <c r="Q25" i="11"/>
  <c r="T25" i="11"/>
  <c r="T26" i="11"/>
  <c r="Q26" i="11"/>
  <c r="Q27" i="11"/>
  <c r="T27" i="11"/>
  <c r="T28" i="11"/>
  <c r="Q28" i="11"/>
  <c r="Q31" i="11"/>
  <c r="T31" i="11"/>
  <c r="T32" i="11"/>
  <c r="Q32" i="11"/>
  <c r="P103" i="19"/>
  <c r="L11" i="19"/>
  <c r="T125" i="19"/>
  <c r="T156" i="19"/>
  <c r="T129" i="19"/>
  <c r="L103" i="19"/>
  <c r="L122" i="19"/>
  <c r="K122" i="19"/>
  <c r="P122" i="19"/>
  <c r="I55" i="19"/>
  <c r="Q55" i="19"/>
  <c r="O103" i="19"/>
  <c r="H103" i="19"/>
  <c r="R103" i="19"/>
  <c r="H122" i="19"/>
  <c r="N122" i="19"/>
  <c r="O122" i="19"/>
  <c r="R122" i="19"/>
  <c r="O29" i="11" s="1"/>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N55" i="11" s="1"/>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M11" i="19"/>
  <c r="Q11" i="19"/>
  <c r="H30" i="19"/>
  <c r="P30" i="19"/>
  <c r="K55"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N30" i="11" s="1"/>
  <c r="J11" i="19"/>
  <c r="N11" i="19"/>
  <c r="R11" i="19"/>
  <c r="I40" i="19"/>
  <c r="M40" i="19"/>
  <c r="Q40" i="19"/>
  <c r="H55" i="19"/>
  <c r="L55" i="19"/>
  <c r="P55" i="19"/>
  <c r="K30" i="19"/>
  <c r="O30" i="19"/>
  <c r="K11" i="19"/>
  <c r="O11" i="19"/>
  <c r="J40" i="19"/>
  <c r="N40" i="19"/>
  <c r="R40" i="19"/>
  <c r="N40" i="11" s="1"/>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Q55" i="11" l="1"/>
  <c r="T55" i="11"/>
  <c r="T40" i="11"/>
  <c r="Q40" i="11"/>
  <c r="T30" i="11"/>
  <c r="Q30" i="11"/>
  <c r="R10" i="19"/>
  <c r="N10" i="11" s="1"/>
  <c r="N11" i="11"/>
  <c r="Q10" i="19"/>
  <c r="P10" i="19"/>
  <c r="O10" i="19"/>
  <c r="N10" i="19"/>
  <c r="M122" i="19"/>
  <c r="H29" i="11" s="1"/>
  <c r="M10" i="19"/>
  <c r="L10" i="19"/>
  <c r="K10" i="19"/>
  <c r="J10" i="19"/>
  <c r="I10" i="19"/>
  <c r="H10" i="19"/>
  <c r="G103" i="19"/>
  <c r="K146" i="19"/>
  <c r="P146" i="19"/>
  <c r="P152"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G10" i="19"/>
  <c r="S133" i="19"/>
  <c r="T133" i="19" s="1"/>
  <c r="H146" i="19"/>
  <c r="K29" i="19"/>
  <c r="O146" i="19"/>
  <c r="S112" i="19"/>
  <c r="T112" i="19" s="1"/>
  <c r="R146" i="19"/>
  <c r="O53" i="11" s="1"/>
  <c r="J152" i="19"/>
  <c r="J157" i="19" s="1"/>
  <c r="J153" i="19" s="1"/>
  <c r="S123" i="19"/>
  <c r="T123" i="19" s="1"/>
  <c r="L29" i="19"/>
  <c r="P29" i="19"/>
  <c r="M103" i="19"/>
  <c r="S104" i="19"/>
  <c r="T104" i="19" s="1"/>
  <c r="I103" i="19"/>
  <c r="I146" i="19" s="1"/>
  <c r="I147" i="19" s="1"/>
  <c r="Q103" i="19"/>
  <c r="Q146" i="19" s="1"/>
  <c r="Q147" i="19" s="1"/>
  <c r="H29" i="19"/>
  <c r="M29" i="19"/>
  <c r="I29" i="19"/>
  <c r="O29" i="19"/>
  <c r="Q29" i="19"/>
  <c r="R29" i="19"/>
  <c r="N29" i="11" s="1"/>
  <c r="S11" i="19"/>
  <c r="S40" i="19"/>
  <c r="T40" i="19" s="1"/>
  <c r="J29" i="19"/>
  <c r="S55" i="19"/>
  <c r="T55" i="19" s="1"/>
  <c r="S30" i="19"/>
  <c r="T30" i="19" s="1"/>
  <c r="G29" i="19"/>
  <c r="N29" i="19"/>
  <c r="Q29" i="11" l="1"/>
  <c r="T29" i="11"/>
  <c r="J52" i="11"/>
  <c r="M52" i="11"/>
  <c r="J41" i="11"/>
  <c r="M41" i="11"/>
  <c r="J31" i="11"/>
  <c r="M31" i="11"/>
  <c r="J26" i="11"/>
  <c r="M26" i="11"/>
  <c r="J57" i="11"/>
  <c r="M57" i="11"/>
  <c r="J37" i="11"/>
  <c r="M37" i="11"/>
  <c r="J28" i="11"/>
  <c r="M28" i="11"/>
  <c r="J17" i="11"/>
  <c r="M17" i="11"/>
  <c r="J50" i="11"/>
  <c r="M50" i="11"/>
  <c r="J51" i="11"/>
  <c r="M51" i="11"/>
  <c r="J61" i="11"/>
  <c r="M61" i="11"/>
  <c r="J44" i="11"/>
  <c r="M44" i="11"/>
  <c r="J34" i="11"/>
  <c r="M34" i="11"/>
  <c r="J21" i="11"/>
  <c r="M21" i="11"/>
  <c r="J18" i="11"/>
  <c r="M18" i="11"/>
  <c r="J33" i="11"/>
  <c r="M33" i="11"/>
  <c r="J38" i="11"/>
  <c r="M38" i="11"/>
  <c r="J62" i="11"/>
  <c r="M62" i="11"/>
  <c r="I62" i="11"/>
  <c r="J42" i="11"/>
  <c r="M42" i="11"/>
  <c r="J43" i="11"/>
  <c r="M43" i="11"/>
  <c r="J63" i="11"/>
  <c r="M63" i="11"/>
  <c r="Q11" i="11"/>
  <c r="T11" i="11"/>
  <c r="J23" i="11"/>
  <c r="M23" i="11"/>
  <c r="J24" i="11"/>
  <c r="M24" i="11"/>
  <c r="J13" i="11"/>
  <c r="M13" i="11"/>
  <c r="J46" i="11"/>
  <c r="M46" i="11"/>
  <c r="J47" i="11"/>
  <c r="M47" i="11"/>
  <c r="J27" i="11"/>
  <c r="M27" i="11"/>
  <c r="M12" i="11"/>
  <c r="J12" i="11"/>
  <c r="J49" i="11"/>
  <c r="M49" i="11"/>
  <c r="J35" i="11"/>
  <c r="M35" i="11"/>
  <c r="J32" i="11"/>
  <c r="M32" i="11"/>
  <c r="M14" i="11"/>
  <c r="J14" i="11"/>
  <c r="J15" i="11"/>
  <c r="M15" i="11"/>
  <c r="M16" i="11"/>
  <c r="J16" i="11"/>
  <c r="J58" i="11"/>
  <c r="M58" i="11"/>
  <c r="J39" i="11"/>
  <c r="M39" i="11"/>
  <c r="J36" i="11"/>
  <c r="M36" i="11"/>
  <c r="J19" i="11"/>
  <c r="M19" i="11"/>
  <c r="J20" i="11"/>
  <c r="M20" i="11"/>
  <c r="J45" i="11"/>
  <c r="M45" i="11"/>
  <c r="J25" i="11"/>
  <c r="M25" i="11"/>
  <c r="J22" i="11"/>
  <c r="M22" i="11"/>
  <c r="J56" i="11"/>
  <c r="M56" i="11"/>
  <c r="Q10" i="11"/>
  <c r="T10" i="11"/>
  <c r="P147" i="19"/>
  <c r="P157" i="19"/>
  <c r="M146" i="19"/>
  <c r="L147" i="19"/>
  <c r="K147" i="19"/>
  <c r="L152" i="19"/>
  <c r="T11" i="19"/>
  <c r="G11" i="11"/>
  <c r="S122" i="19"/>
  <c r="T122" i="19" s="1"/>
  <c r="N152" i="19"/>
  <c r="N157" i="19" s="1"/>
  <c r="N153" i="19" s="1"/>
  <c r="G146" i="19"/>
  <c r="K152" i="19"/>
  <c r="S10" i="19"/>
  <c r="T10" i="19" s="1"/>
  <c r="K53" i="19"/>
  <c r="G55" i="11"/>
  <c r="G30" i="11"/>
  <c r="G40" i="11"/>
  <c r="G53" i="19"/>
  <c r="G54" i="19" s="1"/>
  <c r="H147" i="19"/>
  <c r="H152" i="19"/>
  <c r="R147" i="19"/>
  <c r="O54" i="11" s="1"/>
  <c r="R152" i="19"/>
  <c r="O147" i="19"/>
  <c r="O152" i="19"/>
  <c r="P53" i="19"/>
  <c r="R53" i="19"/>
  <c r="H53" i="19"/>
  <c r="M53" i="19"/>
  <c r="L53" i="19"/>
  <c r="I53" i="19"/>
  <c r="S103" i="19"/>
  <c r="T103" i="19" s="1"/>
  <c r="Q152" i="19"/>
  <c r="Q157" i="19" s="1"/>
  <c r="Q153" i="19" s="1"/>
  <c r="O53" i="19"/>
  <c r="Q53" i="19"/>
  <c r="J53" i="19"/>
  <c r="S29" i="19"/>
  <c r="T29" i="19" s="1"/>
  <c r="N53" i="19"/>
  <c r="J40" i="11" l="1"/>
  <c r="M40" i="11"/>
  <c r="J55" i="11"/>
  <c r="M55" i="11"/>
  <c r="J30" i="11"/>
  <c r="M30" i="11"/>
  <c r="J11" i="11"/>
  <c r="M11" i="11"/>
  <c r="R157" i="19"/>
  <c r="O59" i="11"/>
  <c r="M152" i="19"/>
  <c r="H59" i="11" s="1"/>
  <c r="H53" i="11"/>
  <c r="R54" i="19"/>
  <c r="N54" i="11" s="1"/>
  <c r="N53" i="11"/>
  <c r="Q54" i="19"/>
  <c r="P153" i="19"/>
  <c r="P54" i="19"/>
  <c r="O157" i="19"/>
  <c r="O59" i="19"/>
  <c r="N59" i="19"/>
  <c r="M157" i="19"/>
  <c r="M147" i="19"/>
  <c r="H54" i="11" s="1"/>
  <c r="M59" i="19"/>
  <c r="L59" i="19"/>
  <c r="L157" i="19"/>
  <c r="K157" i="19"/>
  <c r="K59" i="19"/>
  <c r="J59" i="19"/>
  <c r="I59" i="19"/>
  <c r="H54" i="19"/>
  <c r="H157" i="19"/>
  <c r="G152" i="19"/>
  <c r="G147" i="19"/>
  <c r="G10" i="11"/>
  <c r="I54" i="19"/>
  <c r="K54" i="19"/>
  <c r="G29" i="11"/>
  <c r="G59" i="19"/>
  <c r="R59" i="19"/>
  <c r="Q59" i="19"/>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J10" i="11" l="1"/>
  <c r="M10" i="11"/>
  <c r="Q53" i="11"/>
  <c r="T53" i="11"/>
  <c r="H16" i="1"/>
  <c r="I16" i="1" s="1"/>
  <c r="J29" i="11"/>
  <c r="M29" i="11"/>
  <c r="T54" i="11"/>
  <c r="Q54" i="11"/>
  <c r="R153" i="19"/>
  <c r="O60" i="11" s="1"/>
  <c r="O64" i="11"/>
  <c r="H64" i="11"/>
  <c r="R64" i="19"/>
  <c r="N59" i="11"/>
  <c r="Q64" i="19"/>
  <c r="P64" i="19"/>
  <c r="O153" i="19"/>
  <c r="O64" i="19"/>
  <c r="H12" i="1"/>
  <c r="I12" i="1" s="1"/>
  <c r="N64" i="19"/>
  <c r="M153" i="19"/>
  <c r="H60" i="11" s="1"/>
  <c r="M64" i="19"/>
  <c r="L153" i="19"/>
  <c r="L64" i="19"/>
  <c r="K153" i="19"/>
  <c r="K64" i="19"/>
  <c r="J64" i="19"/>
  <c r="I64" i="19"/>
  <c r="H64" i="19"/>
  <c r="H153" i="19"/>
  <c r="S147" i="19"/>
  <c r="T147" i="19" s="1"/>
  <c r="G157" i="19"/>
  <c r="G64" i="19"/>
  <c r="G53" i="11"/>
  <c r="S59" i="19"/>
  <c r="T59" i="19" s="1"/>
  <c r="I157" i="19"/>
  <c r="S152" i="19"/>
  <c r="T152" i="19" s="1"/>
  <c r="S54" i="19"/>
  <c r="T54" i="19" s="1"/>
  <c r="H20" i="1" l="1"/>
  <c r="I20" i="1" s="1"/>
  <c r="J53" i="11"/>
  <c r="M53" i="11"/>
  <c r="Q59" i="11"/>
  <c r="T59" i="11"/>
  <c r="R60" i="19"/>
  <c r="N60" i="11" s="1"/>
  <c r="N64" i="11"/>
  <c r="Q60" i="19"/>
  <c r="P60" i="19"/>
  <c r="O60" i="19"/>
  <c r="N60" i="19"/>
  <c r="M60" i="19"/>
  <c r="L60" i="19"/>
  <c r="K60" i="19"/>
  <c r="J60" i="19"/>
  <c r="I60" i="19"/>
  <c r="H60" i="19"/>
  <c r="G153" i="19"/>
  <c r="G60" i="19"/>
  <c r="S64" i="19"/>
  <c r="T64" i="19" s="1"/>
  <c r="G54" i="11"/>
  <c r="G59" i="11"/>
  <c r="I153" i="19"/>
  <c r="S157" i="19"/>
  <c r="T157" i="19" s="1"/>
  <c r="J54" i="11" l="1"/>
  <c r="M54" i="11"/>
  <c r="J59" i="11"/>
  <c r="M59" i="11"/>
  <c r="T60" i="11"/>
  <c r="Q60" i="11"/>
  <c r="T64" i="11"/>
  <c r="Q64" i="11"/>
  <c r="S153" i="19"/>
  <c r="T153" i="19" s="1"/>
  <c r="S60" i="19"/>
  <c r="T60" i="19" s="1"/>
  <c r="G64" i="11"/>
  <c r="G12" i="2"/>
  <c r="J64" i="11" l="1"/>
  <c r="M64" i="11"/>
  <c r="G60" i="11"/>
  <c r="I63" i="11"/>
  <c r="I61" i="11"/>
  <c r="I58" i="11"/>
  <c r="J60" i="11" l="1"/>
  <c r="M60" i="11"/>
  <c r="G13"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0" i="2"/>
  <c r="G19" i="2"/>
  <c r="G14" i="2"/>
  <c r="L58" i="11" l="1"/>
  <c r="L61" i="11" l="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B145" i="19" s="1"/>
  <c r="G224" i="2"/>
  <c r="G223" i="2"/>
  <c r="G222" i="2"/>
  <c r="G221" i="2"/>
  <c r="B152" i="19" s="1"/>
  <c r="G220" i="2"/>
  <c r="G219" i="2"/>
  <c r="B57" i="3" s="1"/>
  <c r="G218" i="2"/>
  <c r="G216" i="2"/>
  <c r="G215" i="2"/>
  <c r="G214" i="2"/>
  <c r="G213" i="2"/>
  <c r="B142" i="19" s="1"/>
  <c r="G212" i="2"/>
  <c r="B144" i="19" s="1"/>
  <c r="G211" i="2"/>
  <c r="G210" i="2"/>
  <c r="G209" i="2"/>
  <c r="B143" i="19" s="1"/>
  <c r="G208" i="2"/>
  <c r="B150" i="19" s="1"/>
  <c r="G207" i="2"/>
  <c r="G206" i="2"/>
  <c r="G205" i="2"/>
  <c r="G204" i="2"/>
  <c r="G203" i="2"/>
  <c r="G202" i="2"/>
  <c r="G201" i="2"/>
  <c r="G200" i="2"/>
  <c r="G199" i="2"/>
  <c r="B141" i="19" s="1"/>
  <c r="G198" i="2"/>
  <c r="G197" i="2"/>
  <c r="G196" i="2"/>
  <c r="B151" i="19" s="1"/>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DA350" i="6"/>
  <c r="CU350" i="6" l="1"/>
  <c r="CQ385" i="6"/>
  <c r="CT385" i="6"/>
  <c r="DN385" i="6"/>
  <c r="DH320" i="6"/>
  <c r="DL320" i="6"/>
  <c r="DP320" i="6"/>
  <c r="DT320" i="6"/>
  <c r="DW217" i="6"/>
  <c r="DB320" i="6"/>
  <c r="DK320" i="6"/>
  <c r="CQ350" i="6"/>
  <c r="G8" i="3"/>
  <c r="N8" i="3" s="1"/>
  <c r="G8" i="11"/>
  <c r="N8" i="11" s="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L38" i="11"/>
  <c r="L42" i="11"/>
  <c r="L41" i="11"/>
  <c r="L52" i="11"/>
  <c r="L24" i="11"/>
  <c r="L20" i="11"/>
  <c r="L25" i="11"/>
  <c r="L47" i="11"/>
  <c r="L13" i="11"/>
  <c r="L28" i="11"/>
  <c r="L44" i="11"/>
  <c r="L31"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I52" i="11"/>
  <c r="I43" i="11"/>
  <c r="DJ262" i="6" l="1"/>
  <c r="S8" i="19"/>
  <c r="G7" i="11"/>
  <c r="S101" i="19"/>
  <c r="T9" i="19"/>
  <c r="T102" i="19" s="1"/>
  <c r="P8" i="3"/>
  <c r="S8" i="3" s="1"/>
  <c r="DH192" i="6"/>
  <c r="P58" i="11"/>
  <c r="P57" i="11"/>
  <c r="P34" i="11"/>
  <c r="P23" i="11"/>
  <c r="P17" i="11"/>
  <c r="P48" i="11"/>
  <c r="P11" i="11"/>
  <c r="P20" i="11"/>
  <c r="P21" i="11"/>
  <c r="P22" i="11"/>
  <c r="P41" i="11"/>
  <c r="P39" i="11"/>
  <c r="P35" i="11"/>
  <c r="P32" i="11"/>
  <c r="P51" i="11"/>
  <c r="P15" i="11"/>
  <c r="P26" i="11"/>
  <c r="P25" i="11"/>
  <c r="P43" i="11"/>
  <c r="P44" i="11"/>
  <c r="P19" i="11"/>
  <c r="P28" i="11"/>
  <c r="P52" i="11"/>
  <c r="P38" i="11"/>
  <c r="S59" i="11"/>
  <c r="S63" i="11"/>
  <c r="S62" i="11"/>
  <c r="S58" i="11"/>
  <c r="S61" i="11"/>
  <c r="CU190" i="6"/>
  <c r="S64" i="11"/>
  <c r="E13" i="1"/>
  <c r="CU191" i="6"/>
  <c r="DD192" i="6"/>
  <c r="CZ192" i="6"/>
  <c r="CX192" i="6"/>
  <c r="DC192" i="6"/>
  <c r="I57" i="11"/>
  <c r="I47" i="11"/>
  <c r="DE191" i="6"/>
  <c r="DE192" i="6" s="1"/>
  <c r="CY191" i="6"/>
  <c r="CY192" i="6" s="1"/>
  <c r="DF191" i="6"/>
  <c r="DF192" i="6" s="1"/>
  <c r="DB191" i="6"/>
  <c r="DB192" i="6" s="1"/>
  <c r="CP191" i="6"/>
  <c r="DG191" i="6"/>
  <c r="DG192" i="6" s="1"/>
  <c r="DI191" i="6"/>
  <c r="DI192" i="6" s="1"/>
  <c r="CM192" i="6"/>
  <c r="CN191" i="6"/>
  <c r="L11" i="11"/>
  <c r="DA191" i="6"/>
  <c r="DA192" i="6" s="1"/>
  <c r="L43" i="11"/>
  <c r="S18" i="11"/>
  <c r="L21" i="11"/>
  <c r="S33" i="11"/>
  <c r="S15" i="11"/>
  <c r="S28" i="11"/>
  <c r="S26" i="11"/>
  <c r="S32" i="11"/>
  <c r="S16" i="11"/>
  <c r="S45" i="11"/>
  <c r="S19" i="11"/>
  <c r="S30" i="11"/>
  <c r="L23" i="11"/>
  <c r="S50" i="11"/>
  <c r="S52" i="11"/>
  <c r="S49" i="11"/>
  <c r="I44" i="11"/>
  <c r="S35" i="11"/>
  <c r="I45" i="11"/>
  <c r="S44" i="11"/>
  <c r="S13" i="11"/>
  <c r="S22" i="11"/>
  <c r="S43" i="11"/>
  <c r="I25" i="11"/>
  <c r="L36" i="11"/>
  <c r="S47" i="11"/>
  <c r="L50" i="11"/>
  <c r="I27" i="11"/>
  <c r="S34" i="11"/>
  <c r="I35" i="11"/>
  <c r="S20" i="11"/>
  <c r="I42" i="11"/>
  <c r="I23" i="11"/>
  <c r="S11" i="11"/>
  <c r="S48" i="11"/>
  <c r="S39" i="11"/>
  <c r="S38" i="11"/>
  <c r="D16" i="1"/>
  <c r="E16" i="1" s="1"/>
  <c r="L57" i="11"/>
  <c r="L17" i="11"/>
  <c r="I15" i="11"/>
  <c r="S57" i="11"/>
  <c r="L48" i="11"/>
  <c r="CR190" i="6"/>
  <c r="S41" i="11"/>
  <c r="S27" i="11"/>
  <c r="I41" i="11"/>
  <c r="S23" i="11"/>
  <c r="S56" i="11"/>
  <c r="S17" i="11"/>
  <c r="S24" i="11"/>
  <c r="S46" i="11"/>
  <c r="I48" i="11"/>
  <c r="L27" i="11"/>
  <c r="L18" i="11"/>
  <c r="I18" i="11"/>
  <c r="S36" i="11"/>
  <c r="S51" i="11"/>
  <c r="S42" i="11"/>
  <c r="L16" i="11"/>
  <c r="L35" i="11"/>
  <c r="S21" i="11"/>
  <c r="I51" i="11"/>
  <c r="I37" i="11"/>
  <c r="I12" i="11"/>
  <c r="S14" i="11"/>
  <c r="S31" i="11"/>
  <c r="S12" i="11"/>
  <c r="L37" i="11"/>
  <c r="L39" i="11"/>
  <c r="L45" i="11"/>
  <c r="S37" i="11"/>
  <c r="L26" i="11"/>
  <c r="S25" i="11"/>
  <c r="K8" i="11"/>
  <c r="K8" i="3"/>
  <c r="E253" i="2"/>
  <c r="F253" i="2"/>
  <c r="L46" i="11"/>
  <c r="I26" i="11"/>
  <c r="L33" i="11"/>
  <c r="I28" i="11"/>
  <c r="I33" i="11"/>
  <c r="I34" i="11"/>
  <c r="L32" i="11"/>
  <c r="I17" i="11"/>
  <c r="I14" i="11"/>
  <c r="L14" i="11"/>
  <c r="I16" i="11"/>
  <c r="L34" i="11"/>
  <c r="I38" i="11"/>
  <c r="L49" i="11"/>
  <c r="I13" i="11"/>
  <c r="I49" i="11"/>
  <c r="I24" i="11"/>
  <c r="L19" i="11"/>
  <c r="I22" i="11"/>
  <c r="I39" i="11"/>
  <c r="I20" i="11"/>
  <c r="I36" i="11"/>
  <c r="I32" i="11"/>
  <c r="I21" i="11"/>
  <c r="I21" i="1" l="1"/>
  <c r="I17" i="1"/>
  <c r="I13" i="1"/>
  <c r="P31" i="11"/>
  <c r="S60" i="11"/>
  <c r="P16" i="11"/>
  <c r="P45" i="11"/>
  <c r="P46" i="11"/>
  <c r="P49" i="11"/>
  <c r="P56" i="11"/>
  <c r="P61" i="11"/>
  <c r="P62" i="11"/>
  <c r="P63" i="11"/>
  <c r="P42" i="11"/>
  <c r="P47" i="11"/>
  <c r="P24" i="11"/>
  <c r="P36" i="11"/>
  <c r="P37" i="11"/>
  <c r="P33" i="11"/>
  <c r="P13" i="11"/>
  <c r="P12" i="11"/>
  <c r="P14" i="11"/>
  <c r="P18" i="11"/>
  <c r="P29" i="11"/>
  <c r="P27" i="11"/>
  <c r="P50" i="11"/>
  <c r="E17" i="1"/>
  <c r="E21" i="1" s="1"/>
  <c r="CV191" i="6"/>
  <c r="P55" i="11"/>
  <c r="I46" i="11"/>
  <c r="I56" i="11"/>
  <c r="CS191" i="6"/>
  <c r="CS192" i="6"/>
  <c r="CO191" i="6"/>
  <c r="CL191" i="6"/>
  <c r="CR191" i="6"/>
  <c r="CP192" i="6"/>
  <c r="CV192" i="6"/>
  <c r="CW191" i="6"/>
  <c r="CT191" i="6"/>
  <c r="CM191" i="6"/>
  <c r="CQ192" i="6"/>
  <c r="CQ191" i="6"/>
  <c r="S55" i="11"/>
  <c r="S10" i="11"/>
  <c r="S29" i="11"/>
  <c r="G253" i="2"/>
  <c r="B7" i="11" s="1"/>
  <c r="P40" i="11"/>
  <c r="P10" i="11"/>
  <c r="S40" i="11"/>
  <c r="CO190" i="6"/>
  <c r="P30" i="11"/>
  <c r="L40" i="11"/>
  <c r="L55" i="11"/>
  <c r="D12" i="1"/>
  <c r="E12" i="1" s="1"/>
  <c r="I19" i="11"/>
  <c r="I40" i="11"/>
  <c r="I11" i="11"/>
  <c r="I30" i="11"/>
  <c r="L30" i="11" l="1"/>
  <c r="CU192" i="6"/>
  <c r="I55" i="11"/>
  <c r="CT192" i="6"/>
  <c r="CN192" i="6"/>
  <c r="CW192" i="6"/>
  <c r="S53" i="11"/>
  <c r="CR192" i="6"/>
  <c r="CO192" i="6"/>
  <c r="CL190" i="6"/>
  <c r="L10" i="11"/>
  <c r="D20" i="1"/>
  <c r="E20" i="1" s="1"/>
  <c r="I10" i="11"/>
  <c r="L29" i="11" l="1"/>
  <c r="I29" i="11"/>
  <c r="I53" i="11"/>
  <c r="P53" i="11"/>
  <c r="P54" i="11"/>
  <c r="CL192" i="6"/>
  <c r="L53" i="11" l="1"/>
  <c r="P64" i="11"/>
  <c r="P59" i="11"/>
  <c r="S54" i="11"/>
  <c r="I59" i="11" l="1"/>
  <c r="L54" i="11"/>
  <c r="I54" i="11"/>
  <c r="P60" i="11"/>
  <c r="L59" i="11" l="1"/>
  <c r="I64" i="11"/>
  <c r="L64" i="11" l="1"/>
  <c r="L60" i="11"/>
  <c r="I60" i="1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<sst xmlns="http://schemas.openxmlformats.org/spreadsheetml/2006/main" count="1686" uniqueCount="814">
  <si>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</si>
  <si>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</si>
  <si>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</si>
  <si>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</si>
  <si>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</si>
  <si>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</si>
  <si>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</si>
  <si>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</si>
  <si>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</si>
  <si>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</si>
  <si>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</si>
  <si>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</si>
  <si>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</si>
  <si>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</si>
  <si>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</si>
  <si>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</si>
  <si>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</si>
  <si>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</si>
  <si>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</si>
  <si>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</si>
  <si>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</si>
  <si>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</si>
  <si>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</si>
  <si>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</si>
  <si>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</si>
  <si>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</si>
  <si>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</si>
  <si>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</si>
  <si>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</si>
  <si>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</si>
  <si>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</si>
  <si>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</si>
  <si>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</si>
  <si>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</si>
  <si>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</si>
  <si>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</si>
  <si>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</si>
  <si>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</si>
  <si>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</si>
  <si>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</si>
  <si>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</si>
  <si>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</si>
  <si>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</si>
  <si>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</si>
  <si>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</si>
  <si>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</si>
  <si>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</si>
  <si>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</si>
  <si>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</si>
  <si>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</si>
  <si>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</si>
  <si>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</si>
  <si>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</si>
  <si>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</si>
  <si>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</si>
  <si>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</si>
  <si>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</si>
  <si>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</si>
  <si>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</si>
  <si>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</si>
  <si>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</si>
  <si>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</si>
  <si>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</si>
  <si>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</si>
  <si>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</si>
  <si>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</si>
  <si>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</si>
  <si>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</si>
  <si>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</si>
  <si>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</si>
  <si>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</si>
  <si>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</si>
  <si>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</si>
  <si>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</si>
  <si>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</si>
  <si>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</si>
  <si>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</si>
  <si>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</si>
  <si>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</si>
  <si>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</si>
  <si>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</si>
  <si>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</si>
  <si>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</si>
  <si>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</si>
  <si>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</si>
  <si>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</si>
  <si>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</si>
  <si>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</si>
  <si>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</si>
  <si>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</si>
  <si>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</si>
  <si>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</si>
  <si>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</si>
  <si>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</si>
  <si>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</si>
  <si>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</si>
  <si>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</si>
  <si>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</si>
  <si>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</si>
  <si>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</si>
  <si>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</si>
  <si>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</si>
  <si>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</si>
  <si>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</si>
  <si>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</si>
  <si>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</si>
  <si>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</si>
  <si>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</si>
  <si>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</si>
  <si>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</si>
  <si>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</si>
  <si>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</si>
  <si>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</si>
  <si>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</si>
  <si>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</si>
  <si>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</si>
  <si>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</si>
  <si>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</si>
  <si>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</si>
  <si>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</si>
  <si>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</si>
  <si>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</si>
  <si>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</si>
  <si>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</si>
  <si>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</si>
  <si>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</si>
  <si>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</si>
  <si>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</si>
  <si>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</si>
  <si>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</si>
  <si>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</si>
  <si>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</si>
  <si>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</si>
  <si>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</si>
  <si>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</si>
  <si>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</si>
  <si>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</si>
  <si>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</si>
  <si>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</si>
  <si>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</si>
  <si>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</si>
  <si>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</si>
  <si>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</si>
  <si>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</si>
  <si>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</si>
  <si>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</si>
  <si>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</si>
  <si>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</si>
  <si>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</si>
  <si>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</si>
  <si>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</si>
  <si>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</si>
  <si>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</si>
  <si>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</si>
  <si>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</si>
  <si>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</si>
  <si>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</si>
  <si>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</si>
  <si>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</si>
  <si>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</si>
  <si>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</si>
  <si>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</si>
  <si>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</si>
  <si>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</si>
  <si>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</si>
  <si>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</si>
  <si>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</si>
  <si>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</si>
  <si>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</si>
  <si>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</si>
  <si>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</si>
  <si>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</si>
  <si>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</si>
  <si>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</si>
  <si>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</si>
  <si>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</si>
  <si>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</si>
  <si>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</si>
  <si>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</si>
  <si>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</si>
  <si>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</si>
  <si>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</si>
  <si>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</si>
  <si>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</si>
  <si>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</si>
  <si>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</si>
  <si>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</si>
  <si>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</si>
  <si>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</si>
  <si>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</si>
  <si>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</si>
  <si>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</si>
  <si>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</si>
  <si>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</si>
  <si>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</si>
  <si>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</si>
  <si>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</si>
  <si>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</si>
  <si>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</si>
  <si>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</si>
  <si>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</si>
  <si>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</si>
  <si>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</si>
  <si>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</si>
  <si>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</si>
  <si>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</si>
  <si>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</si>
  <si>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</si>
  <si>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</si>
  <si>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</si>
  <si>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</si>
  <si>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</si>
  <si>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</si>
  <si>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</si>
  <si>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</si>
  <si>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</si>
  <si>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</si>
  <si>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</si>
  <si>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</si>
  <si>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</si>
  <si>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</si>
  <si>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</si>
  <si>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</si>
  <si>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</si>
  <si>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</si>
  <si>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</si>
  <si>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</si>
  <si>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</si>
  <si>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</si>
  <si>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</si>
  <si>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</si>
  <si>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</si>
  <si>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</si>
  <si>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</si>
  <si>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</si>
  <si>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</si>
  <si>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</si>
  <si>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</si>
  <si>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</si>
  <si>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</si>
  <si>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</si>
  <si>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</si>
  <si>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</si>
  <si>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</si>
  <si>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</si>
  <si>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</si>
  <si>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</si>
  <si>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</si>
  <si>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</si>
  <si>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</si>
  <si>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</si>
  <si>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</si>
  <si>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</si>
  <si>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</si>
  <si>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</si>
  <si>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</si>
  <si>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</si>
  <si>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</si>
  <si>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</si>
  <si>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</si>
  <si>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</si>
  <si>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</si>
  <si>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</si>
  <si>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</si>
  <si>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</si>
  <si>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</si>
  <si>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</si>
  <si>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</si>
  <si>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</si>
  <si>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</si>
  <si>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</si>
  <si>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</si>
  <si>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</si>
  <si>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</si>
  <si>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</si>
  <si>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</si>
  <si>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</si>
  <si>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</si>
  <si>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</si>
  <si>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</si>
  <si>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</si>
  <si>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</si>
  <si>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</si>
  <si>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</si>
  <si>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</si>
  <si>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</si>
  <si>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</si>
  <si>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</si>
  <si>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</si>
  <si>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</si>
  <si>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</si>
  <si>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</si>
  <si>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</si>
  <si>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</si>
  <si>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</si>
  <si>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</si>
  <si>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</si>
  <si>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</si>
  <si>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</si>
  <si>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</si>
  <si>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</si>
  <si>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</si>
  <si>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</si>
  <si>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</si>
  <si>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</si>
  <si>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</si>
  <si>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</si>
  <si>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</si>
  <si>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</si>
  <si>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</si>
  <si>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</si>
  <si>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</si>
  <si>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</si>
  <si>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</si>
  <si>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</si>
  <si>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</si>
  <si>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</si>
  <si>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</si>
  <si>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</si>
  <si>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</si>
  <si>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</si>
  <si>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</si>
  <si>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</si>
  <si>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</si>
  <si>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</si>
  <si>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</si>
  <si>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</si>
  <si>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</si>
  <si>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</si>
  <si>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</si>
  <si>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</si>
  <si>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</si>
  <si>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</si>
  <si>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</si>
  <si>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</si>
  <si>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</si>
  <si>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</si>
  <si>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</si>
  <si>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</si>
  <si>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</si>
  <si>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</si>
  <si>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</si>
  <si>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</si>
  <si>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</si>
  <si>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</si>
  <si>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</si>
  <si>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</si>
  <si>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</si>
  <si>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</si>
  <si>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</si>
  <si>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</si>
  <si>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</si>
  <si>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</si>
  <si>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</si>
  <si>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</si>
  <si>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</si>
  <si>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</si>
  <si>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</si>
  <si>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</si>
  <si>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</si>
  <si>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</si>
  <si>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</si>
  <si>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</si>
  <si>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</si>
  <si>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</si>
  <si>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</si>
  <si>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</si>
  <si>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</si>
  <si>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</si>
  <si>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</si>
  <si>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</si>
  <si>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</si>
  <si>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</si>
  <si>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</si>
  <si>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</si>
  <si>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</si>
  <si>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</si>
  <si>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</si>
  <si>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</si>
  <si>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</si>
  <si>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</si>
  <si>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</si>
  <si>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</si>
  <si>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</si>
  <si>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</si>
  <si>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</si>
  <si>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</si>
  <si>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</si>
  <si>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</si>
  <si>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</si>
  <si>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</si>
  <si>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</si>
  <si>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</si>
  <si>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</si>
  <si>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</si>
  <si>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</si>
  <si>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</si>
  <si>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</si>
  <si>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</si>
  <si>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</si>
  <si>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</si>
  <si>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</si>
  <si>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</si>
  <si>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</si>
  <si>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</si>
  <si>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</si>
  <si>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</si>
  <si>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</si>
  <si>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</si>
  <si>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</si>
  <si>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</si>
  <si>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</si>
  <si>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</si>
  <si>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</si>
  <si>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</si>
  <si>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</si>
  <si>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</si>
  <si>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</si>
  <si>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</si>
  <si>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</si>
  <si>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</si>
  <si>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</si>
  <si>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</si>
  <si>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</si>
  <si>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</si>
  <si>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</si>
  <si>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</si>
  <si>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</si>
  <si>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</si>
  <si>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</si>
  <si>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</si>
  <si>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</si>
  <si>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</si>
  <si>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</si>
  <si>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</si>
  <si>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</si>
  <si>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</si>
  <si>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</si>
  <si>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</si>
  <si>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</si>
  <si>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</si>
  <si>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</si>
  <si>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</si>
  <si>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</si>
  <si>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</si>
  <si>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</si>
  <si>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</si>
  <si>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</si>
  <si>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</si>
  <si>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</si>
  <si>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</si>
  <si>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</si>
  <si>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</si>
  <si>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</si>
  <si>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</si>
  <si>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</si>
  <si>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</si>
  <si>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</si>
  <si>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</si>
  <si>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</si>
  <si>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</si>
  <si>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</si>
  <si>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</si>
  <si>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</si>
  <si>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</si>
  <si>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</si>
  <si>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</si>
  <si>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</si>
  <si>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</si>
  <si>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</si>
  <si>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</si>
  <si>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</si>
  <si>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</si>
  <si>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</si>
  <si>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</si>
  <si>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</si>
  <si>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</si>
  <si>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</si>
  <si>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</si>
  <si>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</si>
  <si>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</si>
  <si>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</si>
  <si>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</si>
  <si>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</si>
  <si>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</si>
  <si>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</si>
  <si>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</si>
  <si>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</si>
  <si>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</si>
  <si>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</si>
  <si>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</si>
  <si>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</si>
  <si>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</si>
  <si>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</si>
  <si>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</si>
  <si>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</si>
  <si>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</si>
  <si>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</si>
  <si>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</si>
  <si>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</si>
  <si>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</si>
  <si>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</si>
  <si>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</si>
  <si>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</si>
  <si>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</si>
  <si>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</si>
  <si>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</si>
  <si>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</si>
  <si>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</si>
  <si>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</si>
  <si>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</si>
  <si>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</si>
  <si>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</si>
  <si>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</si>
  <si>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</si>
  <si>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</si>
  <si>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</si>
  <si>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</si>
  <si>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</si>
  <si>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</si>
  <si>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</si>
  <si>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</si>
  <si>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</si>
  <si>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</si>
  <si>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</si>
  <si>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</si>
  <si>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</si>
  <si>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</si>
  <si>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</si>
  <si>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</si>
  <si>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</si>
  <si>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</si>
  <si>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</si>
  <si>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</si>
  <si>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</si>
  <si>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</si>
  <si>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</si>
  <si>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</si>
  <si>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</si>
  <si>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</si>
  <si>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</si>
  <si>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</si>
  <si>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</si>
  <si>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</si>
  <si>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</si>
  <si>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</si>
  <si>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</si>
  <si>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</si>
  <si>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</si>
  <si>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</si>
  <si>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</si>
  <si>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</si>
  <si>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</si>
  <si>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</si>
  <si>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</si>
  <si>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</si>
  <si>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</si>
  <si>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</si>
  <si>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</si>
  <si>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</si>
  <si>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</si>
  <si>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</si>
  <si>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</si>
  <si>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</si>
  <si>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</si>
  <si>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</si>
  <si>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</si>
  <si>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</si>
  <si>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</si>
  <si>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</si>
  <si>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</si>
  <si>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</si>
  <si>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</si>
  <si>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</si>
  <si>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</si>
  <si>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</si>
  <si>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</si>
  <si>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</si>
  <si>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</si>
  <si>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</si>
  <si>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</si>
  <si>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</si>
  <si>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</si>
  <si>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</si>
  <si>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</si>
  <si>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</si>
  <si>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</si>
  <si>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</si>
  <si>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</si>
  <si>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</si>
  <si>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</si>
  <si>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</si>
  <si>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</si>
  <si>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</si>
  <si>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</si>
  <si>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</si>
  <si>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</si>
  <si>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</si>
  <si>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</si>
  <si>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</si>
  <si>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</si>
  <si>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</si>
  <si>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</si>
  <si>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</si>
  <si>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</si>
  <si>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</si>
  <si>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</si>
  <si>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</si>
  <si>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</si>
  <si>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</si>
  <si>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</si>
  <si>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</si>
  <si>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</si>
  <si>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</si>
  <si>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</si>
  <si>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</si>
  <si>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</si>
  <si>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</si>
  <si>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</si>
  <si>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</si>
  <si>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</si>
  <si>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</si>
  <si>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</si>
  <si>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</si>
  <si>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</si>
  <si>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</si>
  <si>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</si>
  <si>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</si>
  <si>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</si>
  <si>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</si>
  <si>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</si>
  <si>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</si>
  <si>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</si>
  <si>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</si>
  <si>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</si>
  <si>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</si>
  <si>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</si>
  <si>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</si>
  <si>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</si>
  <si>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</si>
  <si>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</si>
  <si>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</si>
  <si>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</si>
  <si>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</si>
  <si>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</si>
  <si>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</si>
  <si>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</si>
  <si>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</si>
  <si>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</si>
  <si>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</si>
  <si>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</si>
  <si>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</si>
  <si>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</si>
  <si>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</si>
  <si>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</si>
  <si>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</si>
  <si>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</si>
  <si>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</si>
  <si>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</si>
  <si>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</si>
  <si>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</si>
  <si>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</si>
  <si>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</si>
  <si>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</si>
  <si>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</si>
  <si>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</si>
  <si>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</si>
  <si>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</si>
  <si>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</si>
  <si>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</si>
  <si>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</si>
  <si>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</si>
  <si>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</si>
  <si>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</si>
  <si>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</si>
  <si>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</si>
  <si>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</si>
  <si>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</si>
  <si>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</si>
  <si>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</si>
  <si>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</si>
  <si>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</si>
  <si>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</si>
  <si>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</si>
  <si>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</si>
  <si>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</si>
  <si>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</si>
  <si>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</si>
  <si>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</si>
  <si>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</si>
  <si>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</si>
  <si>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</si>
  <si>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</si>
  <si>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</si>
  <si>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</si>
  <si>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</si>
  <si>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</si>
  <si>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</si>
  <si>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</si>
  <si>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</si>
  <si>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</si>
  <si>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</si>
  <si>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</si>
  <si>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</si>
  <si>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</si>
  <si>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</si>
  <si>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</si>
  <si>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</si>
  <si>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</si>
  <si>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</si>
  <si>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</si>
  <si>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</si>
  <si>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</si>
  <si>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</si>
  <si>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</si>
  <si>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</si>
  <si>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</si>
  <si>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</si>
  <si>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</si>
  <si>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</si>
  <si>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</si>
  <si>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</si>
  <si>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</si>
  <si>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</si>
  <si>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</si>
  <si>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</si>
  <si>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</si>
  <si>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</si>
  <si>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</si>
  <si>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</si>
  <si>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</si>
  <si>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</si>
  <si>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</si>
  <si>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</si>
  <si>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</si>
  <si>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</si>
  <si>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</si>
  <si>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</si>
  <si>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</si>
  <si>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</si>
  <si>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</si>
  <si>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</si>
  <si>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</si>
  <si>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</si>
  <si>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</si>
  <si>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</si>
  <si>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</si>
  <si>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</si>
  <si>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</si>
  <si>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</si>
  <si>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</si>
  <si>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</si>
  <si>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</si>
  <si>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</si>
  <si>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</si>
  <si>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</si>
  <si>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</si>
  <si>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</si>
  <si>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</si>
  <si>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</si>
  <si>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</si>
  <si>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</si>
  <si>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</si>
  <si>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</si>
  <si>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</si>
  <si>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</si>
  <si>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</si>
  <si>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</si>
  <si>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</si>
  <si>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</si>
  <si>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</si>
  <si>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</si>
  <si>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</si>
  <si>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</si>
  <si>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</si>
  <si>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</si>
  <si>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</si>
  <si>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</si>
  <si>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</si>
  <si>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</si>
  <si>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</si>
  <si>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</si>
  <si>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</si>
  <si>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</si>
  <si>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</si>
  <si>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</si>
  <si>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</si>
  <si>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</si>
  <si>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</si>
  <si>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</si>
  <si>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</si>
  <si>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</si>
  <si>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</si>
  <si>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</si>
  <si>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</si>
  <si>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</si>
  <si>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</si>
  <si>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</si>
  <si>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</si>
  <si>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</si>
  <si>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</si>
  <si>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</si>
  <si>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</si>
  <si>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</si>
  <si>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</si>
  <si>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</si>
  <si>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 i socijalnog staranja</t>
  </si>
  <si>
    <t>Ministry of Finance and social welfare</t>
  </si>
  <si>
    <t>Ministarstvo finansija</t>
  </si>
  <si>
    <t>Jan - Dec</t>
  </si>
  <si>
    <t>% BDP</t>
  </si>
  <si>
    <t>Budžetski izdaci</t>
  </si>
  <si>
    <t>Kapitalni budžet</t>
  </si>
  <si>
    <t>Primarni bilans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</si>
</sst>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charset val="238"/>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89">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sr-Latn-R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1565370528"/>
        <c:axId val="-1565369440"/>
      </c:lineChart>
      <c:catAx>
        <c:axId val="-1565370528"/>
        <c:scaling>
          <c:orientation val="minMax"/>
        </c:scaling>
        <c:delete val="0"/>
        <c:axPos val="b"/>
        <c:numFmt formatCode="General" sourceLinked="0"/>
        <c:majorTickMark val="out"/>
        <c:minorTickMark val="none"/>
        <c:tickLblPos val="nextTo"/>
        <c:txPr>
          <a:bodyPr/>
          <a:lstStyle/>
          <a:p>
            <a:pPr>
              <a:defRPr lang="en-US" sz="600"/>
            </a:pPr>
            <a:endParaRPr lang="sr-Latn-RS"/>
          </a:p>
        </c:txPr>
        <c:crossAx val="-1565369440"/>
        <c:crosses val="autoZero"/>
        <c:auto val="1"/>
        <c:lblAlgn val="ctr"/>
        <c:lblOffset val="100"/>
        <c:tickLblSkip val="3"/>
        <c:noMultiLvlLbl val="0"/>
      </c:catAx>
      <c:valAx>
        <c:axId val="-1565369440"/>
        <c:scaling>
          <c:orientation val="minMax"/>
          <c:min val="40000000"/>
        </c:scaling>
        <c:delete val="0"/>
        <c:axPos val="l"/>
        <c:numFmt formatCode="###.000" sourceLinked="1"/>
        <c:majorTickMark val="out"/>
        <c:minorTickMark val="none"/>
        <c:tickLblPos val="nextTo"/>
        <c:txPr>
          <a:bodyPr/>
          <a:lstStyle/>
          <a:p>
            <a:pPr>
              <a:defRPr lang="en-US" sz="500"/>
            </a:pPr>
            <a:endParaRPr lang="sr-Latn-RS"/>
          </a:p>
        </c:txPr>
        <c:crossAx val="-1565370528"/>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sr-Latn-R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565368896"/>
        <c:axId val="-1565368352"/>
      </c:lineChart>
      <c:catAx>
        <c:axId val="-1565368896"/>
        <c:scaling>
          <c:orientation val="minMax"/>
        </c:scaling>
        <c:delete val="0"/>
        <c:axPos val="b"/>
        <c:numFmt formatCode="General" sourceLinked="0"/>
        <c:majorTickMark val="out"/>
        <c:minorTickMark val="none"/>
        <c:tickLblPos val="low"/>
        <c:txPr>
          <a:bodyPr/>
          <a:lstStyle/>
          <a:p>
            <a:pPr>
              <a:defRPr lang="en-US" sz="600"/>
            </a:pPr>
            <a:endParaRPr lang="sr-Latn-RS"/>
          </a:p>
        </c:txPr>
        <c:crossAx val="-1565368352"/>
        <c:crosses val="autoZero"/>
        <c:auto val="1"/>
        <c:lblAlgn val="ctr"/>
        <c:lblOffset val="100"/>
        <c:tickLblSkip val="3"/>
        <c:noMultiLvlLbl val="0"/>
      </c:catAx>
      <c:valAx>
        <c:axId val="-1565368352"/>
        <c:scaling>
          <c:orientation val="minMax"/>
        </c:scaling>
        <c:delete val="0"/>
        <c:axPos val="l"/>
        <c:numFmt formatCode="###.000" sourceLinked="1"/>
        <c:majorTickMark val="out"/>
        <c:minorTickMark val="none"/>
        <c:tickLblPos val="nextTo"/>
        <c:txPr>
          <a:bodyPr/>
          <a:lstStyle/>
          <a:p>
            <a:pPr>
              <a:defRPr lang="en-US" sz="500"/>
            </a:pPr>
            <a:endParaRPr lang="sr-Latn-RS"/>
          </a:p>
        </c:txPr>
        <c:crossAx val="-1565368896"/>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0" i="0" baseline="0">
              <a:solidFill>
                <a:schemeClr val="dk1"/>
              </a:solidFill>
              <a:effectLst/>
              <a:latin typeface="+mn-lt"/>
              <a:ea typeface="+mn-ea"/>
              <a:cs typeface="+mn-cs"/>
            </a:rPr>
            <a:t>PRESS RELEASE:</a:t>
          </a:r>
          <a:endParaRPr lang="en-GB">
            <a:effectLst/>
          </a:endParaRPr>
        </a:p>
        <a:p>
          <a:pPr eaLnBrk="1" fontAlgn="auto" latinLnBrk="0" hangingPunct="1"/>
          <a:r>
            <a:rPr lang="sr-Latn-RS" sz="1100" b="1" i="0" baseline="0">
              <a:solidFill>
                <a:schemeClr val="dk1"/>
              </a:solidFill>
              <a:effectLst/>
              <a:latin typeface="+mn-lt"/>
              <a:ea typeface="+mn-ea"/>
              <a:cs typeface="+mn-cs"/>
            </a:rPr>
            <a:t>Budget revenues </a:t>
          </a:r>
          <a:r>
            <a:rPr lang="sr-Latn-RS" sz="1100" b="0" i="0" baseline="0">
              <a:solidFill>
                <a:schemeClr val="dk1"/>
              </a:solidFill>
              <a:effectLst/>
              <a:latin typeface="+mn-lt"/>
              <a:ea typeface="+mn-ea"/>
              <a:cs typeface="+mn-cs"/>
            </a:rPr>
            <a:t>in the period January - December 2020 amounted to 1.639</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1 mill.€ or 38</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3% of GDP</a:t>
          </a:r>
          <a:r>
            <a:rPr lang="en-US" sz="1100" b="0" i="0" baseline="0">
              <a:solidFill>
                <a:schemeClr val="dk1"/>
              </a:solidFill>
              <a:effectLst/>
              <a:latin typeface="+mn-lt"/>
              <a:ea typeface="+mn-ea"/>
              <a:cs typeface="+mn-cs"/>
            </a:rPr>
            <a:t> </a:t>
          </a:r>
          <a:r>
            <a:rPr lang="sr-Latn-RS" sz="1100" b="0" i="0" baseline="0">
              <a:solidFill>
                <a:schemeClr val="dk1"/>
              </a:solidFill>
              <a:effectLst/>
              <a:latin typeface="+mn-lt"/>
              <a:ea typeface="+mn-ea"/>
              <a:cs typeface="+mn-cs"/>
            </a:rPr>
            <a:t>and they were lower by 65</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9 mill.€ or 3,9% than the plan. Compared to the same period of the prevoius year, revenues were lower by 246</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1 mill. € or 13,1%. </a:t>
          </a:r>
          <a:r>
            <a:rPr lang="sr-Latn-RS" sz="1100" b="1" i="0" baseline="0">
              <a:solidFill>
                <a:schemeClr val="dk1"/>
              </a:solidFill>
              <a:effectLst/>
              <a:latin typeface="+mn-lt"/>
              <a:ea typeface="+mn-ea"/>
              <a:cs typeface="+mn-cs"/>
            </a:rPr>
            <a:t>Budget expenditures </a:t>
          </a:r>
          <a:r>
            <a:rPr lang="sr-Latn-RS" sz="1100" b="0" i="0" baseline="0">
              <a:solidFill>
                <a:schemeClr val="dk1"/>
              </a:solidFill>
              <a:effectLst/>
              <a:latin typeface="+mn-lt"/>
              <a:ea typeface="+mn-ea"/>
              <a:cs typeface="+mn-cs"/>
            </a:rPr>
            <a:t>in the period January -  December 2020 amounted to </a:t>
          </a:r>
          <a:r>
            <a:rPr lang="sr-Latn-ME" sz="1100" b="0" i="0" baseline="0">
              <a:solidFill>
                <a:schemeClr val="dk1"/>
              </a:solidFill>
              <a:effectLst/>
              <a:latin typeface="+mn-lt"/>
              <a:ea typeface="+mn-ea"/>
              <a:cs typeface="+mn-cs"/>
            </a:rPr>
            <a:t>2.</a:t>
          </a:r>
          <a:r>
            <a:rPr lang="sr-Latn-RS" sz="1100" b="0" i="0" baseline="0">
              <a:solidFill>
                <a:schemeClr val="dk1"/>
              </a:solidFill>
              <a:effectLst/>
              <a:latin typeface="+mn-lt"/>
              <a:ea typeface="+mn-ea"/>
              <a:cs typeface="+mn-cs"/>
            </a:rPr>
            <a:t>058</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6</a:t>
          </a:r>
          <a:r>
            <a:rPr lang="en-US" sz="1100" b="0" i="0" baseline="0">
              <a:solidFill>
                <a:schemeClr val="dk1"/>
              </a:solidFill>
              <a:effectLst/>
              <a:latin typeface="+mn-lt"/>
              <a:ea typeface="+mn-ea"/>
              <a:cs typeface="+mn-cs"/>
            </a:rPr>
            <a:t> </a:t>
          </a:r>
          <a:r>
            <a:rPr lang="sr-Latn-RS" sz="1100" b="0" i="0" baseline="0">
              <a:solidFill>
                <a:schemeClr val="dk1"/>
              </a:solidFill>
              <a:effectLst/>
              <a:latin typeface="+mn-lt"/>
              <a:ea typeface="+mn-ea"/>
              <a:cs typeface="+mn-cs"/>
            </a:rPr>
            <a:t>mill. € or</a:t>
          </a:r>
          <a:r>
            <a:rPr lang="en-US" sz="1100" b="0" i="0" baseline="0">
              <a:solidFill>
                <a:schemeClr val="dk1"/>
              </a:solidFill>
              <a:effectLst/>
              <a:latin typeface="+mn-lt"/>
              <a:ea typeface="+mn-ea"/>
              <a:cs typeface="+mn-cs"/>
            </a:rPr>
            <a:t> </a:t>
          </a:r>
          <a:r>
            <a:rPr lang="sr-Latn-RS" sz="1100" b="0" i="0" baseline="0">
              <a:solidFill>
                <a:schemeClr val="dk1"/>
              </a:solidFill>
              <a:effectLst/>
              <a:latin typeface="+mn-lt"/>
              <a:ea typeface="+mn-ea"/>
              <a:cs typeface="+mn-cs"/>
            </a:rPr>
            <a:t>48</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1% of GDP and were higher by </a:t>
          </a:r>
          <a:r>
            <a:rPr lang="sr-Latn-ME" sz="1100" b="0" i="0" baseline="0">
              <a:solidFill>
                <a:schemeClr val="dk1"/>
              </a:solidFill>
              <a:effectLst/>
              <a:latin typeface="+mn-lt"/>
              <a:ea typeface="+mn-ea"/>
              <a:cs typeface="+mn-cs"/>
            </a:rPr>
            <a:t>30</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1 mill. € or 1</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5% </a:t>
          </a:r>
          <a:r>
            <a:rPr lang="sr-Latn-ME" sz="1100" b="0" i="0" baseline="0">
              <a:solidFill>
                <a:schemeClr val="dk1"/>
              </a:solidFill>
              <a:effectLst/>
              <a:latin typeface="+mn-lt"/>
              <a:ea typeface="+mn-ea"/>
              <a:cs typeface="+mn-cs"/>
            </a:rPr>
            <a:t>compared to the same period of the previous year</a:t>
          </a:r>
          <a:r>
            <a:rPr lang="sr-Latn-RS" sz="1100" b="0" i="0" baseline="0">
              <a:solidFill>
                <a:schemeClr val="dk1"/>
              </a:solidFill>
              <a:effectLst/>
              <a:latin typeface="+mn-lt"/>
              <a:ea typeface="+mn-ea"/>
              <a:cs typeface="+mn-cs"/>
            </a:rPr>
            <a:t>. </a:t>
          </a:r>
          <a:r>
            <a:rPr lang="sr-Latn-ME" sz="1100" b="0" i="0" baseline="0">
              <a:solidFill>
                <a:schemeClr val="dk1"/>
              </a:solidFill>
              <a:effectLst/>
              <a:latin typeface="+mn-lt"/>
              <a:ea typeface="+mn-ea"/>
              <a:cs typeface="+mn-cs"/>
            </a:rPr>
            <a:t>Compared to the plan, expenditures were lower by </a:t>
          </a:r>
          <a:r>
            <a:rPr lang="sr-Latn-RS" sz="1100" b="0" i="0" baseline="0">
              <a:solidFill>
                <a:schemeClr val="dk1"/>
              </a:solidFill>
              <a:effectLst/>
              <a:latin typeface="+mn-lt"/>
              <a:ea typeface="+mn-ea"/>
              <a:cs typeface="+mn-cs"/>
            </a:rPr>
            <a:t>17,7 mill. € or </a:t>
          </a:r>
          <a:r>
            <a:rPr lang="sr-Latn-ME" sz="1100" b="0" i="0" baseline="0">
              <a:solidFill>
                <a:schemeClr val="dk1"/>
              </a:solidFill>
              <a:effectLst/>
              <a:latin typeface="+mn-lt"/>
              <a:ea typeface="+mn-ea"/>
              <a:cs typeface="+mn-cs"/>
            </a:rPr>
            <a:t>0,</a:t>
          </a:r>
          <a:r>
            <a:rPr lang="sr-Latn-RS" sz="1100" b="0" i="0" baseline="0">
              <a:solidFill>
                <a:schemeClr val="dk1"/>
              </a:solidFill>
              <a:effectLst/>
              <a:latin typeface="+mn-lt"/>
              <a:ea typeface="+mn-ea"/>
              <a:cs typeface="+mn-cs"/>
            </a:rPr>
            <a:t>9%. In the period January - December 2020, the budget deficit amounted to 419,5 </a:t>
          </a:r>
          <a:r>
            <a:rPr lang="sr-Latn-ME" sz="1100" b="0" i="0" baseline="0">
              <a:solidFill>
                <a:schemeClr val="dk1"/>
              </a:solidFill>
              <a:effectLst/>
              <a:latin typeface="+mn-lt"/>
              <a:ea typeface="+mn-ea"/>
              <a:cs typeface="+mn-cs"/>
            </a:rPr>
            <a:t>mill. € </a:t>
          </a:r>
          <a:r>
            <a:rPr lang="sr-Latn-RS" sz="1100" b="0" i="0" baseline="0">
              <a:solidFill>
                <a:schemeClr val="dk1"/>
              </a:solidFill>
              <a:effectLst/>
              <a:latin typeface="+mn-lt"/>
              <a:ea typeface="+mn-ea"/>
              <a:cs typeface="+mn-cs"/>
            </a:rPr>
            <a:t>or 9</a:t>
          </a:r>
          <a:r>
            <a:rPr lang="en-GB" sz="1100" b="0" i="0" baseline="0">
              <a:solidFill>
                <a:schemeClr val="dk1"/>
              </a:solidFill>
              <a:effectLst/>
              <a:latin typeface="+mn-lt"/>
              <a:ea typeface="+mn-ea"/>
              <a:cs typeface="+mn-cs"/>
            </a:rPr>
            <a:t>,</a:t>
          </a:r>
          <a:r>
            <a:rPr lang="sr-Latn-RS" sz="1100" b="0" i="0" baseline="0">
              <a:solidFill>
                <a:schemeClr val="dk1"/>
              </a:solidFill>
              <a:effectLst/>
              <a:latin typeface="+mn-lt"/>
              <a:ea typeface="+mn-ea"/>
              <a:cs typeface="+mn-cs"/>
            </a:rPr>
            <a:t>8</a:t>
          </a:r>
          <a:r>
            <a:rPr lang="sr-Latn-ME" sz="1100" b="0" i="0" baseline="0">
              <a:solidFill>
                <a:schemeClr val="dk1"/>
              </a:solidFill>
              <a:effectLst/>
              <a:latin typeface="+mn-lt"/>
              <a:ea typeface="+mn-ea"/>
              <a:cs typeface="+mn-cs"/>
            </a:rPr>
            <a:t>% </a:t>
          </a:r>
          <a:r>
            <a:rPr lang="sr-Latn-RS" sz="1100" b="0" i="0" baseline="0">
              <a:solidFill>
                <a:schemeClr val="dk1"/>
              </a:solidFill>
              <a:effectLst/>
              <a:latin typeface="+mn-lt"/>
              <a:ea typeface="+mn-ea"/>
              <a:cs typeface="+mn-cs"/>
            </a:rPr>
            <a:t>of the estimated GDP.</a:t>
          </a:r>
          <a:endParaRPr lang="en-GB">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Data related to "rights in the field of pension and disability insurance" are time-adjusted for the previous months in accordance with the retroactive application of the new Law on PIO from 1 January 2020.   GDP data for 2019 have been corrected in accordance with the final MONSTAT data. Data on items: "Gross wages and contributions borne by the employer" in 2019 are time-adjusted</a:t>
          </a:r>
          <a:endParaRPr lang="sr-Latn-RS">
            <a:effectLst/>
          </a:endParaRPr>
        </a:p>
        <a:p>
          <a:pPr eaLnBrk="1" fontAlgn="auto" latinLnBrk="0" hangingPunct="1"/>
          <a:r>
            <a:rPr lang="sr-Latn-RS" sz="1100" b="0" i="0" baseline="0">
              <a:solidFill>
                <a:schemeClr val="dk1"/>
              </a:solidFill>
              <a:effectLst/>
              <a:latin typeface="+mn-lt"/>
              <a:ea typeface="+mn-ea"/>
              <a:cs typeface="+mn-cs"/>
            </a:rPr>
            <a:t>Other remarks: The plan of budget receipts and expenditures has been revised in accordance with the Law on Amendments to the Law on Budget for 2020 ("Official Gazette of Montenegro", No. 61/2020).</a:t>
          </a:r>
          <a:endParaRPr lang="sr-Latn-RS">
            <a:effectLst/>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r-Latn-R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2020-12</v>
      </c>
      <c r="O6" s="145" t="str">
        <f>+CONCATENATE(N6,"p")</f>
        <v>2020-12p</v>
      </c>
      <c r="P6" s="130"/>
      <c r="Q6" s="130"/>
      <c r="R6" s="145" t="str">
        <f>+IF(Master!B3-10&gt;=0,CONCATENATE(Master!B4-1,"-",Master!B3),CONCATENATE(Master!B4-1,"-0",Master!B3))</f>
        <v>2019-12</v>
      </c>
      <c r="S6" s="130"/>
      <c r="T6" s="130"/>
    </row>
    <row r="7" spans="1:20">
      <c r="A7" s="146"/>
      <c r="B7" s="473" t="s">
        <v>692</v>
      </c>
      <c r="C7" s="474"/>
      <c r="D7" s="474"/>
      <c r="E7" s="474"/>
      <c r="F7" s="474"/>
      <c r="G7" s="482" t="s">
        <v>691</v>
      </c>
      <c r="H7" s="483"/>
      <c r="I7" s="483"/>
      <c r="J7" s="483"/>
      <c r="K7" s="483"/>
      <c r="L7" s="483"/>
      <c r="M7" s="484"/>
      <c r="N7" s="485" t="str">
        <f>+Master!G241</f>
        <v>December</v>
      </c>
      <c r="O7" s="483"/>
      <c r="P7" s="483"/>
      <c r="Q7" s="483"/>
      <c r="R7" s="483"/>
      <c r="S7" s="483"/>
      <c r="T7" s="486"/>
    </row>
    <row r="8" spans="1:20">
      <c r="A8" s="146"/>
      <c r="B8" s="475"/>
      <c r="C8" s="476"/>
      <c r="D8" s="476"/>
      <c r="E8" s="476"/>
      <c r="F8" s="477"/>
      <c r="G8" s="147" t="str">
        <f>+Master!G24</f>
        <v>Execution</v>
      </c>
      <c r="H8" s="147" t="str">
        <f>+Master!G23</f>
        <v>Plan</v>
      </c>
      <c r="I8" s="469" t="str">
        <f>+Master!G259</f>
        <v>Deviation</v>
      </c>
      <c r="J8" s="469"/>
      <c r="K8" s="147" t="str">
        <f>+CONCATENATE(Master!G244," ",Master!B4-1)</f>
        <v>Jan - Dec 2019</v>
      </c>
      <c r="L8" s="469" t="str">
        <f>+I8</f>
        <v>Deviation</v>
      </c>
      <c r="M8" s="481"/>
      <c r="N8" s="148" t="str">
        <f>+G8</f>
        <v>Execution</v>
      </c>
      <c r="O8" s="147" t="str">
        <f>+H8</f>
        <v>Plan</v>
      </c>
      <c r="P8" s="469" t="str">
        <f>+I8</f>
        <v>Deviation</v>
      </c>
      <c r="Q8" s="469"/>
      <c r="R8" s="147" t="str">
        <f>+CONCATENATE(Master!G243," ",Master!B4-1)</f>
        <v>December 2019</v>
      </c>
      <c r="S8" s="469" t="str">
        <f>+P8</f>
        <v>Deviation</v>
      </c>
      <c r="T8" s="470"/>
    </row>
    <row r="9" spans="1:20" ht="15.75" thickBot="1">
      <c r="A9" s="146"/>
      <c r="B9" s="478"/>
      <c r="C9" s="479"/>
      <c r="D9" s="479"/>
      <c r="E9" s="479"/>
      <c r="F9" s="480"/>
      <c r="G9" s="139" t="s">
        <v>417</v>
      </c>
      <c r="H9" s="139" t="s">
        <v>417</v>
      </c>
      <c r="I9" s="139" t="s">
        <v>417</v>
      </c>
      <c r="J9" s="139" t="s">
        <v>679</v>
      </c>
      <c r="K9" s="139" t="s">
        <v>417</v>
      </c>
      <c r="L9" s="139" t="s">
        <v>417</v>
      </c>
      <c r="M9" s="149" t="s">
        <v>679</v>
      </c>
      <c r="N9" s="150" t="s">
        <v>417</v>
      </c>
      <c r="O9" s="139" t="s">
        <v>417</v>
      </c>
      <c r="P9" s="139" t="s">
        <v>417</v>
      </c>
      <c r="Q9" s="139" t="s">
        <v>679</v>
      </c>
      <c r="R9" s="139" t="s">
        <v>417</v>
      </c>
      <c r="S9" s="139" t="s">
        <v>417</v>
      </c>
      <c r="T9" s="151" t="s">
        <v>679</v>
      </c>
    </row>
    <row r="10" spans="1:20" ht="15.75" thickBot="1">
      <c r="A10" s="152">
        <v>7</v>
      </c>
      <c r="B10" s="515" t="str">
        <f>+VLOOKUP($A10,Master!$D$28:$G$224,4,FALSE)</f>
        <v>Total Revenues</v>
      </c>
      <c r="C10" s="516"/>
      <c r="D10" s="516"/>
      <c r="E10" s="516"/>
      <c r="F10" s="516"/>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517" t="str">
        <f>+VLOOKUP($A11,Master!$D$28:$G$224,4,FALSE)</f>
        <v>Taxes</v>
      </c>
      <c r="C11" s="518"/>
      <c r="D11" s="518"/>
      <c r="E11" s="518"/>
      <c r="F11" s="518"/>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503" t="str">
        <f>+VLOOKUP($A12,Master!$D$28:$G$224,4,FALSE)</f>
        <v>Personal Income Tax</v>
      </c>
      <c r="C12" s="504"/>
      <c r="D12" s="504"/>
      <c r="E12" s="504"/>
      <c r="F12" s="504"/>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503" t="str">
        <f>+VLOOKUP($A13,Master!$D$28:$G$224,4,FALSE)</f>
        <v>Corporate Income Tax</v>
      </c>
      <c r="C13" s="504"/>
      <c r="D13" s="504"/>
      <c r="E13" s="504"/>
      <c r="F13" s="504"/>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503" t="str">
        <f>+VLOOKUP($A14,Master!$D$28:$G$224,4,FALSE)</f>
        <v xml:space="preserve">Taxes on Sales of Property </v>
      </c>
      <c r="C14" s="504"/>
      <c r="D14" s="504"/>
      <c r="E14" s="504"/>
      <c r="F14" s="504"/>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503" t="str">
        <f>+VLOOKUP($A15,Master!$D$28:$G$224,4,FALSE)</f>
        <v>Value Added Tax</v>
      </c>
      <c r="C15" s="504"/>
      <c r="D15" s="504"/>
      <c r="E15" s="504"/>
      <c r="F15" s="504"/>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503" t="str">
        <f>+VLOOKUP($A16,Master!$D$28:$G$224,4,FALSE)</f>
        <v>Excises</v>
      </c>
      <c r="C16" s="504"/>
      <c r="D16" s="504"/>
      <c r="E16" s="504"/>
      <c r="F16" s="504"/>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503" t="str">
        <f>+VLOOKUP($A17,Master!$D$28:$G$224,4,FALSE)</f>
        <v>Tax on International Trade and Transactions</v>
      </c>
      <c r="C17" s="504"/>
      <c r="D17" s="504"/>
      <c r="E17" s="504"/>
      <c r="F17" s="504"/>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503" t="e">
        <f>+VLOOKUP($A18,Master!$D$28:$G$224,4,FALSE)</f>
        <v>#N/A</v>
      </c>
      <c r="C18" s="504"/>
      <c r="D18" s="504"/>
      <c r="E18" s="504"/>
      <c r="F18" s="504"/>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503" t="str">
        <f>+VLOOKUP($A19,Master!$D$28:$G$224,4,FALSE)</f>
        <v>Other Republic Taxes</v>
      </c>
      <c r="C19" s="504"/>
      <c r="D19" s="504"/>
      <c r="E19" s="504"/>
      <c r="F19" s="504"/>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513" t="str">
        <f>+VLOOKUP($A20,Master!$D$28:$G$224,4,FALSE)</f>
        <v>Contributions</v>
      </c>
      <c r="C20" s="514"/>
      <c r="D20" s="514"/>
      <c r="E20" s="514"/>
      <c r="F20" s="514"/>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503" t="str">
        <f>+VLOOKUP($A21,Master!$D$28:$G$224,4,FALSE)</f>
        <v>Contributions for Pension and Disability Insurance</v>
      </c>
      <c r="C21" s="504"/>
      <c r="D21" s="504"/>
      <c r="E21" s="504"/>
      <c r="F21" s="504"/>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503" t="str">
        <f>+VLOOKUP($A22,Master!$D$28:$G$224,4,FALSE)</f>
        <v>Contributions for Health Insurance</v>
      </c>
      <c r="C22" s="504"/>
      <c r="D22" s="504"/>
      <c r="E22" s="504"/>
      <c r="F22" s="504"/>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503" t="str">
        <f>+VLOOKUP($A23,Master!$D$28:$G$224,4,FALSE)</f>
        <v>Contributions for  Unemployment Insurance</v>
      </c>
      <c r="C23" s="504"/>
      <c r="D23" s="504"/>
      <c r="E23" s="504"/>
      <c r="F23" s="504"/>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503" t="str">
        <f>+VLOOKUP($A24,Master!$D$28:$G$224,4,FALSE)</f>
        <v>Other contributions</v>
      </c>
      <c r="C24" s="504"/>
      <c r="D24" s="504"/>
      <c r="E24" s="504"/>
      <c r="F24" s="504"/>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505" t="str">
        <f>+VLOOKUP($A25,Master!$D$28:$G$224,4,FALSE)</f>
        <v>Duties</v>
      </c>
      <c r="C25" s="506"/>
      <c r="D25" s="506"/>
      <c r="E25" s="506"/>
      <c r="F25" s="506"/>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505" t="str">
        <f>+VLOOKUP($A26,Master!$D$28:$G$224,4,FALSE)</f>
        <v>Fees</v>
      </c>
      <c r="C26" s="506"/>
      <c r="D26" s="506"/>
      <c r="E26" s="506"/>
      <c r="F26" s="506"/>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505" t="str">
        <f>+VLOOKUP($A27,Master!$D$28:$G$224,4,FALSE)</f>
        <v>Other revenues</v>
      </c>
      <c r="C27" s="506"/>
      <c r="D27" s="506"/>
      <c r="E27" s="506"/>
      <c r="F27" s="506"/>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505" t="str">
        <f>+VLOOKUP($A28,Master!$D$28:$G$224,4,FALSE)</f>
        <v>Receipts from Repayment of Loans and Funds Carried over from Previous Year</v>
      </c>
      <c r="C28" s="506"/>
      <c r="D28" s="506"/>
      <c r="E28" s="506"/>
      <c r="F28" s="506"/>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507" t="str">
        <f>+VLOOKUP($A29,Master!$D$28:$G$224,4,FALSE)</f>
        <v>Grants and Transfers</v>
      </c>
      <c r="C29" s="508"/>
      <c r="D29" s="508"/>
      <c r="E29" s="508"/>
      <c r="F29" s="508"/>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493" t="str">
        <f>+VLOOKUP($A30,Master!$D$28:$G$224,4,FALSE)</f>
        <v>Total Expenditures</v>
      </c>
      <c r="C30" s="494"/>
      <c r="D30" s="494"/>
      <c r="E30" s="494"/>
      <c r="F30" s="494"/>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509" t="str">
        <f>+VLOOKUP($A31,Master!$D$28:$G$224,4,FALSE)</f>
        <v>Current Expenditures</v>
      </c>
      <c r="C31" s="510"/>
      <c r="D31" s="510"/>
      <c r="E31" s="510"/>
      <c r="F31" s="510"/>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511" t="str">
        <f>+VLOOKUP($A32,Master!$D$28:$G$224,4,FALSE)</f>
        <v>Current Budgetary Consumption</v>
      </c>
      <c r="C32" s="512"/>
      <c r="D32" s="512"/>
      <c r="E32" s="512"/>
      <c r="F32" s="512"/>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503" t="str">
        <f>+VLOOKUP($A33,Master!$D$28:$G$224,4,FALSE)</f>
        <v>Gross Salaries and Contributions</v>
      </c>
      <c r="C33" s="504"/>
      <c r="D33" s="504"/>
      <c r="E33" s="504"/>
      <c r="F33" s="504"/>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503" t="str">
        <f>+VLOOKUP($A34,Master!$D$28:$G$224,4,FALSE)</f>
        <v>Other Personal Income</v>
      </c>
      <c r="C34" s="504"/>
      <c r="D34" s="504"/>
      <c r="E34" s="504"/>
      <c r="F34" s="504"/>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503" t="str">
        <f>+VLOOKUP($A35,Master!$D$28:$G$224,4,FALSE)</f>
        <v>Expenditures for Supplies</v>
      </c>
      <c r="C35" s="504"/>
      <c r="D35" s="504"/>
      <c r="E35" s="504"/>
      <c r="F35" s="504"/>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503" t="str">
        <f>+VLOOKUP($A36,Master!$D$28:$G$224,4,FALSE)</f>
        <v>Expenditures for Services</v>
      </c>
      <c r="C36" s="504"/>
      <c r="D36" s="504"/>
      <c r="E36" s="504"/>
      <c r="F36" s="504"/>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503" t="str">
        <f>+VLOOKUP($A37,Master!$D$28:$G$224,4,FALSE)</f>
        <v>Current Maintenance</v>
      </c>
      <c r="C37" s="504"/>
      <c r="D37" s="504"/>
      <c r="E37" s="504"/>
      <c r="F37" s="504"/>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503" t="str">
        <f>+VLOOKUP($A38,Master!$D$28:$G$224,4,FALSE)</f>
        <v>Interests</v>
      </c>
      <c r="C38" s="504"/>
      <c r="D38" s="504"/>
      <c r="E38" s="504"/>
      <c r="F38" s="504"/>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503" t="str">
        <f>+VLOOKUP($A39,Master!$D$28:$G$224,4,FALSE)</f>
        <v>Rent</v>
      </c>
      <c r="C39" s="504"/>
      <c r="D39" s="504"/>
      <c r="E39" s="504"/>
      <c r="F39" s="504"/>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503" t="str">
        <f>+VLOOKUP($A40,Master!$D$28:$G$224,4,FALSE)</f>
        <v>Subsidies</v>
      </c>
      <c r="C40" s="504"/>
      <c r="D40" s="504"/>
      <c r="E40" s="504"/>
      <c r="F40" s="504"/>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503" t="str">
        <f>+VLOOKUP($A41,Master!$D$28:$G$224,4,FALSE)</f>
        <v>Other expenditures</v>
      </c>
      <c r="C41" s="504"/>
      <c r="D41" s="504"/>
      <c r="E41" s="504"/>
      <c r="F41" s="504"/>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503" t="e">
        <f>+VLOOKUP($A42,Master!$D$28:$G$224,4,FALSE)</f>
        <v>#N/A</v>
      </c>
      <c r="C42" s="504"/>
      <c r="D42" s="504"/>
      <c r="E42" s="504"/>
      <c r="F42" s="504"/>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499" t="str">
        <f>+VLOOKUP($A43,Master!$D$28:$G$224,4,FALSE)</f>
        <v>Social Security Transfers</v>
      </c>
      <c r="C43" s="500"/>
      <c r="D43" s="500"/>
      <c r="E43" s="500"/>
      <c r="F43" s="500"/>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503" t="str">
        <f>+VLOOKUP($A44,Master!$D$28:$G$224,4,FALSE)</f>
        <v>Social Security</v>
      </c>
      <c r="C44" s="504"/>
      <c r="D44" s="504"/>
      <c r="E44" s="504"/>
      <c r="F44" s="504"/>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503" t="str">
        <f>+VLOOKUP($A45,Master!$D$28:$G$224,4,FALSE)</f>
        <v>Funds for redundant labor</v>
      </c>
      <c r="C45" s="504"/>
      <c r="D45" s="504"/>
      <c r="E45" s="504"/>
      <c r="F45" s="504"/>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503" t="str">
        <f>+VLOOKUP($A46,Master!$D$28:$G$224,4,FALSE)</f>
        <v>Pension and Disability Insurance</v>
      </c>
      <c r="C46" s="504"/>
      <c r="D46" s="504"/>
      <c r="E46" s="504"/>
      <c r="F46" s="504"/>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503" t="str">
        <f>+VLOOKUP($A47,Master!$D$28:$G$224,4,FALSE)</f>
        <v>Other Health Care Transfers</v>
      </c>
      <c r="C47" s="504"/>
      <c r="D47" s="504"/>
      <c r="E47" s="504"/>
      <c r="F47" s="504"/>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503" t="str">
        <f>+VLOOKUP($A48,Master!$D$28:$G$224,4,FALSE)</f>
        <v>Other Health Care Insurance</v>
      </c>
      <c r="C48" s="504"/>
      <c r="D48" s="504"/>
      <c r="E48" s="504"/>
      <c r="F48" s="504"/>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501" t="str">
        <f>+VLOOKUP($A49,Master!$D$28:$G$224,4,FALSE)</f>
        <v xml:space="preserve">Transfers to Institutions, Individuals, NGO and Public Sector </v>
      </c>
      <c r="C49" s="502"/>
      <c r="D49" s="502"/>
      <c r="E49" s="502"/>
      <c r="F49" s="502"/>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501" t="str">
        <f>+VLOOKUP($A50,Master!$D$28:$G$224,4,FALSE)</f>
        <v>Capital Expenditure</v>
      </c>
      <c r="C50" s="502"/>
      <c r="D50" s="502"/>
      <c r="E50" s="502"/>
      <c r="F50" s="502"/>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471" t="str">
        <f>+VLOOKUP($A51,Master!$D$28:$G$224,4,FALSE)</f>
        <v>Credits and Borrowings</v>
      </c>
      <c r="C51" s="472"/>
      <c r="D51" s="472"/>
      <c r="E51" s="472"/>
      <c r="F51" s="472"/>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471" t="str">
        <f>+VLOOKUP($A52,Master!$D$28:$G$224,4,FALSE)</f>
        <v>Reserves</v>
      </c>
      <c r="C52" s="472"/>
      <c r="D52" s="472"/>
      <c r="E52" s="472"/>
      <c r="F52" s="472"/>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489" t="str">
        <f>+VLOOKUP($A53,Master!$D$28:$G$224,4,FALSE)</f>
        <v>Repayment of Guarantees</v>
      </c>
      <c r="C53" s="490"/>
      <c r="D53" s="490"/>
      <c r="E53" s="490"/>
      <c r="F53" s="490"/>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489" t="str">
        <f>+VLOOKUP($A54,Master!$D$28:$G$224,4,FALSE)</f>
        <v>Repayments of liabilities form the previous period</v>
      </c>
      <c r="C54" s="490"/>
      <c r="D54" s="490"/>
      <c r="E54" s="490"/>
      <c r="F54" s="490"/>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489" t="str">
        <f>+VLOOKUP($A55,Master!$D$28:$G$226,4,FALSE)</f>
        <v>Net increase of liabilities</v>
      </c>
      <c r="C55" s="490"/>
      <c r="D55" s="490"/>
      <c r="E55" s="490"/>
      <c r="F55" s="490"/>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495" t="str">
        <f>+VLOOKUP($A56,Master!$D$28:$G$224,4,FALSE)</f>
        <v>Surplus / deficit</v>
      </c>
      <c r="C56" s="496"/>
      <c r="D56" s="496"/>
      <c r="E56" s="496"/>
      <c r="F56" s="496"/>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497" t="str">
        <f>+VLOOKUP($A57,Master!$D$28:$G$224,4,FALSE)</f>
        <v>Primary surplus/deficit</v>
      </c>
      <c r="C57" s="498"/>
      <c r="D57" s="498"/>
      <c r="E57" s="498"/>
      <c r="F57" s="498"/>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499" t="str">
        <f>+VLOOKUP($A58,Master!$D$28:$G$224,4,FALSE)</f>
        <v>Repayment of Debt</v>
      </c>
      <c r="C58" s="500"/>
      <c r="D58" s="500"/>
      <c r="E58" s="500"/>
      <c r="F58" s="500"/>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487" t="str">
        <f>+VLOOKUP($A59,Master!$D$28:$G$224,4,FALSE)</f>
        <v>Repayment of Domestic Debt</v>
      </c>
      <c r="C59" s="488"/>
      <c r="D59" s="488"/>
      <c r="E59" s="488"/>
      <c r="F59" s="488"/>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471" t="str">
        <f>+VLOOKUP($A60,Master!$D$28:$G$224,4,FALSE)</f>
        <v>Repayment of Foreign Debt</v>
      </c>
      <c r="C60" s="472"/>
      <c r="D60" s="472"/>
      <c r="E60" s="472"/>
      <c r="F60" s="472"/>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684</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491" t="str">
        <f>+VLOOKUP($A62,Master!$D$28:$G$224,4,FALSE)</f>
        <v>Financing needs</v>
      </c>
      <c r="C62" s="492"/>
      <c r="D62" s="492"/>
      <c r="E62" s="492"/>
      <c r="F62" s="492"/>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493" t="str">
        <f>+VLOOKUP($A63,Master!$D$28:$G$224,4,FALSE)</f>
        <v>Financing</v>
      </c>
      <c r="C63" s="494"/>
      <c r="D63" s="494"/>
      <c r="E63" s="494"/>
      <c r="F63" s="494"/>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487" t="str">
        <f>+VLOOKUP($A64,Master!$D$28:$G$224,4,FALSE)</f>
        <v>Domestic Loans and Borrowings</v>
      </c>
      <c r="C64" s="488"/>
      <c r="D64" s="488"/>
      <c r="E64" s="488"/>
      <c r="F64" s="488"/>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471" t="str">
        <f>+VLOOKUP($A65,Master!$D$28:$G$224,4,FALSE)</f>
        <v>Foreign Loans and Borrowings</v>
      </c>
      <c r="C65" s="472"/>
      <c r="D65" s="472"/>
      <c r="E65" s="472"/>
      <c r="F65" s="472"/>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471" t="str">
        <f>+VLOOKUP($A66,Master!$D$28:$G$224,4,FALSE)</f>
        <v>Revenues from Selling Assets</v>
      </c>
      <c r="C66" s="472"/>
      <c r="D66" s="472"/>
      <c r="E66" s="472"/>
      <c r="F66" s="472"/>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workbookViewId="0">
      <pane ySplit="5" topLeftCell="A6" activePane="bottomLeft" state="frozen"/>
      <selection activeCell="DK219" sqref="DK219"/>
      <selection pane="bottomLeft" activeCell="H16" sqref="H16"/>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December</v>
      </c>
      <c r="E11" s="135"/>
      <c r="F11" s="135"/>
      <c r="G11" s="135"/>
      <c r="H11" s="275" t="str">
        <f>+Master!G272</f>
        <v>Revenues for period January - December</v>
      </c>
      <c r="I11" s="276"/>
      <c r="J11" s="264"/>
      <c r="K11" s="136"/>
    </row>
    <row r="12" spans="3:11">
      <c r="C12" s="134"/>
      <c r="D12" s="138">
        <f>+'Analytics - 2020'!N10</f>
        <v>182722164.94</v>
      </c>
      <c r="E12" s="466">
        <f>+D12/'2020'!T7</f>
        <v>4.2702071731713018E-2</v>
      </c>
      <c r="F12" s="135"/>
      <c r="G12" s="135"/>
      <c r="H12" s="277">
        <f>+'Analytics - 2020'!G10</f>
        <v>1639123015.5200002</v>
      </c>
      <c r="I12" s="465">
        <f>+H12/'2020'!T7</f>
        <v>0.38306216768403839</v>
      </c>
      <c r="J12" s="264"/>
      <c r="K12" s="136"/>
    </row>
    <row r="13" spans="3:11">
      <c r="C13" s="134"/>
      <c r="D13" s="139" t="s">
        <v>417</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December</v>
      </c>
      <c r="E15" s="135"/>
      <c r="F15" s="135"/>
      <c r="G15" s="135"/>
      <c r="H15" s="275" t="str">
        <f>+Master!G273</f>
        <v>Expenditures for period January - December</v>
      </c>
      <c r="I15" s="276"/>
      <c r="J15" s="264"/>
      <c r="K15" s="136"/>
    </row>
    <row r="16" spans="3:11">
      <c r="C16" s="134"/>
      <c r="D16" s="138">
        <f>+'Analytics - 2020'!N29</f>
        <v>205486887.97</v>
      </c>
      <c r="E16" s="466">
        <f>+D16/'2020'!T7</f>
        <v>4.8022175267585884E-2</v>
      </c>
      <c r="F16" s="135"/>
      <c r="G16" s="135"/>
      <c r="H16" s="277">
        <f>+'Analytics - 2020'!G29</f>
        <v>2058576088.1500001</v>
      </c>
      <c r="I16" s="465">
        <f>+H16/'2020'!T7</f>
        <v>0.48108812529796685</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December</v>
      </c>
      <c r="E19" s="135"/>
      <c r="F19" s="135"/>
      <c r="G19" s="135"/>
      <c r="H19" s="275" t="str">
        <f>+Master!G274</f>
        <v>Surplus/Deficit for period January - December</v>
      </c>
      <c r="I19" s="276"/>
      <c r="J19" s="264"/>
      <c r="K19" s="136"/>
    </row>
    <row r="20" spans="3:12">
      <c r="C20" s="134"/>
      <c r="D20" s="138">
        <f>+'Analytics - 2020'!N53</f>
        <v>-22764723.030000001</v>
      </c>
      <c r="E20" s="466">
        <f>+D20/'2020'!T7</f>
        <v>-5.3201035358728674E-3</v>
      </c>
      <c r="F20" s="135"/>
      <c r="G20" s="135"/>
      <c r="H20" s="277">
        <f>+'Analytics - 2020'!G53</f>
        <v>-419453072.63</v>
      </c>
      <c r="I20" s="465">
        <f>+H20/'2020'!T7</f>
        <v>-9.8025957613928488E-2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19"/>
      <c r="E22" s="520"/>
      <c r="F22" s="520"/>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67"/>
    </row>
    <row r="34" spans="8:8">
      <c r="H34" s="235"/>
    </row>
  </sheetData>
  <sheetProtection algorithmName="SHA-512" hashValue="oWrLC9fkPmp9s/vRHS0j8vGmLACTXxFH529qkWB7DKZRq3EZCBLCKvu5iTiKSJv8BTzisOXia8Top33cEaW0DA==" saltValue="nF/f3LWtTrGEX7MvcZtp3w==" spinCount="100000" sheet="1" objects="1" scenarios="1"/>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W69"/>
  <sheetViews>
    <sheetView tabSelected="1" zoomScale="110" zoomScaleNormal="110" workbookViewId="0">
      <pane ySplit="5" topLeftCell="A6" activePane="bottomLeft" state="frozen"/>
      <selection activeCell="DK219" sqref="DK219"/>
      <selection pane="bottomLeft" activeCell="G15" sqref="G15"/>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69"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65"/>
    </row>
    <row r="2" spans="1:20" s="1" customFormat="1">
      <c r="C2" s="2"/>
      <c r="E2" s="3" t="str">
        <f>+Master!G6</f>
        <v>Montenegro</v>
      </c>
      <c r="G2" s="365"/>
      <c r="I2" s="4"/>
    </row>
    <row r="3" spans="1:20" s="1" customFormat="1">
      <c r="B3" s="165"/>
      <c r="E3" s="4" t="str">
        <f>+Master!G7</f>
        <v>Ministry of Finance and social welfare</v>
      </c>
      <c r="G3" s="365"/>
    </row>
    <row r="4" spans="1:20" s="1" customFormat="1">
      <c r="E4" s="4" t="str">
        <f>+Master!G8</f>
        <v>Directorate for State Budget</v>
      </c>
      <c r="G4" s="365"/>
      <c r="H4" s="373"/>
      <c r="I4" s="373"/>
      <c r="J4" s="373"/>
    </row>
    <row r="5" spans="1:20" s="1" customFormat="1">
      <c r="G5" s="365"/>
    </row>
    <row r="6" spans="1:20" ht="15.75" thickBot="1">
      <c r="A6" s="130"/>
      <c r="B6" s="130"/>
      <c r="C6" s="130"/>
      <c r="D6" s="130"/>
      <c r="E6" s="130"/>
      <c r="F6" s="130"/>
      <c r="G6" s="366"/>
      <c r="H6" s="130"/>
      <c r="I6" s="130"/>
      <c r="J6" s="130"/>
      <c r="K6" s="130"/>
      <c r="L6" s="130"/>
      <c r="M6" s="130"/>
      <c r="N6" s="145" t="str">
        <f>+IF(Master!B3-10&gt;=0,CONCATENATE(Master!B4,"-",Master!B3),CONCATENATE(Master!B4,"-0",Master!B3))</f>
        <v>2020-12</v>
      </c>
      <c r="O6" s="145" t="str">
        <f>+CONCATENATE(N6,"p")</f>
        <v>2020-12p</v>
      </c>
      <c r="P6" s="130"/>
      <c r="Q6" s="130"/>
      <c r="R6" s="145" t="str">
        <f>+IF(Master!B3-10&gt;=0,CONCATENATE(Master!B4-1,"-",Master!B3),CONCATENATE(Master!B4-1,"-0",Master!B3))</f>
        <v>2019-12</v>
      </c>
      <c r="S6" s="130"/>
      <c r="T6" s="130"/>
    </row>
    <row r="7" spans="1:20">
      <c r="A7" s="146"/>
      <c r="B7" s="473" t="str">
        <f>+Master!G253</f>
        <v>Analytics for period Jan - Dec</v>
      </c>
      <c r="C7" s="474"/>
      <c r="D7" s="474"/>
      <c r="E7" s="474"/>
      <c r="F7" s="474"/>
      <c r="G7" s="482" t="str">
        <f>+Master!G244</f>
        <v>Jan - Dec</v>
      </c>
      <c r="H7" s="483"/>
      <c r="I7" s="483"/>
      <c r="J7" s="483"/>
      <c r="K7" s="483"/>
      <c r="L7" s="483"/>
      <c r="M7" s="484"/>
      <c r="N7" s="485" t="str">
        <f>+Master!G243</f>
        <v>December</v>
      </c>
      <c r="O7" s="483"/>
      <c r="P7" s="483"/>
      <c r="Q7" s="483"/>
      <c r="R7" s="483"/>
      <c r="S7" s="483"/>
      <c r="T7" s="486"/>
    </row>
    <row r="8" spans="1:20">
      <c r="A8" s="146"/>
      <c r="B8" s="475"/>
      <c r="C8" s="476"/>
      <c r="D8" s="476"/>
      <c r="E8" s="476"/>
      <c r="F8" s="477"/>
      <c r="G8" s="367" t="str">
        <f>+Master!G24</f>
        <v>Execution</v>
      </c>
      <c r="H8" s="147" t="str">
        <f>+Master!G23</f>
        <v>Plan</v>
      </c>
      <c r="I8" s="469" t="str">
        <f>+Master!G259</f>
        <v>Deviation</v>
      </c>
      <c r="J8" s="469"/>
      <c r="K8" s="147" t="str">
        <f>+CONCATENATE(Master!G244," ",Master!B4-1)</f>
        <v>Jan - Dec 2019</v>
      </c>
      <c r="L8" s="469" t="str">
        <f>+I8</f>
        <v>Deviation</v>
      </c>
      <c r="M8" s="481"/>
      <c r="N8" s="148" t="str">
        <f>+G8</f>
        <v>Execution</v>
      </c>
      <c r="O8" s="147" t="str">
        <f>+H8</f>
        <v>Plan</v>
      </c>
      <c r="P8" s="469" t="str">
        <f>+I8</f>
        <v>Deviation</v>
      </c>
      <c r="Q8" s="469"/>
      <c r="R8" s="147" t="str">
        <f>+CONCATENATE(Master!G243," ",Master!B4-1)</f>
        <v>December 2019</v>
      </c>
      <c r="S8" s="469" t="str">
        <f>+P8</f>
        <v>Deviation</v>
      </c>
      <c r="T8" s="470"/>
    </row>
    <row r="9" spans="1:20" ht="15.75" thickBot="1">
      <c r="A9" s="146"/>
      <c r="B9" s="478"/>
      <c r="C9" s="479"/>
      <c r="D9" s="479"/>
      <c r="E9" s="479"/>
      <c r="F9" s="480"/>
      <c r="G9" s="368" t="s">
        <v>417</v>
      </c>
      <c r="H9" s="139" t="s">
        <v>417</v>
      </c>
      <c r="I9" s="139" t="s">
        <v>417</v>
      </c>
      <c r="J9" s="139" t="s">
        <v>679</v>
      </c>
      <c r="K9" s="139" t="s">
        <v>417</v>
      </c>
      <c r="L9" s="139" t="s">
        <v>417</v>
      </c>
      <c r="M9" s="149" t="s">
        <v>679</v>
      </c>
      <c r="N9" s="150" t="s">
        <v>417</v>
      </c>
      <c r="O9" s="139" t="s">
        <v>417</v>
      </c>
      <c r="P9" s="139" t="s">
        <v>417</v>
      </c>
      <c r="Q9" s="139" t="s">
        <v>679</v>
      </c>
      <c r="R9" s="139" t="s">
        <v>417</v>
      </c>
      <c r="S9" s="139" t="s">
        <v>417</v>
      </c>
      <c r="T9" s="151" t="s">
        <v>679</v>
      </c>
    </row>
    <row r="10" spans="1:20" ht="15.75" thickBot="1">
      <c r="A10" s="152">
        <v>7</v>
      </c>
      <c r="B10" s="493" t="str">
        <f>+VLOOKUP($A10,Master!$D$28:$G$224,4,FALSE)</f>
        <v>Total Revenues</v>
      </c>
      <c r="C10" s="494"/>
      <c r="D10" s="494"/>
      <c r="E10" s="494"/>
      <c r="F10" s="494"/>
      <c r="G10" s="153">
        <f>'2020'!S10</f>
        <v>1639123015.5200002</v>
      </c>
      <c r="H10" s="153">
        <f>SUM('2020'!G103:R103)</f>
        <v>1704989389.157774</v>
      </c>
      <c r="I10" s="154">
        <f>+G10-H10</f>
        <v>-65866373.637773752</v>
      </c>
      <c r="J10" s="156">
        <f>+IF(ISERROR(G10/H10-1),"…",G10/H10-1)</f>
        <v>-3.8631544604691204E-2</v>
      </c>
      <c r="K10" s="153">
        <f>SUM('2019'!G10:R10)</f>
        <v>1885212618.1600001</v>
      </c>
      <c r="L10" s="154">
        <f>+G10-K10</f>
        <v>-246089602.63999987</v>
      </c>
      <c r="M10" s="156">
        <f>+IF(ISERROR(G10/K10-1),"…",G10/K10-1)</f>
        <v>-0.13053678946844072</v>
      </c>
      <c r="N10" s="153">
        <f>'2020'!R10</f>
        <v>182722164.94</v>
      </c>
      <c r="O10" s="153">
        <f>'2020'!R103</f>
        <v>179141076.23520052</v>
      </c>
      <c r="P10" s="154">
        <f>+N10-O10</f>
        <v>3581088.7047994733</v>
      </c>
      <c r="Q10" s="156">
        <f>+IF(ISERROR(N10/O10),"…",N10/O10-1)</f>
        <v>1.9990327065456226E-2</v>
      </c>
      <c r="R10" s="153">
        <f>'2019'!R10</f>
        <v>243181464.93000001</v>
      </c>
      <c r="S10" s="154">
        <f>+N10-R10</f>
        <v>-60459299.99000001</v>
      </c>
      <c r="T10" s="156">
        <f>+IF(ISERROR(N10/R10),"…",N10/R10-1)</f>
        <v>-0.2486180433504801</v>
      </c>
    </row>
    <row r="11" spans="1:20">
      <c r="A11" s="152">
        <v>711</v>
      </c>
      <c r="B11" s="517" t="str">
        <f>+VLOOKUP($A11,Master!$D$28:$G$224,4,FALSE)</f>
        <v>Taxes</v>
      </c>
      <c r="C11" s="518"/>
      <c r="D11" s="518"/>
      <c r="E11" s="518"/>
      <c r="F11" s="518"/>
      <c r="G11" s="286">
        <f>'2020'!S11</f>
        <v>966103834.27999997</v>
      </c>
      <c r="H11" s="286">
        <f>SUM('2020'!G104:R104)</f>
        <v>1055437359.695145</v>
      </c>
      <c r="I11" s="160">
        <f t="shared" ref="I11:I57" si="0">+G11-H11</f>
        <v>-89333525.41514504</v>
      </c>
      <c r="J11" s="162">
        <f t="shared" ref="J11:J64" si="1">+IF(ISERROR(G11/H11-1),"…",G11/H11-1)</f>
        <v>-8.4641238624477255E-2</v>
      </c>
      <c r="K11" s="286">
        <f>SUM('2019'!G11:R11)</f>
        <v>1172748653.1199999</v>
      </c>
      <c r="L11" s="160">
        <f>+G11-K11</f>
        <v>-206644818.83999991</v>
      </c>
      <c r="M11" s="162">
        <f t="shared" ref="M11:M64" si="2">+IF(ISERROR(G11/K11-1),"…",G11/K11-1)</f>
        <v>-0.17620554778744668</v>
      </c>
      <c r="N11" s="286">
        <f>'2020'!R11</f>
        <v>88352824.489999995</v>
      </c>
      <c r="O11" s="286">
        <f>'2020'!R104</f>
        <v>93633799.201363876</v>
      </c>
      <c r="P11" s="160">
        <f t="shared" ref="P11:P57" si="3">+N11-O11</f>
        <v>-5280974.7113638818</v>
      </c>
      <c r="Q11" s="162">
        <f t="shared" ref="Q11:Q64" si="4">+IF(ISERROR(N11/O11),"…",N11/O11-1)</f>
        <v>-5.6400303698100451E-2</v>
      </c>
      <c r="R11" s="286">
        <f>'2019'!R11</f>
        <v>104834610.59</v>
      </c>
      <c r="S11" s="160">
        <f t="shared" ref="S11:S57" si="5">+N11-R11</f>
        <v>-16481786.100000009</v>
      </c>
      <c r="T11" s="162">
        <f t="shared" ref="T11:T64" si="6">+IF(ISERROR(N11/R11),"…",N11/R11-1)</f>
        <v>-0.15721702982671426</v>
      </c>
    </row>
    <row r="12" spans="1:20">
      <c r="A12" s="152">
        <v>7111</v>
      </c>
      <c r="B12" s="503" t="str">
        <f>+VLOOKUP($A12,Master!$D$28:$G$224,4,FALSE)</f>
        <v>Personal Income Tax</v>
      </c>
      <c r="C12" s="504"/>
      <c r="D12" s="504"/>
      <c r="E12" s="504"/>
      <c r="F12" s="504"/>
      <c r="G12" s="165">
        <f>'2020'!S12</f>
        <v>118342028.88000001</v>
      </c>
      <c r="H12" s="165">
        <f>SUM('2020'!G105:R105)</f>
        <v>112659367.75222149</v>
      </c>
      <c r="I12" s="166">
        <f t="shared" si="0"/>
        <v>5682661.1277785152</v>
      </c>
      <c r="J12" s="168">
        <f t="shared" si="1"/>
        <v>5.0441088399117762E-2</v>
      </c>
      <c r="K12" s="165">
        <f>SUM('2019'!G12:R12)</f>
        <v>125000927.16</v>
      </c>
      <c r="L12" s="166">
        <f>+G12-K12</f>
        <v>-6658898.2799999863</v>
      </c>
      <c r="M12" s="168">
        <f t="shared" si="2"/>
        <v>-5.3270791115626381E-2</v>
      </c>
      <c r="N12" s="165">
        <f>'2020'!R12</f>
        <v>17470538.280000001</v>
      </c>
      <c r="O12" s="165">
        <f>'2020'!R105</f>
        <v>15525209.395355014</v>
      </c>
      <c r="P12" s="166">
        <f t="shared" si="3"/>
        <v>1945328.8846449871</v>
      </c>
      <c r="Q12" s="168">
        <f t="shared" si="4"/>
        <v>0.12530129772207843</v>
      </c>
      <c r="R12" s="165">
        <f>'2019'!R12</f>
        <v>18641048.940000001</v>
      </c>
      <c r="S12" s="166">
        <f t="shared" si="5"/>
        <v>-1170510.6600000001</v>
      </c>
      <c r="T12" s="168">
        <f t="shared" si="6"/>
        <v>-6.2792102728098986E-2</v>
      </c>
    </row>
    <row r="13" spans="1:20">
      <c r="A13" s="152">
        <v>7112</v>
      </c>
      <c r="B13" s="503" t="str">
        <f>+VLOOKUP($A13,Master!$D$28:$G$224,4,FALSE)</f>
        <v>Corporate Income Tax</v>
      </c>
      <c r="C13" s="504"/>
      <c r="D13" s="504"/>
      <c r="E13" s="504"/>
      <c r="F13" s="504"/>
      <c r="G13" s="165">
        <f>'2020'!S13</f>
        <v>78425356.609999999</v>
      </c>
      <c r="H13" s="165">
        <f>SUM('2020'!G106:R106)</f>
        <v>67597134.481753007</v>
      </c>
      <c r="I13" s="166">
        <f t="shared" si="0"/>
        <v>10828222.128246993</v>
      </c>
      <c r="J13" s="168">
        <f t="shared" si="1"/>
        <v>0.16018759095727542</v>
      </c>
      <c r="K13" s="165">
        <f>SUM('2019'!G13:R13)</f>
        <v>72815973.079999998</v>
      </c>
      <c r="L13" s="166">
        <f t="shared" ref="L13:L57" si="7">+G13-K13</f>
        <v>5609383.5300000012</v>
      </c>
      <c r="M13" s="168">
        <f t="shared" si="2"/>
        <v>7.703506926752457E-2</v>
      </c>
      <c r="N13" s="165">
        <f>'2020'!R13</f>
        <v>1567852.92</v>
      </c>
      <c r="O13" s="165">
        <f>'2020'!R106</f>
        <v>2287912.9892877061</v>
      </c>
      <c r="P13" s="166">
        <f t="shared" si="3"/>
        <v>-720060.06928770617</v>
      </c>
      <c r="Q13" s="168">
        <f t="shared" si="4"/>
        <v>-0.31472353741559111</v>
      </c>
      <c r="R13" s="165">
        <f>'2019'!R13</f>
        <v>7785764.6100000003</v>
      </c>
      <c r="S13" s="166">
        <f t="shared" si="5"/>
        <v>-6217911.6900000004</v>
      </c>
      <c r="T13" s="168">
        <f t="shared" si="6"/>
        <v>-0.79862569721331456</v>
      </c>
    </row>
    <row r="14" spans="1:20">
      <c r="A14" s="152">
        <v>7113</v>
      </c>
      <c r="B14" s="503" t="str">
        <f>+VLOOKUP($A14,Master!$D$28:$G$224,4,FALSE)</f>
        <v xml:space="preserve">Taxes on Sales of Property </v>
      </c>
      <c r="C14" s="504"/>
      <c r="D14" s="504"/>
      <c r="E14" s="504"/>
      <c r="F14" s="504"/>
      <c r="G14" s="165">
        <f>'2020'!S14</f>
        <v>1543450.7200000002</v>
      </c>
      <c r="H14" s="165">
        <f>SUM('2020'!G107:R107)</f>
        <v>1902981.29003</v>
      </c>
      <c r="I14" s="166">
        <f t="shared" si="0"/>
        <v>-359530.57002999983</v>
      </c>
      <c r="J14" s="168">
        <f t="shared" si="1"/>
        <v>-0.18893016547962582</v>
      </c>
      <c r="K14" s="165">
        <f>SUM('2019'!G14:R14)</f>
        <v>2037253.77</v>
      </c>
      <c r="L14" s="166">
        <f t="shared" si="7"/>
        <v>-493803.04999999981</v>
      </c>
      <c r="M14" s="168">
        <f t="shared" si="2"/>
        <v>-0.24238661735302613</v>
      </c>
      <c r="N14" s="165">
        <f>'2020'!R14</f>
        <v>149701.35999999999</v>
      </c>
      <c r="O14" s="165">
        <f>'2020'!R107</f>
        <v>295411.18930750317</v>
      </c>
      <c r="P14" s="166">
        <f t="shared" si="3"/>
        <v>-145709.82930750318</v>
      </c>
      <c r="Q14" s="168">
        <f t="shared" si="4"/>
        <v>-0.49324411051955463</v>
      </c>
      <c r="R14" s="165">
        <f>'2019'!R14</f>
        <v>289363.09000000003</v>
      </c>
      <c r="S14" s="166">
        <f t="shared" si="5"/>
        <v>-139661.73000000004</v>
      </c>
      <c r="T14" s="168">
        <f t="shared" si="6"/>
        <v>-0.4826521931321649</v>
      </c>
    </row>
    <row r="15" spans="1:20">
      <c r="A15" s="152">
        <v>7114</v>
      </c>
      <c r="B15" s="503" t="str">
        <f>+VLOOKUP($A15,Master!$D$28:$G$224,4,FALSE)</f>
        <v>Value Added Tax</v>
      </c>
      <c r="C15" s="504"/>
      <c r="D15" s="504"/>
      <c r="E15" s="504"/>
      <c r="F15" s="504"/>
      <c r="G15" s="165">
        <f>'2020'!S15</f>
        <v>529780411.99000001</v>
      </c>
      <c r="H15" s="165">
        <f>SUM('2020'!G108:R108)</f>
        <v>615783355.09152019</v>
      </c>
      <c r="I15" s="166">
        <f t="shared" si="0"/>
        <v>-86002943.101520181</v>
      </c>
      <c r="J15" s="168">
        <f t="shared" si="1"/>
        <v>-0.13966428678270804</v>
      </c>
      <c r="K15" s="165">
        <f>SUM('2019'!G15:R15)</f>
        <v>695728953.52999997</v>
      </c>
      <c r="L15" s="166">
        <f t="shared" si="7"/>
        <v>-165948541.53999996</v>
      </c>
      <c r="M15" s="168">
        <f t="shared" si="2"/>
        <v>-0.23852470232553602</v>
      </c>
      <c r="N15" s="165">
        <f>'2020'!R15</f>
        <v>47614560.32</v>
      </c>
      <c r="O15" s="165">
        <f>'2020'!R108</f>
        <v>55352726.018547282</v>
      </c>
      <c r="P15" s="166">
        <f t="shared" si="3"/>
        <v>-7738165.6985472813</v>
      </c>
      <c r="Q15" s="168">
        <f t="shared" si="4"/>
        <v>-0.13979737323062313</v>
      </c>
      <c r="R15" s="165">
        <f>'2019'!R15</f>
        <v>57237175.490000002</v>
      </c>
      <c r="S15" s="166">
        <f t="shared" si="5"/>
        <v>-9622615.1700000018</v>
      </c>
      <c r="T15" s="168">
        <f t="shared" si="6"/>
        <v>-0.16811827431423798</v>
      </c>
    </row>
    <row r="16" spans="1:20">
      <c r="A16" s="152">
        <v>7115</v>
      </c>
      <c r="B16" s="503" t="str">
        <f>+VLOOKUP($A16,Master!$D$28:$G$224,4,FALSE)</f>
        <v>Excises</v>
      </c>
      <c r="C16" s="504"/>
      <c r="D16" s="504"/>
      <c r="E16" s="504"/>
      <c r="F16" s="504"/>
      <c r="G16" s="165">
        <f>'2020'!S16</f>
        <v>205392597.77000004</v>
      </c>
      <c r="H16" s="165">
        <f>SUM('2020'!G109:R109)</f>
        <v>221387755.35786003</v>
      </c>
      <c r="I16" s="166">
        <f t="shared" si="0"/>
        <v>-15995157.587859988</v>
      </c>
      <c r="J16" s="168">
        <f t="shared" si="1"/>
        <v>-7.2249513357253048E-2</v>
      </c>
      <c r="K16" s="165">
        <f>SUM('2019'!G16:R16)</f>
        <v>235518297.74000001</v>
      </c>
      <c r="L16" s="166">
        <f t="shared" si="7"/>
        <v>-30125699.969999969</v>
      </c>
      <c r="M16" s="168">
        <f t="shared" si="2"/>
        <v>-0.12791235440762727</v>
      </c>
      <c r="N16" s="165">
        <f>'2020'!R16</f>
        <v>18798010.52</v>
      </c>
      <c r="O16" s="165">
        <f>'2020'!R109</f>
        <v>17033297.467273451</v>
      </c>
      <c r="P16" s="166">
        <f t="shared" si="3"/>
        <v>1764713.0527265482</v>
      </c>
      <c r="Q16" s="168">
        <f t="shared" si="4"/>
        <v>0.10360372418300923</v>
      </c>
      <c r="R16" s="165">
        <f>'2019'!R16</f>
        <v>17559308.390000001</v>
      </c>
      <c r="S16" s="166">
        <f t="shared" si="5"/>
        <v>1238702.129999999</v>
      </c>
      <c r="T16" s="168">
        <f t="shared" si="6"/>
        <v>7.0543901985652191E-2</v>
      </c>
    </row>
    <row r="17" spans="1:20">
      <c r="A17" s="152">
        <v>7116</v>
      </c>
      <c r="B17" s="503" t="str">
        <f>+VLOOKUP($A17,Master!$D$28:$G$224,4,FALSE)</f>
        <v>Tax on International Trade and Transactions</v>
      </c>
      <c r="C17" s="504"/>
      <c r="D17" s="504"/>
      <c r="E17" s="504"/>
      <c r="F17" s="504"/>
      <c r="G17" s="165">
        <f>'2020'!S17</f>
        <v>22637911.669999998</v>
      </c>
      <c r="H17" s="165">
        <f>SUM('2020'!G110:R110)</f>
        <v>26786421.754860003</v>
      </c>
      <c r="I17" s="166">
        <f t="shared" si="0"/>
        <v>-4148510.0848600045</v>
      </c>
      <c r="J17" s="168">
        <f t="shared" si="1"/>
        <v>-0.15487361928464072</v>
      </c>
      <c r="K17" s="165">
        <f>SUM('2019'!G17:R17)</f>
        <v>28526540.740000002</v>
      </c>
      <c r="L17" s="166">
        <f t="shared" si="7"/>
        <v>-5888629.070000004</v>
      </c>
      <c r="M17" s="168">
        <f t="shared" si="2"/>
        <v>-0.20642632850827758</v>
      </c>
      <c r="N17" s="165">
        <f>'2020'!R17</f>
        <v>1949967.07</v>
      </c>
      <c r="O17" s="165">
        <f>'2020'!R110</f>
        <v>2408802.737472435</v>
      </c>
      <c r="P17" s="166">
        <f t="shared" si="3"/>
        <v>-458835.66747243493</v>
      </c>
      <c r="Q17" s="168">
        <f t="shared" si="4"/>
        <v>-0.19048287364281757</v>
      </c>
      <c r="R17" s="165">
        <f>'2019'!R17</f>
        <v>2439192.98</v>
      </c>
      <c r="S17" s="166">
        <f t="shared" si="5"/>
        <v>-489225.90999999992</v>
      </c>
      <c r="T17" s="168">
        <f t="shared" si="6"/>
        <v>-0.20056875942632468</v>
      </c>
    </row>
    <row r="18" spans="1:20">
      <c r="A18" s="152">
        <v>7118</v>
      </c>
      <c r="B18" s="503" t="str">
        <f>+VLOOKUP($A18,Master!$D$28:$G$224,4,FALSE)</f>
        <v>Other Republic Taxes</v>
      </c>
      <c r="C18" s="504"/>
      <c r="D18" s="504"/>
      <c r="E18" s="504"/>
      <c r="F18" s="504"/>
      <c r="G18" s="165">
        <f>'2020'!S18</f>
        <v>9982076.6400000006</v>
      </c>
      <c r="H18" s="165">
        <f>SUM('2020'!G111:R111)</f>
        <v>9320343.9669000022</v>
      </c>
      <c r="I18" s="166">
        <f t="shared" si="0"/>
        <v>661732.67309999838</v>
      </c>
      <c r="J18" s="168">
        <f t="shared" si="1"/>
        <v>7.0998739472497574E-2</v>
      </c>
      <c r="K18" s="165">
        <f>SUM('2019'!G18:R18)</f>
        <v>13120707.100000001</v>
      </c>
      <c r="L18" s="166">
        <f t="shared" si="7"/>
        <v>-3138630.4600000009</v>
      </c>
      <c r="M18" s="168">
        <f t="shared" si="2"/>
        <v>-0.23921199033549045</v>
      </c>
      <c r="N18" s="165">
        <f>'2020'!R18</f>
        <v>802194.02</v>
      </c>
      <c r="O18" s="165">
        <f>'2020'!R111</f>
        <v>730439.40412050928</v>
      </c>
      <c r="P18" s="166">
        <f t="shared" si="3"/>
        <v>71754.615879490739</v>
      </c>
      <c r="Q18" s="168">
        <f t="shared" si="4"/>
        <v>9.8234864486654194E-2</v>
      </c>
      <c r="R18" s="165">
        <f>'2019'!R18</f>
        <v>882757.09</v>
      </c>
      <c r="S18" s="166">
        <f t="shared" si="5"/>
        <v>-80563.069999999949</v>
      </c>
      <c r="T18" s="168">
        <f t="shared" si="6"/>
        <v>-9.126301098301004E-2</v>
      </c>
    </row>
    <row r="19" spans="1:20">
      <c r="A19" s="152">
        <v>712</v>
      </c>
      <c r="B19" s="505" t="str">
        <f>+VLOOKUP($A19,Master!$D$28:$G$224,4,FALSE)</f>
        <v>Contributions</v>
      </c>
      <c r="C19" s="506"/>
      <c r="D19" s="506"/>
      <c r="E19" s="506"/>
      <c r="F19" s="506"/>
      <c r="G19" s="171">
        <f>'2020'!S19</f>
        <v>531020571.38999999</v>
      </c>
      <c r="H19" s="171">
        <f>SUM('2020'!G112:R112)</f>
        <v>492500380.31629592</v>
      </c>
      <c r="I19" s="172">
        <f t="shared" si="0"/>
        <v>38520191.073704064</v>
      </c>
      <c r="J19" s="174">
        <f t="shared" si="1"/>
        <v>7.8213525538732398E-2</v>
      </c>
      <c r="K19" s="171">
        <f>SUM('2019'!G19:R19)</f>
        <v>546265768.94000006</v>
      </c>
      <c r="L19" s="172">
        <f t="shared" si="7"/>
        <v>-15245197.550000072</v>
      </c>
      <c r="M19" s="174">
        <f t="shared" si="2"/>
        <v>-2.7908022828489809E-2</v>
      </c>
      <c r="N19" s="171">
        <f>'2020'!R19</f>
        <v>80544326.960000008</v>
      </c>
      <c r="O19" s="171">
        <f>'2020'!R112</f>
        <v>69780505.759044364</v>
      </c>
      <c r="P19" s="172">
        <f t="shared" si="3"/>
        <v>10763821.200955644</v>
      </c>
      <c r="Q19" s="174">
        <f t="shared" si="4"/>
        <v>0.15425255354444789</v>
      </c>
      <c r="R19" s="171">
        <f>'2019'!R19</f>
        <v>85179894.560000002</v>
      </c>
      <c r="S19" s="172">
        <f t="shared" si="5"/>
        <v>-4635567.599999994</v>
      </c>
      <c r="T19" s="174">
        <f t="shared" si="6"/>
        <v>-5.4420912633728835E-2</v>
      </c>
    </row>
    <row r="20" spans="1:20">
      <c r="A20" s="152">
        <v>7121</v>
      </c>
      <c r="B20" s="503" t="str">
        <f>+VLOOKUP($A20,Master!$D$28:$G$224,4,FALSE)</f>
        <v>Contributions for Pension and Disability Insurance</v>
      </c>
      <c r="C20" s="504"/>
      <c r="D20" s="504"/>
      <c r="E20" s="504"/>
      <c r="F20" s="504"/>
      <c r="G20" s="165">
        <f>'2020'!S20</f>
        <v>330807303.88</v>
      </c>
      <c r="H20" s="165">
        <f>SUM('2020'!G113:R113)</f>
        <v>304873078.12033099</v>
      </c>
      <c r="I20" s="166">
        <f t="shared" si="0"/>
        <v>25934225.759669006</v>
      </c>
      <c r="J20" s="168">
        <f t="shared" si="1"/>
        <v>8.5065647382065679E-2</v>
      </c>
      <c r="K20" s="165">
        <f>SUM('2019'!G20:R20)</f>
        <v>329181424.36000001</v>
      </c>
      <c r="L20" s="166">
        <f t="shared" si="7"/>
        <v>1625879.5199999809</v>
      </c>
      <c r="M20" s="168">
        <f t="shared" si="2"/>
        <v>4.9391593804573031E-3</v>
      </c>
      <c r="N20" s="165">
        <f>'2020'!R20</f>
        <v>49994308.450000003</v>
      </c>
      <c r="O20" s="165">
        <f>'2020'!R113</f>
        <v>43833950.057554863</v>
      </c>
      <c r="P20" s="166">
        <f t="shared" si="3"/>
        <v>6160358.3924451396</v>
      </c>
      <c r="Q20" s="168">
        <f t="shared" si="4"/>
        <v>0.14053851830274167</v>
      </c>
      <c r="R20" s="165">
        <f>'2019'!R20</f>
        <v>53184840.350000001</v>
      </c>
      <c r="S20" s="166">
        <f t="shared" si="5"/>
        <v>-3190531.8999999985</v>
      </c>
      <c r="T20" s="168">
        <f t="shared" si="6"/>
        <v>-5.9989498492496574E-2</v>
      </c>
    </row>
    <row r="21" spans="1:20">
      <c r="A21" s="152">
        <v>7122</v>
      </c>
      <c r="B21" s="503" t="str">
        <f>+VLOOKUP($A21,Master!$D$28:$G$224,4,FALSE)</f>
        <v>Contributions for Health Insurance</v>
      </c>
      <c r="C21" s="504"/>
      <c r="D21" s="504"/>
      <c r="E21" s="504"/>
      <c r="F21" s="504"/>
      <c r="G21" s="165">
        <f>'2020'!S21</f>
        <v>171561649.05999997</v>
      </c>
      <c r="H21" s="165">
        <f>SUM('2020'!G114:R114)</f>
        <v>160424487.69250503</v>
      </c>
      <c r="I21" s="166">
        <f t="shared" si="0"/>
        <v>11137161.367494941</v>
      </c>
      <c r="J21" s="168">
        <f t="shared" si="1"/>
        <v>6.94230757890415E-2</v>
      </c>
      <c r="K21" s="165">
        <f>SUM('2019'!G21:R21)</f>
        <v>187748508.43000001</v>
      </c>
      <c r="L21" s="166">
        <f t="shared" si="7"/>
        <v>-16186859.370000035</v>
      </c>
      <c r="M21" s="168">
        <f t="shared" si="2"/>
        <v>-8.6215648291209313E-2</v>
      </c>
      <c r="N21" s="165">
        <f>'2020'!R21</f>
        <v>26271305.699999999</v>
      </c>
      <c r="O21" s="165">
        <f>'2020'!R114</f>
        <v>21908596.728818417</v>
      </c>
      <c r="P21" s="166">
        <f t="shared" si="3"/>
        <v>4362708.9711815827</v>
      </c>
      <c r="Q21" s="168">
        <f t="shared" si="4"/>
        <v>0.19913228698225605</v>
      </c>
      <c r="R21" s="165">
        <f>'2019'!R21</f>
        <v>27283965.91</v>
      </c>
      <c r="S21" s="166">
        <f t="shared" si="5"/>
        <v>-1012660.2100000009</v>
      </c>
      <c r="T21" s="168">
        <f t="shared" si="6"/>
        <v>-3.7115579653647202E-2</v>
      </c>
    </row>
    <row r="22" spans="1:20">
      <c r="A22" s="152">
        <v>7123</v>
      </c>
      <c r="B22" s="503" t="str">
        <f>+VLOOKUP($A22,Master!$D$28:$G$224,4,FALSE)</f>
        <v>Contributions for  Unemployment Insurance</v>
      </c>
      <c r="C22" s="504"/>
      <c r="D22" s="504"/>
      <c r="E22" s="504"/>
      <c r="F22" s="504"/>
      <c r="G22" s="165">
        <f>'2020'!S22</f>
        <v>15419628.560000002</v>
      </c>
      <c r="H22" s="165">
        <f>SUM('2020'!G115:R115)</f>
        <v>14455187.052307591</v>
      </c>
      <c r="I22" s="166">
        <f t="shared" si="0"/>
        <v>964441.50769241154</v>
      </c>
      <c r="J22" s="168">
        <f t="shared" si="1"/>
        <v>6.6719406964605765E-2</v>
      </c>
      <c r="K22" s="165">
        <f>SUM('2019'!G22:R22)</f>
        <v>15122153.449999999</v>
      </c>
      <c r="L22" s="166">
        <f t="shared" si="7"/>
        <v>297475.11000000313</v>
      </c>
      <c r="M22" s="168">
        <f t="shared" si="2"/>
        <v>1.9671478072456949E-2</v>
      </c>
      <c r="N22" s="165">
        <f>'2020'!R22</f>
        <v>2323446.4500000002</v>
      </c>
      <c r="O22" s="165">
        <f>'2020'!R115</f>
        <v>2050776.7425857519</v>
      </c>
      <c r="P22" s="166">
        <f t="shared" si="3"/>
        <v>272669.70741424826</v>
      </c>
      <c r="Q22" s="168">
        <f t="shared" si="4"/>
        <v>0.13295923527514208</v>
      </c>
      <c r="R22" s="165">
        <f>'2019'!R22</f>
        <v>2381170.7999999998</v>
      </c>
      <c r="S22" s="166">
        <f t="shared" si="5"/>
        <v>-57724.349999999627</v>
      </c>
      <c r="T22" s="168">
        <f t="shared" si="6"/>
        <v>-2.424200313560021E-2</v>
      </c>
    </row>
    <row r="23" spans="1:20">
      <c r="A23" s="152">
        <v>7124</v>
      </c>
      <c r="B23" s="503" t="str">
        <f>+VLOOKUP($A23,Master!$D$28:$G$224,4,FALSE)</f>
        <v>Other contributions</v>
      </c>
      <c r="C23" s="504"/>
      <c r="D23" s="504"/>
      <c r="E23" s="504"/>
      <c r="F23" s="504"/>
      <c r="G23" s="165">
        <f>'2020'!S23</f>
        <v>13231989.889999999</v>
      </c>
      <c r="H23" s="165">
        <f>SUM('2020'!G116:R116)</f>
        <v>12747627.451152308</v>
      </c>
      <c r="I23" s="166">
        <f t="shared" si="0"/>
        <v>484362.43884769082</v>
      </c>
      <c r="J23" s="168">
        <f t="shared" si="1"/>
        <v>3.7996281324012671E-2</v>
      </c>
      <c r="K23" s="165">
        <f>SUM('2019'!G23:R23)</f>
        <v>14213682.699999999</v>
      </c>
      <c r="L23" s="166">
        <f t="shared" si="7"/>
        <v>-981692.81000000052</v>
      </c>
      <c r="M23" s="168">
        <f t="shared" si="2"/>
        <v>-6.9066745805434371E-2</v>
      </c>
      <c r="N23" s="165">
        <f>'2020'!R23</f>
        <v>1955266.36</v>
      </c>
      <c r="O23" s="165">
        <f>'2020'!R116</f>
        <v>1987182.2300853299</v>
      </c>
      <c r="P23" s="166">
        <f t="shared" si="3"/>
        <v>-31915.870085329749</v>
      </c>
      <c r="Q23" s="168">
        <f t="shared" si="4"/>
        <v>-1.6060867293463676E-2</v>
      </c>
      <c r="R23" s="165">
        <f>'2019'!R23</f>
        <v>2329917.5</v>
      </c>
      <c r="S23" s="166">
        <f t="shared" si="5"/>
        <v>-374651.1399999999</v>
      </c>
      <c r="T23" s="168">
        <f t="shared" si="6"/>
        <v>-0.16080017425509696</v>
      </c>
    </row>
    <row r="24" spans="1:20">
      <c r="A24" s="152">
        <v>713</v>
      </c>
      <c r="B24" s="505" t="str">
        <f>+VLOOKUP($A24,Master!$D$28:$G$224,4,FALSE)</f>
        <v>Duties</v>
      </c>
      <c r="C24" s="506"/>
      <c r="D24" s="506"/>
      <c r="E24" s="506"/>
      <c r="F24" s="506"/>
      <c r="G24" s="177">
        <f>'2020'!S24</f>
        <v>10597082.879999999</v>
      </c>
      <c r="H24" s="177">
        <f>SUM('2020'!G117:R117)</f>
        <v>12187154.40423</v>
      </c>
      <c r="I24" s="178">
        <f t="shared" si="0"/>
        <v>-1590071.5242300015</v>
      </c>
      <c r="J24" s="180">
        <f t="shared" si="1"/>
        <v>-0.1304711068301645</v>
      </c>
      <c r="K24" s="177">
        <f>SUM('2019'!G24:R24)</f>
        <v>15661588.439999998</v>
      </c>
      <c r="L24" s="178">
        <f t="shared" si="7"/>
        <v>-5064505.5599999987</v>
      </c>
      <c r="M24" s="180">
        <f t="shared" si="2"/>
        <v>-0.32337113054670463</v>
      </c>
      <c r="N24" s="177">
        <f>'2020'!R24</f>
        <v>1176009.02</v>
      </c>
      <c r="O24" s="177">
        <f>'2020'!R117</f>
        <v>1285597.5253147981</v>
      </c>
      <c r="P24" s="178">
        <f t="shared" si="3"/>
        <v>-109588.50531479809</v>
      </c>
      <c r="Q24" s="180">
        <f t="shared" si="4"/>
        <v>-8.5243245383475386E-2</v>
      </c>
      <c r="R24" s="177">
        <f>'2019'!R24</f>
        <v>1500631.83</v>
      </c>
      <c r="S24" s="178">
        <f t="shared" si="5"/>
        <v>-324622.81000000006</v>
      </c>
      <c r="T24" s="180">
        <f t="shared" si="6"/>
        <v>-0.21632408663489433</v>
      </c>
    </row>
    <row r="25" spans="1:20">
      <c r="A25" s="152">
        <v>714</v>
      </c>
      <c r="B25" s="505" t="str">
        <f>+VLOOKUP($A25,Master!$D$28:$G$224,4,FALSE)</f>
        <v>Fees</v>
      </c>
      <c r="C25" s="506"/>
      <c r="D25" s="506"/>
      <c r="E25" s="506"/>
      <c r="F25" s="506"/>
      <c r="G25" s="177">
        <f>'2020'!S25</f>
        <v>27818785.060000002</v>
      </c>
      <c r="H25" s="177">
        <f>SUM('2020'!G118:R118)</f>
        <v>24825251.898050006</v>
      </c>
      <c r="I25" s="178">
        <f t="shared" si="0"/>
        <v>2993533.1619499959</v>
      </c>
      <c r="J25" s="180">
        <f t="shared" si="1"/>
        <v>0.12058420088720778</v>
      </c>
      <c r="K25" s="177">
        <f>SUM('2019'!G25:R25)</f>
        <v>28237754.950000003</v>
      </c>
      <c r="L25" s="178">
        <f t="shared" si="7"/>
        <v>-418969.8900000006</v>
      </c>
      <c r="M25" s="180">
        <f t="shared" si="2"/>
        <v>-1.4837223806986821E-2</v>
      </c>
      <c r="N25" s="177">
        <f>'2020'!R25</f>
        <v>3177660.7800000003</v>
      </c>
      <c r="O25" s="177">
        <f>'2020'!R118</f>
        <v>3555523.5622207262</v>
      </c>
      <c r="P25" s="178">
        <f t="shared" si="3"/>
        <v>-377862.7822207259</v>
      </c>
      <c r="Q25" s="180">
        <f t="shared" si="4"/>
        <v>-0.10627486377413242</v>
      </c>
      <c r="R25" s="177">
        <f>'2019'!R25</f>
        <v>3693530.67</v>
      </c>
      <c r="S25" s="178">
        <f t="shared" si="5"/>
        <v>-515869.88999999966</v>
      </c>
      <c r="T25" s="180">
        <f t="shared" si="6"/>
        <v>-0.13966850043782086</v>
      </c>
    </row>
    <row r="26" spans="1:20">
      <c r="A26" s="152">
        <v>715</v>
      </c>
      <c r="B26" s="505" t="str">
        <f>+VLOOKUP($A26,Master!$D$28:$G$224,4,FALSE)</f>
        <v>Other revenues</v>
      </c>
      <c r="C26" s="506"/>
      <c r="D26" s="506"/>
      <c r="E26" s="506"/>
      <c r="F26" s="506"/>
      <c r="G26" s="177">
        <f>'2020'!S26</f>
        <v>36660374.130000003</v>
      </c>
      <c r="H26" s="177">
        <f>SUM('2020'!G119:R119)</f>
        <v>52926593.174053505</v>
      </c>
      <c r="I26" s="178">
        <f t="shared" si="0"/>
        <v>-16266219.044053502</v>
      </c>
      <c r="J26" s="180">
        <f t="shared" si="1"/>
        <v>-0.30733546348922725</v>
      </c>
      <c r="K26" s="177">
        <f>SUM('2019'!G26:R26)</f>
        <v>75820963.530000001</v>
      </c>
      <c r="L26" s="178">
        <f t="shared" si="7"/>
        <v>-39160589.399999999</v>
      </c>
      <c r="M26" s="180">
        <f t="shared" si="2"/>
        <v>-0.5164876252793249</v>
      </c>
      <c r="N26" s="177">
        <f>'2020'!R26</f>
        <v>2594554.1</v>
      </c>
      <c r="O26" s="177">
        <f>'2020'!R119</f>
        <v>4678583.5639540665</v>
      </c>
      <c r="P26" s="178">
        <f t="shared" si="3"/>
        <v>-2084029.4639540664</v>
      </c>
      <c r="Q26" s="180">
        <f t="shared" si="4"/>
        <v>-0.44544025675000787</v>
      </c>
      <c r="R26" s="177">
        <f>'2019'!R26</f>
        <v>42341645.060000002</v>
      </c>
      <c r="S26" s="178">
        <f t="shared" si="5"/>
        <v>-39747090.960000001</v>
      </c>
      <c r="T26" s="180">
        <f t="shared" si="6"/>
        <v>-0.93872335152960162</v>
      </c>
    </row>
    <row r="27" spans="1:20">
      <c r="A27" s="152">
        <v>73</v>
      </c>
      <c r="B27" s="505" t="str">
        <f>+VLOOKUP($A27,Master!$D$28:$G$224,4,FALSE)</f>
        <v>Receipts from Repayment of Loans and Funds Carried over from Previous Year</v>
      </c>
      <c r="C27" s="506"/>
      <c r="D27" s="506"/>
      <c r="E27" s="506"/>
      <c r="F27" s="506"/>
      <c r="G27" s="177">
        <f>'2020'!S27</f>
        <v>9230506.6699999999</v>
      </c>
      <c r="H27" s="177">
        <f>SUM('2020'!G120:R120)</f>
        <v>17112872.440000001</v>
      </c>
      <c r="I27" s="178">
        <f t="shared" si="0"/>
        <v>-7882365.7700000014</v>
      </c>
      <c r="J27" s="180">
        <f t="shared" si="1"/>
        <v>-0.46061032697091742</v>
      </c>
      <c r="K27" s="177">
        <f>SUM('2019'!G27:R27)</f>
        <v>8269563.3099999996</v>
      </c>
      <c r="L27" s="178">
        <f t="shared" si="7"/>
        <v>960943.36000000034</v>
      </c>
      <c r="M27" s="180">
        <f t="shared" si="2"/>
        <v>0.11620243100841576</v>
      </c>
      <c r="N27" s="177">
        <f>'2020'!R27</f>
        <v>980752.09</v>
      </c>
      <c r="O27" s="177">
        <f>'2020'!R120</f>
        <v>1507066.6233026888</v>
      </c>
      <c r="P27" s="178">
        <f t="shared" si="3"/>
        <v>-526314.53330268885</v>
      </c>
      <c r="Q27" s="180">
        <f t="shared" si="4"/>
        <v>-0.34923109911975037</v>
      </c>
      <c r="R27" s="177">
        <f>'2019'!R27</f>
        <v>1825677.24</v>
      </c>
      <c r="S27" s="178">
        <f t="shared" si="5"/>
        <v>-844925.15</v>
      </c>
      <c r="T27" s="180">
        <f t="shared" si="6"/>
        <v>-0.46280094393902838</v>
      </c>
    </row>
    <row r="28" spans="1:20" ht="15.75" thickBot="1">
      <c r="A28" s="152">
        <v>74</v>
      </c>
      <c r="B28" s="507" t="str">
        <f>+VLOOKUP($A28,Master!$D$28:$G$224,4,FALSE)</f>
        <v>Grants and Transfers</v>
      </c>
      <c r="C28" s="508"/>
      <c r="D28" s="508"/>
      <c r="E28" s="508"/>
      <c r="F28" s="508"/>
      <c r="G28" s="177">
        <f>'2020'!S28</f>
        <v>57691861.109999999</v>
      </c>
      <c r="H28" s="177">
        <f>SUM('2020'!G121:R121)</f>
        <v>49999777.229999997</v>
      </c>
      <c r="I28" s="178">
        <f t="shared" si="0"/>
        <v>7692083.8800000027</v>
      </c>
      <c r="J28" s="180">
        <f t="shared" si="1"/>
        <v>0.15384236302926424</v>
      </c>
      <c r="K28" s="177">
        <f>SUM('2019'!G28:R28)</f>
        <v>38208325.869999997</v>
      </c>
      <c r="L28" s="178">
        <f t="shared" si="7"/>
        <v>19483535.240000002</v>
      </c>
      <c r="M28" s="180">
        <f t="shared" si="2"/>
        <v>0.50992904808995765</v>
      </c>
      <c r="N28" s="177">
        <f>'2020'!R28</f>
        <v>5896037.5</v>
      </c>
      <c r="O28" s="177">
        <f>'2020'!R121</f>
        <v>4700000</v>
      </c>
      <c r="P28" s="178">
        <f t="shared" si="3"/>
        <v>1196037.5</v>
      </c>
      <c r="Q28" s="180">
        <f t="shared" si="4"/>
        <v>0.25447606382978716</v>
      </c>
      <c r="R28" s="177">
        <f>'2019'!R28</f>
        <v>3805474.98</v>
      </c>
      <c r="S28" s="178">
        <f t="shared" si="5"/>
        <v>2090562.52</v>
      </c>
      <c r="T28" s="180">
        <f t="shared" si="6"/>
        <v>0.54935652736836538</v>
      </c>
    </row>
    <row r="29" spans="1:20" ht="15.75" thickBot="1">
      <c r="A29" s="152">
        <v>4</v>
      </c>
      <c r="B29" s="493" t="str">
        <f>+VLOOKUP($A29,Master!$D$28:$G$224,4,FALSE)</f>
        <v>Total Expenditures</v>
      </c>
      <c r="C29" s="494"/>
      <c r="D29" s="494"/>
      <c r="E29" s="494"/>
      <c r="F29" s="494"/>
      <c r="G29" s="153">
        <f>'2020'!S29</f>
        <v>2058576088.1500001</v>
      </c>
      <c r="H29" s="153">
        <f>SUM('2020'!G122:R122)</f>
        <v>2040879206.795902</v>
      </c>
      <c r="I29" s="154">
        <f t="shared" si="0"/>
        <v>17696881.354098082</v>
      </c>
      <c r="J29" s="156">
        <f t="shared" si="1"/>
        <v>8.6712046921588737E-3</v>
      </c>
      <c r="K29" s="153">
        <f>SUM('2019'!G29:R29)</f>
        <v>2028496341.4899998</v>
      </c>
      <c r="L29" s="154">
        <f t="shared" si="7"/>
        <v>30079746.660000324</v>
      </c>
      <c r="M29" s="156">
        <f t="shared" si="2"/>
        <v>1.4828593004957424E-2</v>
      </c>
      <c r="N29" s="153">
        <f>'2020'!R29</f>
        <v>205486887.97</v>
      </c>
      <c r="O29" s="153">
        <f>'2020'!R122</f>
        <v>166684409.2473307</v>
      </c>
      <c r="P29" s="154">
        <f t="shared" si="3"/>
        <v>38802478.722669303</v>
      </c>
      <c r="Q29" s="156">
        <f t="shared" si="4"/>
        <v>0.23279009055425925</v>
      </c>
      <c r="R29" s="153">
        <f>'2019'!R29</f>
        <v>275814224</v>
      </c>
      <c r="S29" s="154">
        <f t="shared" si="5"/>
        <v>-70327336.030000001</v>
      </c>
      <c r="T29" s="156">
        <f t="shared" si="6"/>
        <v>-0.2549808164715972</v>
      </c>
    </row>
    <row r="30" spans="1:20">
      <c r="A30" s="152">
        <v>41</v>
      </c>
      <c r="B30" s="511" t="str">
        <f>+VLOOKUP($A30,Master!$D$28:$G$224,4,FALSE)</f>
        <v>Current Expenditures</v>
      </c>
      <c r="C30" s="512"/>
      <c r="D30" s="512"/>
      <c r="E30" s="512"/>
      <c r="F30" s="512"/>
      <c r="G30" s="322">
        <f>'2020'!S30</f>
        <v>857907848.81000018</v>
      </c>
      <c r="H30" s="322">
        <f>SUM('2020'!G123:R123)</f>
        <v>840095399.84590197</v>
      </c>
      <c r="I30" s="190">
        <f t="shared" si="0"/>
        <v>17812448.964098215</v>
      </c>
      <c r="J30" s="192">
        <f t="shared" si="1"/>
        <v>2.1202888347401361E-2</v>
      </c>
      <c r="K30" s="322">
        <f>SUM('2019'!G30:R30)</f>
        <v>822772770.01999998</v>
      </c>
      <c r="L30" s="190">
        <f t="shared" si="7"/>
        <v>35135078.7900002</v>
      </c>
      <c r="M30" s="192">
        <f t="shared" si="2"/>
        <v>4.2703259113869407E-2</v>
      </c>
      <c r="N30" s="322">
        <f>'2020'!R30</f>
        <v>92604470.360000014</v>
      </c>
      <c r="O30" s="322">
        <f>'2020'!R123</f>
        <v>71630097.914473489</v>
      </c>
      <c r="P30" s="190">
        <f t="shared" si="3"/>
        <v>20974372.445526525</v>
      </c>
      <c r="Q30" s="192">
        <f t="shared" si="4"/>
        <v>0.29281507433607001</v>
      </c>
      <c r="R30" s="322">
        <f>'2019'!R30</f>
        <v>101858132.54000002</v>
      </c>
      <c r="S30" s="190">
        <f t="shared" si="5"/>
        <v>-9253662.1800000072</v>
      </c>
      <c r="T30" s="192">
        <f t="shared" si="6"/>
        <v>-9.084853559794126E-2</v>
      </c>
    </row>
    <row r="31" spans="1:20">
      <c r="A31" s="152">
        <v>411</v>
      </c>
      <c r="B31" s="503" t="str">
        <f>+VLOOKUP($A31,Master!$D$28:$G$224,4,FALSE)</f>
        <v>Gross Salaries and Contributions</v>
      </c>
      <c r="C31" s="504"/>
      <c r="D31" s="504"/>
      <c r="E31" s="504"/>
      <c r="F31" s="504"/>
      <c r="G31" s="165">
        <f>'2020'!S31</f>
        <v>499152382.91000003</v>
      </c>
      <c r="H31" s="165">
        <f>SUM('2020'!G124:R124)</f>
        <v>498471790.28999996</v>
      </c>
      <c r="I31" s="166">
        <f t="shared" si="0"/>
        <v>680592.62000006437</v>
      </c>
      <c r="J31" s="168">
        <f t="shared" si="1"/>
        <v>1.3653583477695186E-3</v>
      </c>
      <c r="K31" s="165">
        <f>SUM('2019'!G31:R31)</f>
        <v>472853876.71000004</v>
      </c>
      <c r="L31" s="166">
        <f t="shared" si="7"/>
        <v>26298506.199999988</v>
      </c>
      <c r="M31" s="168">
        <f t="shared" si="2"/>
        <v>5.561656041180929E-2</v>
      </c>
      <c r="N31" s="165">
        <f>'2020'!R31</f>
        <v>47063398.039999999</v>
      </c>
      <c r="O31" s="165">
        <f>'2020'!R124</f>
        <v>41753797.367142849</v>
      </c>
      <c r="P31" s="166">
        <f t="shared" si="3"/>
        <v>5309600.6728571504</v>
      </c>
      <c r="Q31" s="168">
        <f t="shared" si="4"/>
        <v>0.12716449778614414</v>
      </c>
      <c r="R31" s="165">
        <f>'2019'!R31</f>
        <v>43406510.43</v>
      </c>
      <c r="S31" s="166">
        <f t="shared" si="5"/>
        <v>3656887.6099999994</v>
      </c>
      <c r="T31" s="168">
        <f t="shared" si="6"/>
        <v>8.4247445228229578E-2</v>
      </c>
    </row>
    <row r="32" spans="1:20">
      <c r="A32" s="152">
        <v>412</v>
      </c>
      <c r="B32" s="503" t="str">
        <f>+VLOOKUP($A32,Master!$D$28:$G$224,4,FALSE)</f>
        <v>Other Personal Income</v>
      </c>
      <c r="C32" s="504"/>
      <c r="D32" s="504"/>
      <c r="E32" s="504"/>
      <c r="F32" s="504"/>
      <c r="G32" s="165">
        <f>'2020'!S32</f>
        <v>12919084.66</v>
      </c>
      <c r="H32" s="165">
        <f>SUM('2020'!G125:R125)</f>
        <v>14935883.010000005</v>
      </c>
      <c r="I32" s="166">
        <f t="shared" si="0"/>
        <v>-2016798.3500000052</v>
      </c>
      <c r="J32" s="168">
        <f t="shared" si="1"/>
        <v>-0.13503040621366014</v>
      </c>
      <c r="K32" s="165">
        <f>SUM('2019'!G32:R32)</f>
        <v>15228326.93</v>
      </c>
      <c r="L32" s="166">
        <f t="shared" si="7"/>
        <v>-2309242.2699999996</v>
      </c>
      <c r="M32" s="168">
        <f t="shared" si="2"/>
        <v>-0.1516412328560377</v>
      </c>
      <c r="N32" s="165">
        <f>'2020'!R32</f>
        <v>2515056.39</v>
      </c>
      <c r="O32" s="165">
        <f>'2020'!R125</f>
        <v>1605590.0757142901</v>
      </c>
      <c r="P32" s="166">
        <f t="shared" si="3"/>
        <v>909466.31428570999</v>
      </c>
      <c r="Q32" s="168">
        <f t="shared" si="4"/>
        <v>0.5664374288568701</v>
      </c>
      <c r="R32" s="165">
        <f>'2019'!R32</f>
        <v>3987318.08</v>
      </c>
      <c r="S32" s="166">
        <f t="shared" si="5"/>
        <v>-1472261.69</v>
      </c>
      <c r="T32" s="168">
        <f t="shared" si="6"/>
        <v>-0.36923607810089731</v>
      </c>
    </row>
    <row r="33" spans="1:20">
      <c r="A33" s="152">
        <v>413</v>
      </c>
      <c r="B33" s="503" t="str">
        <f>+VLOOKUP($A33,Master!$D$28:$G$224,4,FALSE)</f>
        <v>Expenditures for Supplies</v>
      </c>
      <c r="C33" s="504"/>
      <c r="D33" s="504"/>
      <c r="E33" s="504"/>
      <c r="F33" s="504"/>
      <c r="G33" s="165">
        <f>'2020'!S33</f>
        <v>39985157.700000003</v>
      </c>
      <c r="H33" s="165">
        <f>SUM('2020'!G126:R126)</f>
        <v>35731986.685902044</v>
      </c>
      <c r="I33" s="166">
        <f t="shared" si="0"/>
        <v>4253171.0140979588</v>
      </c>
      <c r="J33" s="168">
        <f t="shared" si="1"/>
        <v>0.11902979399060487</v>
      </c>
      <c r="K33" s="165">
        <f>SUM('2019'!G33:R33)</f>
        <v>33231725.990000002</v>
      </c>
      <c r="L33" s="166">
        <f t="shared" si="7"/>
        <v>6753431.7100000009</v>
      </c>
      <c r="M33" s="168">
        <f t="shared" si="2"/>
        <v>0.20322241799996266</v>
      </c>
      <c r="N33" s="165">
        <f>'2020'!R33</f>
        <v>6574735.54</v>
      </c>
      <c r="O33" s="165">
        <f>'2020'!R126</f>
        <v>3997910.8964734701</v>
      </c>
      <c r="P33" s="166">
        <f t="shared" si="3"/>
        <v>2576824.6435265299</v>
      </c>
      <c r="Q33" s="168">
        <f t="shared" si="4"/>
        <v>0.64454279003554804</v>
      </c>
      <c r="R33" s="165">
        <f>'2019'!R33</f>
        <v>5163463.0999999996</v>
      </c>
      <c r="S33" s="166">
        <f t="shared" si="5"/>
        <v>1411272.4400000004</v>
      </c>
      <c r="T33" s="168">
        <f t="shared" si="6"/>
        <v>0.27331897462383337</v>
      </c>
    </row>
    <row r="34" spans="1:20">
      <c r="A34" s="152">
        <v>414</v>
      </c>
      <c r="B34" s="503" t="str">
        <f>+VLOOKUP($A34,Master!$D$28:$G$224,4,FALSE)</f>
        <v>Expenditures for Services</v>
      </c>
      <c r="C34" s="504"/>
      <c r="D34" s="504"/>
      <c r="E34" s="504"/>
      <c r="F34" s="504"/>
      <c r="G34" s="165">
        <f>'2020'!S34</f>
        <v>74098606.640000001</v>
      </c>
      <c r="H34" s="165">
        <f>SUM('2020'!G127:R127)</f>
        <v>61798439.420000017</v>
      </c>
      <c r="I34" s="166">
        <f t="shared" si="0"/>
        <v>12300167.219999984</v>
      </c>
      <c r="J34" s="168">
        <f t="shared" si="1"/>
        <v>0.1990368581381885</v>
      </c>
      <c r="K34" s="165">
        <f>SUM('2019'!G34:R34)</f>
        <v>77664645.890000001</v>
      </c>
      <c r="L34" s="166">
        <f t="shared" si="7"/>
        <v>-3566039.25</v>
      </c>
      <c r="M34" s="168">
        <f t="shared" si="2"/>
        <v>-4.5915863120662981E-2</v>
      </c>
      <c r="N34" s="165">
        <f>'2020'!R34</f>
        <v>9861132.9700000007</v>
      </c>
      <c r="O34" s="165">
        <f>'2020'!R127</f>
        <v>5388158.5617142906</v>
      </c>
      <c r="P34" s="166">
        <f t="shared" si="3"/>
        <v>4472974.40828571</v>
      </c>
      <c r="Q34" s="168">
        <f t="shared" si="4"/>
        <v>0.83014899377099871</v>
      </c>
      <c r="R34" s="165">
        <f>'2019'!R34</f>
        <v>15335629.369999999</v>
      </c>
      <c r="S34" s="166">
        <f t="shared" si="5"/>
        <v>-5474496.3999999985</v>
      </c>
      <c r="T34" s="168">
        <f t="shared" si="6"/>
        <v>-0.35697891934643167</v>
      </c>
    </row>
    <row r="35" spans="1:20">
      <c r="A35" s="152">
        <v>415</v>
      </c>
      <c r="B35" s="503" t="str">
        <f>+VLOOKUP($A35,Master!$D$28:$G$224,4,FALSE)</f>
        <v>Current Maintenance</v>
      </c>
      <c r="C35" s="504"/>
      <c r="D35" s="504"/>
      <c r="E35" s="504"/>
      <c r="F35" s="504"/>
      <c r="G35" s="165">
        <f>'2020'!S35</f>
        <v>24386033.259999998</v>
      </c>
      <c r="H35" s="165">
        <f>SUM('2020'!G128:R128)</f>
        <v>26024933.760000002</v>
      </c>
      <c r="I35" s="166">
        <f t="shared" si="0"/>
        <v>-1638900.5000000037</v>
      </c>
      <c r="J35" s="168">
        <f t="shared" si="1"/>
        <v>-6.2974242897746557E-2</v>
      </c>
      <c r="K35" s="165">
        <f>SUM('2019'!G35:R35)</f>
        <v>22511706.030000001</v>
      </c>
      <c r="L35" s="166">
        <f t="shared" si="7"/>
        <v>1874327.2299999967</v>
      </c>
      <c r="M35" s="168">
        <f t="shared" si="2"/>
        <v>8.3260114871000601E-2</v>
      </c>
      <c r="N35" s="165">
        <f>'2020'!R35</f>
        <v>4626329.6100000003</v>
      </c>
      <c r="O35" s="165">
        <f>'2020'!R128</f>
        <v>3077495.2968571493</v>
      </c>
      <c r="P35" s="166">
        <f t="shared" si="3"/>
        <v>1548834.313142851</v>
      </c>
      <c r="Q35" s="168">
        <f t="shared" si="4"/>
        <v>0.5032775565001113</v>
      </c>
      <c r="R35" s="165">
        <f>'2019'!R35</f>
        <v>4877112.1900000004</v>
      </c>
      <c r="S35" s="166">
        <f t="shared" si="5"/>
        <v>-250782.58000000007</v>
      </c>
      <c r="T35" s="168">
        <f t="shared" si="6"/>
        <v>-5.1420301651908473E-2</v>
      </c>
    </row>
    <row r="36" spans="1:20">
      <c r="A36" s="152">
        <v>416</v>
      </c>
      <c r="B36" s="503" t="str">
        <f>+VLOOKUP($A36,Master!$D$28:$G$224,4,FALSE)</f>
        <v>Interests</v>
      </c>
      <c r="C36" s="504"/>
      <c r="D36" s="504"/>
      <c r="E36" s="504"/>
      <c r="F36" s="504"/>
      <c r="G36" s="165">
        <f>'2020'!S36</f>
        <v>111021902.07000001</v>
      </c>
      <c r="H36" s="165">
        <f>SUM('2020'!G129:R129)</f>
        <v>103344016.44</v>
      </c>
      <c r="I36" s="166">
        <f t="shared" si="0"/>
        <v>7677885.6300000101</v>
      </c>
      <c r="J36" s="168">
        <f t="shared" si="1"/>
        <v>7.4294438076709213E-2</v>
      </c>
      <c r="K36" s="165">
        <f>SUM('2019'!G36:R36)</f>
        <v>105803340.84999999</v>
      </c>
      <c r="L36" s="166">
        <f t="shared" si="7"/>
        <v>5218561.2200000137</v>
      </c>
      <c r="M36" s="168">
        <f t="shared" si="2"/>
        <v>4.9323217755463E-2</v>
      </c>
      <c r="N36" s="165">
        <f>'2020'!R36</f>
        <v>9165526.7200000007</v>
      </c>
      <c r="O36" s="165">
        <f>'2020'!R129</f>
        <v>5055431.2400000077</v>
      </c>
      <c r="P36" s="166">
        <f t="shared" si="3"/>
        <v>4110095.479999993</v>
      </c>
      <c r="Q36" s="168">
        <f t="shared" si="4"/>
        <v>0.81300591084688301</v>
      </c>
      <c r="R36" s="165">
        <f>'2019'!R36</f>
        <v>5764759.8200000003</v>
      </c>
      <c r="S36" s="166">
        <f t="shared" si="5"/>
        <v>3400766.9000000004</v>
      </c>
      <c r="T36" s="168">
        <f t="shared" si="6"/>
        <v>0.58992343240416223</v>
      </c>
    </row>
    <row r="37" spans="1:20">
      <c r="A37" s="152">
        <v>417</v>
      </c>
      <c r="B37" s="503" t="str">
        <f>+VLOOKUP($A37,Master!$D$28:$G$224,4,FALSE)</f>
        <v>Rent</v>
      </c>
      <c r="C37" s="504"/>
      <c r="D37" s="504"/>
      <c r="E37" s="504"/>
      <c r="F37" s="504"/>
      <c r="G37" s="165">
        <f>'2020'!S37</f>
        <v>11540984.629999999</v>
      </c>
      <c r="H37" s="165">
        <f>SUM('2020'!G130:R130)</f>
        <v>11126239.260000002</v>
      </c>
      <c r="I37" s="166">
        <f t="shared" si="0"/>
        <v>414745.36999999732</v>
      </c>
      <c r="J37" s="168">
        <f t="shared" si="1"/>
        <v>3.7276330331224461E-2</v>
      </c>
      <c r="K37" s="165">
        <f>SUM('2019'!G37:R37)</f>
        <v>10953661.65</v>
      </c>
      <c r="L37" s="166">
        <f t="shared" si="7"/>
        <v>587322.97999999858</v>
      </c>
      <c r="M37" s="168">
        <f t="shared" si="2"/>
        <v>5.3618871822647352E-2</v>
      </c>
      <c r="N37" s="165">
        <f>'2020'!R37</f>
        <v>1672063.04</v>
      </c>
      <c r="O37" s="165">
        <f>'2020'!R130</f>
        <v>991620.63714285719</v>
      </c>
      <c r="P37" s="166">
        <f t="shared" si="3"/>
        <v>680442.40285714285</v>
      </c>
      <c r="Q37" s="168">
        <f t="shared" si="4"/>
        <v>0.68619225676634987</v>
      </c>
      <c r="R37" s="165">
        <f>'2019'!R37</f>
        <v>2205140.14</v>
      </c>
      <c r="S37" s="166">
        <f t="shared" si="5"/>
        <v>-533077.10000000009</v>
      </c>
      <c r="T37" s="168">
        <f t="shared" si="6"/>
        <v>-0.24174295788747469</v>
      </c>
    </row>
    <row r="38" spans="1:20">
      <c r="A38" s="152">
        <v>418</v>
      </c>
      <c r="B38" s="503" t="str">
        <f>+VLOOKUP($A38,Master!$D$28:$G$224,4,FALSE)</f>
        <v>Subsidies</v>
      </c>
      <c r="C38" s="504"/>
      <c r="D38" s="504"/>
      <c r="E38" s="504"/>
      <c r="F38" s="504"/>
      <c r="G38" s="165">
        <f>'2020'!S38</f>
        <v>36324252.32</v>
      </c>
      <c r="H38" s="165">
        <f>SUM('2020'!G131:R131)</f>
        <v>39084636.969999999</v>
      </c>
      <c r="I38" s="166">
        <f t="shared" si="0"/>
        <v>-2760384.6499999985</v>
      </c>
      <c r="J38" s="168">
        <f t="shared" si="1"/>
        <v>-7.0625822931879134E-2</v>
      </c>
      <c r="K38" s="165">
        <f>SUM('2019'!G38:R38)</f>
        <v>34566147.960000001</v>
      </c>
      <c r="L38" s="166">
        <f t="shared" si="7"/>
        <v>1758104.3599999994</v>
      </c>
      <c r="M38" s="168">
        <f t="shared" si="2"/>
        <v>5.0862027265360377E-2</v>
      </c>
      <c r="N38" s="165">
        <f>'2020'!R38</f>
        <v>4870096.6500000004</v>
      </c>
      <c r="O38" s="165">
        <f>'2020'!R131</f>
        <v>4240435.0014285715</v>
      </c>
      <c r="P38" s="166">
        <f t="shared" si="3"/>
        <v>629661.64857142884</v>
      </c>
      <c r="Q38" s="168">
        <f t="shared" si="4"/>
        <v>0.14848987152480819</v>
      </c>
      <c r="R38" s="165">
        <f>'2019'!R38</f>
        <v>7625878.5099999998</v>
      </c>
      <c r="S38" s="166">
        <f t="shared" si="5"/>
        <v>-2755781.8599999994</v>
      </c>
      <c r="T38" s="168">
        <f t="shared" si="6"/>
        <v>-0.36137237911491449</v>
      </c>
    </row>
    <row r="39" spans="1:20">
      <c r="A39" s="152">
        <v>419</v>
      </c>
      <c r="B39" s="503" t="str">
        <f>+VLOOKUP($A39,Master!$D$28:$G$224,4,FALSE)</f>
        <v>Other expenditures</v>
      </c>
      <c r="C39" s="504"/>
      <c r="D39" s="504"/>
      <c r="E39" s="504"/>
      <c r="F39" s="504"/>
      <c r="G39" s="165">
        <f>'2020'!S39</f>
        <v>48479444.620000005</v>
      </c>
      <c r="H39" s="165">
        <f>SUM('2020'!G132:R132)</f>
        <v>49577474.010000005</v>
      </c>
      <c r="I39" s="166">
        <f t="shared" si="0"/>
        <v>-1098029.3900000006</v>
      </c>
      <c r="J39" s="168">
        <f t="shared" si="1"/>
        <v>-2.2147747781150029E-2</v>
      </c>
      <c r="K39" s="165">
        <f>SUM('2019'!G39:R39)</f>
        <v>49959338.009999998</v>
      </c>
      <c r="L39" s="166">
        <f t="shared" si="7"/>
        <v>-1479893.3899999931</v>
      </c>
      <c r="M39" s="168">
        <f t="shared" si="2"/>
        <v>-2.9621957554837319E-2</v>
      </c>
      <c r="N39" s="165">
        <f>'2020'!R39</f>
        <v>6256131.4000000004</v>
      </c>
      <c r="O39" s="165">
        <f>'2020'!R132</f>
        <v>5519658.8379999958</v>
      </c>
      <c r="P39" s="166">
        <f t="shared" si="3"/>
        <v>736472.56200000457</v>
      </c>
      <c r="Q39" s="168">
        <f t="shared" si="4"/>
        <v>0.13342718882003579</v>
      </c>
      <c r="R39" s="165">
        <f>'2019'!R39</f>
        <v>13492320.9</v>
      </c>
      <c r="S39" s="166">
        <f t="shared" si="5"/>
        <v>-7236189.5</v>
      </c>
      <c r="T39" s="168">
        <f t="shared" si="6"/>
        <v>-0.53631910726345078</v>
      </c>
    </row>
    <row r="40" spans="1:20">
      <c r="A40" s="152">
        <v>42</v>
      </c>
      <c r="B40" s="499" t="str">
        <f>+VLOOKUP($A40,Master!$D$28:$G$224,4,FALSE)</f>
        <v>Social Security Transfers</v>
      </c>
      <c r="C40" s="500"/>
      <c r="D40" s="500"/>
      <c r="E40" s="500"/>
      <c r="F40" s="500"/>
      <c r="G40" s="177">
        <f>'2020'!S40</f>
        <v>558678968.5</v>
      </c>
      <c r="H40" s="177">
        <f>SUM('2020'!G133:R133)</f>
        <v>577688397.26000011</v>
      </c>
      <c r="I40" s="196">
        <f t="shared" si="0"/>
        <v>-19009428.76000011</v>
      </c>
      <c r="J40" s="198">
        <f t="shared" si="1"/>
        <v>-3.2906024857280558E-2</v>
      </c>
      <c r="K40" s="177">
        <f>SUM('2019'!G40:R40)</f>
        <v>554348899.89999998</v>
      </c>
      <c r="L40" s="196">
        <f t="shared" si="7"/>
        <v>4330068.6000000238</v>
      </c>
      <c r="M40" s="198">
        <f t="shared" si="2"/>
        <v>7.8110890105151931E-3</v>
      </c>
      <c r="N40" s="177">
        <f>'2020'!R40</f>
        <v>49016728.519999996</v>
      </c>
      <c r="O40" s="177">
        <f>'2020'!R133</f>
        <v>49868571.824285723</v>
      </c>
      <c r="P40" s="196">
        <f t="shared" si="3"/>
        <v>-851843.30428572744</v>
      </c>
      <c r="Q40" s="198">
        <f t="shared" si="4"/>
        <v>-1.708176659414351E-2</v>
      </c>
      <c r="R40" s="177">
        <f>'2019'!R40</f>
        <v>53477174.68</v>
      </c>
      <c r="S40" s="196">
        <f t="shared" si="5"/>
        <v>-4460446.1600000039</v>
      </c>
      <c r="T40" s="198">
        <f t="shared" si="6"/>
        <v>-8.3408410909714181E-2</v>
      </c>
    </row>
    <row r="41" spans="1:20">
      <c r="A41" s="152">
        <v>421</v>
      </c>
      <c r="B41" s="503" t="str">
        <f>+VLOOKUP($A41,Master!$D$28:$G$224,4,FALSE)</f>
        <v>Social Security</v>
      </c>
      <c r="C41" s="504"/>
      <c r="D41" s="504"/>
      <c r="E41" s="504"/>
      <c r="F41" s="504"/>
      <c r="G41" s="165">
        <f>'2020'!S41</f>
        <v>80479287.560000002</v>
      </c>
      <c r="H41" s="165">
        <f>SUM('2020'!G134:R134)</f>
        <v>84530000.000000015</v>
      </c>
      <c r="I41" s="166">
        <f t="shared" si="0"/>
        <v>-4050712.4400000125</v>
      </c>
      <c r="J41" s="168">
        <f t="shared" si="1"/>
        <v>-4.7920412161363002E-2</v>
      </c>
      <c r="K41" s="165">
        <f>SUM('2019'!G41:R41)</f>
        <v>79857118.899999991</v>
      </c>
      <c r="L41" s="166">
        <f t="shared" si="7"/>
        <v>622168.66000001132</v>
      </c>
      <c r="M41" s="168">
        <f t="shared" si="2"/>
        <v>7.7910231244269212E-3</v>
      </c>
      <c r="N41" s="165">
        <f>'2020'!R41</f>
        <v>6638995.8600000003</v>
      </c>
      <c r="O41" s="165">
        <f>'2020'!R134</f>
        <v>7400021.1800000006</v>
      </c>
      <c r="P41" s="166">
        <f t="shared" si="3"/>
        <v>-761025.3200000003</v>
      </c>
      <c r="Q41" s="168">
        <f t="shared" si="4"/>
        <v>-0.10284096511194041</v>
      </c>
      <c r="R41" s="165">
        <f>'2019'!R41</f>
        <v>6847594.7000000002</v>
      </c>
      <c r="S41" s="166">
        <f t="shared" si="5"/>
        <v>-208598.83999999985</v>
      </c>
      <c r="T41" s="168">
        <f t="shared" si="6"/>
        <v>-3.0463082168107891E-2</v>
      </c>
    </row>
    <row r="42" spans="1:20">
      <c r="A42" s="152">
        <v>422</v>
      </c>
      <c r="B42" s="503" t="str">
        <f>+VLOOKUP($A42,Master!$D$28:$G$224,4,FALSE)</f>
        <v>Funds for redundant labor</v>
      </c>
      <c r="C42" s="504"/>
      <c r="D42" s="504"/>
      <c r="E42" s="504"/>
      <c r="F42" s="504"/>
      <c r="G42" s="165">
        <f>'2020'!S42</f>
        <v>20098482.600000001</v>
      </c>
      <c r="H42" s="165">
        <f>SUM('2020'!G135:R135)</f>
        <v>20358000.719999999</v>
      </c>
      <c r="I42" s="166">
        <f t="shared" si="0"/>
        <v>-259518.11999999732</v>
      </c>
      <c r="J42" s="168">
        <f t="shared" si="1"/>
        <v>-1.2747721329287698E-2</v>
      </c>
      <c r="K42" s="165">
        <f>SUM('2019'!G42:R42)</f>
        <v>20398152.109999999</v>
      </c>
      <c r="L42" s="166">
        <f t="shared" si="7"/>
        <v>-299669.50999999791</v>
      </c>
      <c r="M42" s="168">
        <f t="shared" si="2"/>
        <v>-1.469101261643635E-2</v>
      </c>
      <c r="N42" s="165">
        <f>'2020'!R42</f>
        <v>3457352.97</v>
      </c>
      <c r="O42" s="165">
        <f>'2020'!R135</f>
        <v>2033020.7142857143</v>
      </c>
      <c r="P42" s="166">
        <f t="shared" si="3"/>
        <v>1424332.2557142859</v>
      </c>
      <c r="Q42" s="168">
        <f t="shared" si="4"/>
        <v>0.70059898834563206</v>
      </c>
      <c r="R42" s="165">
        <f>'2019'!R42</f>
        <v>6202705.0499999998</v>
      </c>
      <c r="S42" s="166">
        <f t="shared" si="5"/>
        <v>-2745352.0799999996</v>
      </c>
      <c r="T42" s="168">
        <f t="shared" si="6"/>
        <v>-0.44260561446493407</v>
      </c>
    </row>
    <row r="43" spans="1:20">
      <c r="A43" s="152">
        <v>423</v>
      </c>
      <c r="B43" s="503" t="str">
        <f>+VLOOKUP($A43,Master!$D$28:$G$224,4,FALSE)</f>
        <v>Pension and Disability Insurance</v>
      </c>
      <c r="C43" s="504"/>
      <c r="D43" s="504"/>
      <c r="E43" s="504"/>
      <c r="F43" s="504"/>
      <c r="G43" s="165">
        <f>'2020'!S43</f>
        <v>428071585.88000005</v>
      </c>
      <c r="H43" s="165">
        <f>SUM('2020'!G136:R136)</f>
        <v>442175394.54000008</v>
      </c>
      <c r="I43" s="166">
        <f t="shared" si="0"/>
        <v>-14103808.660000026</v>
      </c>
      <c r="J43" s="168">
        <f t="shared" si="1"/>
        <v>-3.1896412225000392E-2</v>
      </c>
      <c r="K43" s="165">
        <f>SUM('2019'!G43:R43)</f>
        <v>420870901.67999995</v>
      </c>
      <c r="L43" s="166">
        <f t="shared" si="7"/>
        <v>7200684.2000001073</v>
      </c>
      <c r="M43" s="168">
        <f t="shared" si="2"/>
        <v>1.7109009369041583E-2</v>
      </c>
      <c r="N43" s="165">
        <f>'2020'!R43</f>
        <v>35862298.759999998</v>
      </c>
      <c r="O43" s="165">
        <f>'2020'!R136</f>
        <v>37842845.828571431</v>
      </c>
      <c r="P43" s="166">
        <f t="shared" si="3"/>
        <v>-1980547.0685714334</v>
      </c>
      <c r="Q43" s="168">
        <f t="shared" si="4"/>
        <v>-5.2336102774705018E-2</v>
      </c>
      <c r="R43" s="165">
        <f>'2019'!R43</f>
        <v>35337465.140000001</v>
      </c>
      <c r="S43" s="166">
        <f t="shared" si="5"/>
        <v>524833.61999999732</v>
      </c>
      <c r="T43" s="168">
        <f t="shared" si="6"/>
        <v>1.4852044930803832E-2</v>
      </c>
    </row>
    <row r="44" spans="1:20">
      <c r="A44" s="152">
        <v>424</v>
      </c>
      <c r="B44" s="503" t="str">
        <f>+VLOOKUP($A44,Master!$D$28:$G$224,4,FALSE)</f>
        <v>Other Health Care Transfers</v>
      </c>
      <c r="C44" s="504"/>
      <c r="D44" s="504"/>
      <c r="E44" s="504"/>
      <c r="F44" s="504"/>
      <c r="G44" s="165">
        <f>'2020'!S44</f>
        <v>20221387.999999996</v>
      </c>
      <c r="H44" s="165">
        <f>SUM('2020'!G137:R137)</f>
        <v>20000000.999999996</v>
      </c>
      <c r="I44" s="166">
        <f t="shared" si="0"/>
        <v>221387</v>
      </c>
      <c r="J44" s="168">
        <f t="shared" si="1"/>
        <v>1.1069349446532595E-2</v>
      </c>
      <c r="K44" s="165">
        <f>SUM('2019'!G44:R44)</f>
        <v>21699290.620000005</v>
      </c>
      <c r="L44" s="166">
        <f t="shared" si="7"/>
        <v>-1477902.6200000085</v>
      </c>
      <c r="M44" s="168">
        <f t="shared" si="2"/>
        <v>-6.8108338004277513E-2</v>
      </c>
      <c r="N44" s="165">
        <f>'2020'!R44</f>
        <v>1921204.43</v>
      </c>
      <c r="O44" s="165">
        <f>'2020'!R137</f>
        <v>1628669.78</v>
      </c>
      <c r="P44" s="166">
        <f t="shared" si="3"/>
        <v>292534.64999999991</v>
      </c>
      <c r="Q44" s="168">
        <f t="shared" si="4"/>
        <v>0.1796156922614478</v>
      </c>
      <c r="R44" s="165">
        <f>'2019'!R44</f>
        <v>3421539.53</v>
      </c>
      <c r="S44" s="166">
        <f t="shared" si="5"/>
        <v>-1500335.0999999999</v>
      </c>
      <c r="T44" s="168">
        <f t="shared" si="6"/>
        <v>-0.43849708204306492</v>
      </c>
    </row>
    <row r="45" spans="1:20">
      <c r="A45" s="152">
        <v>425</v>
      </c>
      <c r="B45" s="503" t="str">
        <f>+VLOOKUP($A45,Master!$D$28:$G$224,4,FALSE)</f>
        <v>Other Health Care Insurance</v>
      </c>
      <c r="C45" s="504"/>
      <c r="D45" s="504"/>
      <c r="E45" s="504"/>
      <c r="F45" s="504"/>
      <c r="G45" s="165">
        <f>'2020'!S45</f>
        <v>9808224.459999999</v>
      </c>
      <c r="H45" s="165">
        <f>SUM('2020'!G138:R138)</f>
        <v>10625001</v>
      </c>
      <c r="I45" s="166">
        <f t="shared" si="0"/>
        <v>-816776.54000000097</v>
      </c>
      <c r="J45" s="168">
        <f t="shared" si="1"/>
        <v>-7.6873078882533807E-2</v>
      </c>
      <c r="K45" s="165">
        <f>SUM('2019'!G45:R45)</f>
        <v>11523436.590000002</v>
      </c>
      <c r="L45" s="166">
        <f t="shared" si="7"/>
        <v>-1715212.1300000027</v>
      </c>
      <c r="M45" s="168">
        <f t="shared" si="2"/>
        <v>-0.14884553896781605</v>
      </c>
      <c r="N45" s="165">
        <f>'2020'!R45</f>
        <v>1136876.5</v>
      </c>
      <c r="O45" s="165">
        <f>'2020'!R138</f>
        <v>964014.32142857101</v>
      </c>
      <c r="P45" s="166">
        <f t="shared" si="3"/>
        <v>172862.17857142899</v>
      </c>
      <c r="Q45" s="168">
        <f t="shared" si="4"/>
        <v>0.17931494867759312</v>
      </c>
      <c r="R45" s="165">
        <f>'2019'!R45</f>
        <v>1667870.26</v>
      </c>
      <c r="S45" s="166">
        <f t="shared" si="5"/>
        <v>-530993.76</v>
      </c>
      <c r="T45" s="168">
        <f t="shared" si="6"/>
        <v>-0.31836634583315848</v>
      </c>
    </row>
    <row r="46" spans="1:20">
      <c r="A46" s="152">
        <v>43</v>
      </c>
      <c r="B46" s="501" t="str">
        <f>+VLOOKUP($A46,Master!$D$28:$G$224,4,FALSE)</f>
        <v xml:space="preserve">Transfers to Institutions, Individuals, NGO and Public Sector </v>
      </c>
      <c r="C46" s="502"/>
      <c r="D46" s="502"/>
      <c r="E46" s="502"/>
      <c r="F46" s="502"/>
      <c r="G46" s="177">
        <f>'2020'!S46</f>
        <v>281266410.52000004</v>
      </c>
      <c r="H46" s="177">
        <f>SUM('2020'!G139:R139)</f>
        <v>276728392.81000036</v>
      </c>
      <c r="I46" s="178">
        <f t="shared" si="0"/>
        <v>4538017.7099996805</v>
      </c>
      <c r="J46" s="180">
        <f t="shared" si="1"/>
        <v>1.6398814967698128E-2</v>
      </c>
      <c r="K46" s="177">
        <f>SUM('2019'!G46:R46)</f>
        <v>219689949.60999998</v>
      </c>
      <c r="L46" s="178">
        <f t="shared" si="7"/>
        <v>61576460.910000056</v>
      </c>
      <c r="M46" s="180">
        <f t="shared" si="2"/>
        <v>0.28028801963545624</v>
      </c>
      <c r="N46" s="177">
        <f>'2020'!R46</f>
        <v>24185439.440000001</v>
      </c>
      <c r="O46" s="177">
        <f>'2020'!R139</f>
        <v>19317205.846190531</v>
      </c>
      <c r="P46" s="178">
        <f t="shared" si="3"/>
        <v>4868233.5938094705</v>
      </c>
      <c r="Q46" s="180">
        <f t="shared" si="4"/>
        <v>0.25201541219635115</v>
      </c>
      <c r="R46" s="177">
        <f>'2019'!R46</f>
        <v>23619301.27</v>
      </c>
      <c r="S46" s="178">
        <f t="shared" si="5"/>
        <v>566138.17000000179</v>
      </c>
      <c r="T46" s="180">
        <f t="shared" si="6"/>
        <v>2.3969302204510212E-2</v>
      </c>
    </row>
    <row r="47" spans="1:20">
      <c r="A47" s="152">
        <v>44</v>
      </c>
      <c r="B47" s="501" t="str">
        <f>+VLOOKUP($A47,Master!$D$28:$G$224,4,FALSE)</f>
        <v>Capital Expenditure</v>
      </c>
      <c r="C47" s="502"/>
      <c r="D47" s="502"/>
      <c r="E47" s="502"/>
      <c r="F47" s="502"/>
      <c r="G47" s="177">
        <f>'2020'!S47</f>
        <v>223926821.27999997</v>
      </c>
      <c r="H47" s="177">
        <f>SUM('2020'!G140:R140)</f>
        <v>194851062.64999998</v>
      </c>
      <c r="I47" s="178">
        <f t="shared" si="0"/>
        <v>29075758.629999995</v>
      </c>
      <c r="J47" s="180">
        <f t="shared" si="1"/>
        <v>0.14922042628131393</v>
      </c>
      <c r="K47" s="177">
        <f>SUM('2019'!G47:R47)</f>
        <v>344885621.69999993</v>
      </c>
      <c r="L47" s="178">
        <f t="shared" si="7"/>
        <v>-120958800.41999996</v>
      </c>
      <c r="M47" s="180">
        <f t="shared" si="2"/>
        <v>-0.35072149376298567</v>
      </c>
      <c r="N47" s="177">
        <f>'2020'!R47</f>
        <v>26842095.329999998</v>
      </c>
      <c r="O47" s="177">
        <f>'2020'!R140</f>
        <v>16960648.326666653</v>
      </c>
      <c r="P47" s="178">
        <f t="shared" si="3"/>
        <v>9881447.0033333451</v>
      </c>
      <c r="Q47" s="180">
        <f t="shared" si="4"/>
        <v>0.58261021707507954</v>
      </c>
      <c r="R47" s="177">
        <f>'2019'!R47</f>
        <v>60680548.899999999</v>
      </c>
      <c r="S47" s="178">
        <f t="shared" si="5"/>
        <v>-33838453.57</v>
      </c>
      <c r="T47" s="180">
        <f t="shared" si="6"/>
        <v>-0.55764910145695801</v>
      </c>
    </row>
    <row r="48" spans="1:20">
      <c r="A48" s="152">
        <v>451</v>
      </c>
      <c r="B48" s="471" t="str">
        <f>+VLOOKUP($A48,Master!$D$28:$G$224,4,FALSE)</f>
        <v>Credits and Borrowings</v>
      </c>
      <c r="C48" s="472"/>
      <c r="D48" s="472"/>
      <c r="E48" s="472"/>
      <c r="F48" s="472"/>
      <c r="G48" s="165">
        <f>'2020'!S48</f>
        <v>1611467</v>
      </c>
      <c r="H48" s="165">
        <f>SUM('2020'!G141:R141)</f>
        <v>1580001.9999999995</v>
      </c>
      <c r="I48" s="166">
        <f>G48-H48</f>
        <v>31465.000000000466</v>
      </c>
      <c r="J48" s="291">
        <f t="shared" si="1"/>
        <v>1.991453175375768E-2</v>
      </c>
      <c r="K48" s="165">
        <f>SUM('2019'!G48:R48)</f>
        <v>3176935.98</v>
      </c>
      <c r="L48" s="288">
        <f t="shared" si="7"/>
        <v>-1565468.98</v>
      </c>
      <c r="M48" s="291">
        <f t="shared" si="2"/>
        <v>-0.49276063158188033</v>
      </c>
      <c r="N48" s="165">
        <f>'2020'!R48</f>
        <v>178722</v>
      </c>
      <c r="O48" s="165">
        <f>'2020'!R141</f>
        <v>147050.57142857142</v>
      </c>
      <c r="P48" s="166">
        <f t="shared" si="3"/>
        <v>31671.42857142858</v>
      </c>
      <c r="Q48" s="291">
        <f t="shared" si="4"/>
        <v>0.21537780005712337</v>
      </c>
      <c r="R48" s="165">
        <f>'2019'!R48</f>
        <v>882434</v>
      </c>
      <c r="S48" s="288">
        <f t="shared" si="5"/>
        <v>-703712</v>
      </c>
      <c r="T48" s="291">
        <f t="shared" si="6"/>
        <v>-0.79746700603104592</v>
      </c>
    </row>
    <row r="49" spans="1:23">
      <c r="A49" s="152">
        <v>47</v>
      </c>
      <c r="B49" s="471" t="str">
        <f>+VLOOKUP($A49,Master!$D$28:$G$224,4,FALSE)</f>
        <v>Reserves</v>
      </c>
      <c r="C49" s="472"/>
      <c r="D49" s="472"/>
      <c r="E49" s="472"/>
      <c r="F49" s="472"/>
      <c r="G49" s="165">
        <f>'2020'!S49</f>
        <v>116413709.19999999</v>
      </c>
      <c r="H49" s="165">
        <f>SUM('2020'!G142:R142)</f>
        <v>133630500</v>
      </c>
      <c r="I49" s="166">
        <f t="shared" ref="I49:I50" si="8">G49-H49</f>
        <v>-17216790.800000012</v>
      </c>
      <c r="J49" s="292">
        <f t="shared" si="1"/>
        <v>-0.12883878156558581</v>
      </c>
      <c r="K49" s="165">
        <f>SUM('2019'!G49:R49)</f>
        <v>24296455.589999996</v>
      </c>
      <c r="L49" s="289">
        <f t="shared" si="7"/>
        <v>92117253.609999985</v>
      </c>
      <c r="M49" s="292">
        <f t="shared" si="2"/>
        <v>3.7913864953995127</v>
      </c>
      <c r="N49" s="165">
        <f>'2020'!R49</f>
        <v>9536649.7100000009</v>
      </c>
      <c r="O49" s="165">
        <f>'2020'!R142</f>
        <v>7385913.0500000007</v>
      </c>
      <c r="P49" s="166">
        <f t="shared" si="3"/>
        <v>2150736.66</v>
      </c>
      <c r="Q49" s="292">
        <f t="shared" si="4"/>
        <v>0.29119441908404275</v>
      </c>
      <c r="R49" s="165">
        <f>'2019'!R49</f>
        <v>4239725.51</v>
      </c>
      <c r="S49" s="289">
        <f t="shared" si="5"/>
        <v>5296924.2000000011</v>
      </c>
      <c r="T49" s="292">
        <f t="shared" si="6"/>
        <v>1.2493554565045417</v>
      </c>
      <c r="W49" s="354"/>
    </row>
    <row r="50" spans="1:23" ht="15.75" thickBot="1">
      <c r="A50" s="152">
        <v>462</v>
      </c>
      <c r="B50" s="489" t="str">
        <f>+VLOOKUP($A50,Master!$D$28:$G$224,4,FALSE)</f>
        <v>Repayment of Guarantees</v>
      </c>
      <c r="C50" s="490"/>
      <c r="D50" s="490"/>
      <c r="E50" s="490"/>
      <c r="F50" s="490"/>
      <c r="G50" s="165">
        <f>'2020'!S50</f>
        <v>0</v>
      </c>
      <c r="H50" s="165">
        <f>SUM('2020'!G143:R143)</f>
        <v>0</v>
      </c>
      <c r="I50" s="166">
        <f t="shared" si="8"/>
        <v>0</v>
      </c>
      <c r="J50" s="293" t="str">
        <f t="shared" si="1"/>
        <v>…</v>
      </c>
      <c r="K50" s="165">
        <f>SUM('2019'!G50:R50)</f>
        <v>38684699.409999996</v>
      </c>
      <c r="L50" s="289">
        <f t="shared" si="7"/>
        <v>-38684699.409999996</v>
      </c>
      <c r="M50" s="293">
        <f t="shared" si="2"/>
        <v>-1</v>
      </c>
      <c r="N50" s="165">
        <f>'2020'!R50</f>
        <v>0</v>
      </c>
      <c r="O50" s="165">
        <f>'2020'!R143</f>
        <v>0</v>
      </c>
      <c r="P50" s="166">
        <f t="shared" si="3"/>
        <v>0</v>
      </c>
      <c r="Q50" s="293" t="str">
        <f t="shared" si="4"/>
        <v>…</v>
      </c>
      <c r="R50" s="165">
        <f>'2019'!R50</f>
        <v>29250000</v>
      </c>
      <c r="S50" s="289">
        <f t="shared" si="5"/>
        <v>-29250000</v>
      </c>
      <c r="T50" s="293">
        <f t="shared" si="6"/>
        <v>-1</v>
      </c>
    </row>
    <row r="51" spans="1:23" ht="15" customHeight="1" thickBot="1">
      <c r="A51" s="146">
        <v>4630</v>
      </c>
      <c r="B51" s="489" t="str">
        <f>+VLOOKUP($A51,Master!$D$28:$G$224,4,FALSE)</f>
        <v>Repayments of liabilities form the previous period</v>
      </c>
      <c r="C51" s="490"/>
      <c r="D51" s="490"/>
      <c r="E51" s="490"/>
      <c r="F51" s="490"/>
      <c r="G51" s="323">
        <f>'2020'!S51</f>
        <v>18770862.84</v>
      </c>
      <c r="H51" s="323">
        <f>SUM('2020'!G144:R144)</f>
        <v>16305452.23</v>
      </c>
      <c r="I51" s="290">
        <f>G51-H51</f>
        <v>2465410.6099999994</v>
      </c>
      <c r="J51" s="294">
        <f t="shared" si="1"/>
        <v>0.15120160883756117</v>
      </c>
      <c r="K51" s="323">
        <f>SUM('2019'!G51:R51)</f>
        <v>20641009.280000001</v>
      </c>
      <c r="L51" s="296">
        <f t="shared" si="7"/>
        <v>-1870146.4400000013</v>
      </c>
      <c r="M51" s="294">
        <f t="shared" si="2"/>
        <v>-9.0603439717071854E-2</v>
      </c>
      <c r="N51" s="323">
        <f>'2020'!R51</f>
        <v>3122782.61</v>
      </c>
      <c r="O51" s="323">
        <f>'2020'!R144</f>
        <v>1374921.7142857143</v>
      </c>
      <c r="P51" s="290">
        <f>N51-O51</f>
        <v>1747860.8957142856</v>
      </c>
      <c r="Q51" s="294">
        <f t="shared" si="4"/>
        <v>1.2712439388756884</v>
      </c>
      <c r="R51" s="323">
        <f>'2019'!R51</f>
        <v>1806907.1</v>
      </c>
      <c r="S51" s="296">
        <f>+N51-R51</f>
        <v>1315875.5099999998</v>
      </c>
      <c r="T51" s="294">
        <f t="shared" si="6"/>
        <v>0.72824746219658976</v>
      </c>
    </row>
    <row r="52" spans="1:23" ht="15.75" thickBot="1">
      <c r="A52" s="146">
        <v>1005</v>
      </c>
      <c r="B52" s="489" t="str">
        <f>+VLOOKUP($A52,Master!$D$28:$G$226,4,FALSE)</f>
        <v>Net increase of liabilities</v>
      </c>
      <c r="C52" s="490"/>
      <c r="D52" s="490"/>
      <c r="E52" s="490"/>
      <c r="F52" s="490"/>
      <c r="G52" s="165">
        <f>'2020'!S52</f>
        <v>0</v>
      </c>
      <c r="H52" s="165">
        <f>SUM('2020'!G145:R145)</f>
        <v>0</v>
      </c>
      <c r="I52" s="290">
        <f>G52-H52</f>
        <v>0</v>
      </c>
      <c r="J52" s="294" t="str">
        <f t="shared" si="1"/>
        <v>…</v>
      </c>
      <c r="K52" s="165">
        <f>SUM('2019'!G52:R52)</f>
        <v>0</v>
      </c>
      <c r="L52" s="296">
        <f t="shared" si="7"/>
        <v>0</v>
      </c>
      <c r="M52" s="294" t="str">
        <f t="shared" si="2"/>
        <v>…</v>
      </c>
      <c r="N52" s="165">
        <f>'2020'!R52</f>
        <v>0</v>
      </c>
      <c r="O52" s="165">
        <f>'2020'!R145</f>
        <v>0</v>
      </c>
      <c r="P52" s="290">
        <f>N52-O52</f>
        <v>0</v>
      </c>
      <c r="Q52" s="294" t="str">
        <f t="shared" si="4"/>
        <v>…</v>
      </c>
      <c r="R52" s="165">
        <f>'2019'!R52</f>
        <v>0</v>
      </c>
      <c r="S52" s="296">
        <f>+N52-R52</f>
        <v>0</v>
      </c>
      <c r="T52" s="294" t="str">
        <f t="shared" si="6"/>
        <v>…</v>
      </c>
    </row>
    <row r="53" spans="1:23" ht="15.75" thickBot="1">
      <c r="A53" s="146">
        <v>1000</v>
      </c>
      <c r="B53" s="495" t="str">
        <f>+VLOOKUP($A53,Master!$D$28:$G$224,4,FALSE)</f>
        <v>Surplus / deficit</v>
      </c>
      <c r="C53" s="496"/>
      <c r="D53" s="496"/>
      <c r="E53" s="496"/>
      <c r="F53" s="496"/>
      <c r="G53" s="153">
        <f>'2020'!S53</f>
        <v>-419453072.63</v>
      </c>
      <c r="H53" s="153">
        <f>SUM('2020'!G146:R146)</f>
        <v>-335889817.63812828</v>
      </c>
      <c r="I53" s="330">
        <f>+G53-H53</f>
        <v>-83563254.991871715</v>
      </c>
      <c r="J53" s="295">
        <f t="shared" si="1"/>
        <v>0.24878174509564555</v>
      </c>
      <c r="K53" s="153">
        <f>SUM('2019'!G53:R53)</f>
        <v>-143283723.32999992</v>
      </c>
      <c r="L53" s="297">
        <f t="shared" si="7"/>
        <v>-276169349.30000007</v>
      </c>
      <c r="M53" s="295">
        <f t="shared" si="2"/>
        <v>1.9274300170435152</v>
      </c>
      <c r="N53" s="153">
        <f>'2020'!R53</f>
        <v>-22764723.030000001</v>
      </c>
      <c r="O53" s="153">
        <f>'2020'!R146</f>
        <v>12456666.987869829</v>
      </c>
      <c r="P53" s="330">
        <f>N53-O53</f>
        <v>-35221390.01786983</v>
      </c>
      <c r="Q53" s="295">
        <f t="shared" si="4"/>
        <v>-2.8275131744445003</v>
      </c>
      <c r="R53" s="153">
        <f>'2019'!R53</f>
        <v>-32632759.069999993</v>
      </c>
      <c r="S53" s="297">
        <f t="shared" si="5"/>
        <v>9868036.0399999917</v>
      </c>
      <c r="T53" s="295">
        <f t="shared" si="6"/>
        <v>-0.30239661987612598</v>
      </c>
    </row>
    <row r="54" spans="1:23" ht="15.75" thickBot="1">
      <c r="A54" s="146">
        <v>1001</v>
      </c>
      <c r="B54" s="497" t="str">
        <f>+VLOOKUP($A54,Master!$D$28:$G$224,4,FALSE)</f>
        <v>Primary surplus/deficit</v>
      </c>
      <c r="C54" s="498"/>
      <c r="D54" s="498"/>
      <c r="E54" s="498"/>
      <c r="F54" s="498"/>
      <c r="G54" s="153">
        <f>'2020'!S54</f>
        <v>-308431170.55999994</v>
      </c>
      <c r="H54" s="153">
        <f>SUM('2020'!G147:R147)</f>
        <v>-232545801.19812825</v>
      </c>
      <c r="I54" s="208">
        <f t="shared" si="0"/>
        <v>-75885369.36187169</v>
      </c>
      <c r="J54" s="210">
        <f t="shared" si="1"/>
        <v>0.32632440134757634</v>
      </c>
      <c r="K54" s="153">
        <f>SUM('2019'!G54:R54)</f>
        <v>-37480382.479999945</v>
      </c>
      <c r="L54" s="208">
        <f t="shared" si="7"/>
        <v>-270950788.07999998</v>
      </c>
      <c r="M54" s="210">
        <f t="shared" si="2"/>
        <v>7.2291361547493036</v>
      </c>
      <c r="N54" s="153">
        <f>'2020'!R54</f>
        <v>-13599196.310000001</v>
      </c>
      <c r="O54" s="153">
        <f>'2020'!R147</f>
        <v>17512098.227869838</v>
      </c>
      <c r="P54" s="208">
        <f t="shared" si="3"/>
        <v>-31111294.537869841</v>
      </c>
      <c r="Q54" s="210">
        <f t="shared" si="4"/>
        <v>-1.7765600748148727</v>
      </c>
      <c r="R54" s="153">
        <f>'2019'!R54</f>
        <v>-26867999.249999993</v>
      </c>
      <c r="S54" s="208">
        <f t="shared" si="5"/>
        <v>13268802.939999992</v>
      </c>
      <c r="T54" s="210">
        <f t="shared" si="6"/>
        <v>-0.49385154497501316</v>
      </c>
    </row>
    <row r="55" spans="1:23">
      <c r="A55" s="146">
        <v>46</v>
      </c>
      <c r="B55" s="499" t="str">
        <f>+VLOOKUP($A55,Master!$D$28:$G$224,4,FALSE)</f>
        <v>Repayment of Debt</v>
      </c>
      <c r="C55" s="500"/>
      <c r="D55" s="500"/>
      <c r="E55" s="500"/>
      <c r="F55" s="500"/>
      <c r="G55" s="159">
        <f>'2020'!S55</f>
        <v>665846029.62999988</v>
      </c>
      <c r="H55" s="159">
        <f>SUM('2020'!G148:R148)</f>
        <v>539590000.00000012</v>
      </c>
      <c r="I55" s="196">
        <f t="shared" si="0"/>
        <v>126256029.62999976</v>
      </c>
      <c r="J55" s="198">
        <f t="shared" si="1"/>
        <v>0.23398511764487795</v>
      </c>
      <c r="K55" s="159">
        <f>SUM('2019'!G55:R55)</f>
        <v>507341253.08999997</v>
      </c>
      <c r="L55" s="196">
        <f t="shared" si="7"/>
        <v>158504776.5399999</v>
      </c>
      <c r="M55" s="198">
        <f t="shared" si="2"/>
        <v>0.31242240912721897</v>
      </c>
      <c r="N55" s="159">
        <f>'2020'!R55</f>
        <v>29988194.140000001</v>
      </c>
      <c r="O55" s="159">
        <f>'2020'!R148</f>
        <v>12114076.439999999</v>
      </c>
      <c r="P55" s="196">
        <f t="shared" si="3"/>
        <v>17874117.700000003</v>
      </c>
      <c r="Q55" s="198">
        <f t="shared" si="4"/>
        <v>1.4754833179837523</v>
      </c>
      <c r="R55" s="159">
        <f>'2019'!R55</f>
        <v>12220480.4</v>
      </c>
      <c r="S55" s="196">
        <f t="shared" si="5"/>
        <v>17767713.740000002</v>
      </c>
      <c r="T55" s="198">
        <f t="shared" si="6"/>
        <v>1.4539292366935102</v>
      </c>
    </row>
    <row r="56" spans="1:23">
      <c r="A56" s="146">
        <v>4611</v>
      </c>
      <c r="B56" s="487" t="str">
        <f>+VLOOKUP($A56,Master!$D$28:$G$224,4,FALSE)</f>
        <v>Repayment of Domestic Debt</v>
      </c>
      <c r="C56" s="488"/>
      <c r="D56" s="488"/>
      <c r="E56" s="488"/>
      <c r="F56" s="488"/>
      <c r="G56" s="165">
        <f>'2020'!S56</f>
        <v>244194215.69</v>
      </c>
      <c r="H56" s="165">
        <f>SUM('2020'!G149:R149)</f>
        <v>119710000</v>
      </c>
      <c r="I56" s="214">
        <f t="shared" si="0"/>
        <v>124484215.69</v>
      </c>
      <c r="J56" s="216">
        <f t="shared" si="1"/>
        <v>1.0398815110684154</v>
      </c>
      <c r="K56" s="165">
        <f>SUM('2019'!G56:R56)</f>
        <v>178415558.27999997</v>
      </c>
      <c r="L56" s="214">
        <f t="shared" si="7"/>
        <v>65778657.410000026</v>
      </c>
      <c r="M56" s="216">
        <f t="shared" si="2"/>
        <v>0.36868229454949764</v>
      </c>
      <c r="N56" s="165">
        <f>'2020'!R56</f>
        <v>18626065.969999999</v>
      </c>
      <c r="O56" s="165">
        <f>'2020'!R149</f>
        <v>2041288.68</v>
      </c>
      <c r="P56" s="214">
        <f t="shared" si="3"/>
        <v>16584777.289999999</v>
      </c>
      <c r="Q56" s="216">
        <f t="shared" si="4"/>
        <v>8.1246603934530217</v>
      </c>
      <c r="R56" s="165">
        <f>'2019'!R56</f>
        <v>2081948.73</v>
      </c>
      <c r="S56" s="214">
        <f t="shared" si="5"/>
        <v>16544117.239999998</v>
      </c>
      <c r="T56" s="216">
        <f t="shared" si="6"/>
        <v>7.9464575671851438</v>
      </c>
    </row>
    <row r="57" spans="1:23">
      <c r="A57" s="146">
        <v>4612</v>
      </c>
      <c r="B57" s="471" t="str">
        <f>+VLOOKUP($A57,Master!$D$28:$G$224,4,FALSE)</f>
        <v>Repayment of Foreign Debt</v>
      </c>
      <c r="C57" s="472"/>
      <c r="D57" s="472"/>
      <c r="E57" s="472"/>
      <c r="F57" s="472"/>
      <c r="G57" s="165">
        <f>'2020'!S57</f>
        <v>421651813.94</v>
      </c>
      <c r="H57" s="165">
        <f>SUM('2020'!G150:R150)</f>
        <v>419879999.99999994</v>
      </c>
      <c r="I57" s="214">
        <f t="shared" si="0"/>
        <v>1771813.9400000572</v>
      </c>
      <c r="J57" s="216">
        <f t="shared" si="1"/>
        <v>4.2198102791275449E-3</v>
      </c>
      <c r="K57" s="165">
        <f>SUM('2019'!G57:R57)</f>
        <v>328925694.81</v>
      </c>
      <c r="L57" s="214">
        <f t="shared" si="7"/>
        <v>92726119.129999995</v>
      </c>
      <c r="M57" s="216">
        <f t="shared" si="2"/>
        <v>0.28190597631347147</v>
      </c>
      <c r="N57" s="165">
        <f>'2020'!R57</f>
        <v>11362128.17</v>
      </c>
      <c r="O57" s="165">
        <f>'2020'!R150</f>
        <v>10072787.76</v>
      </c>
      <c r="P57" s="214">
        <f t="shared" si="3"/>
        <v>1289340.4100000001</v>
      </c>
      <c r="Q57" s="216">
        <f t="shared" si="4"/>
        <v>0.1280023406350419</v>
      </c>
      <c r="R57" s="165">
        <f>'2019'!R57</f>
        <v>10138531.67</v>
      </c>
      <c r="S57" s="214">
        <f t="shared" si="5"/>
        <v>1223596.5</v>
      </c>
      <c r="T57" s="216">
        <f t="shared" si="6"/>
        <v>0.1206877425476347</v>
      </c>
    </row>
    <row r="58" spans="1:23" ht="15.75" thickBot="1">
      <c r="A58" s="146">
        <v>4418</v>
      </c>
      <c r="B58" s="499" t="str">
        <f>+VLOOKUP($A58,Master!$D$28:$G$224,4,FALSE)</f>
        <v>Capital Expenditure for Securities</v>
      </c>
      <c r="C58" s="500"/>
      <c r="D58" s="500"/>
      <c r="E58" s="500"/>
      <c r="F58" s="500"/>
      <c r="G58" s="345">
        <f>'2020'!S58</f>
        <v>940769.61</v>
      </c>
      <c r="H58" s="345">
        <f>SUM('2020'!G151:R151)</f>
        <v>2010000</v>
      </c>
      <c r="I58" s="346">
        <f t="shared" ref="I58:I64" si="9">+G58-H58</f>
        <v>-1069230.3900000001</v>
      </c>
      <c r="J58" s="347">
        <f t="shared" si="1"/>
        <v>-0.53195541791044776</v>
      </c>
      <c r="K58" s="345">
        <f>SUM('2019'!G58:R58)</f>
        <v>57328698.380000003</v>
      </c>
      <c r="L58" s="346">
        <f t="shared" ref="L58:L64" si="10">+G58-K58</f>
        <v>-56387928.770000003</v>
      </c>
      <c r="M58" s="347">
        <f t="shared" si="2"/>
        <v>-0.98358990110390854</v>
      </c>
      <c r="N58" s="345">
        <f>'2020'!R58</f>
        <v>0</v>
      </c>
      <c r="O58" s="345">
        <f>'2020'!R151</f>
        <v>335000</v>
      </c>
      <c r="P58" s="346">
        <f t="shared" ref="P58:P64" si="11">+N58-O58</f>
        <v>-335000</v>
      </c>
      <c r="Q58" s="347">
        <f t="shared" si="4"/>
        <v>-1</v>
      </c>
      <c r="R58" s="345">
        <f>'2019'!R58</f>
        <v>2849828.78</v>
      </c>
      <c r="S58" s="346">
        <f t="shared" ref="S58:S64" si="12">+N58-R58</f>
        <v>-2849828.78</v>
      </c>
      <c r="T58" s="347">
        <f t="shared" si="6"/>
        <v>-1</v>
      </c>
    </row>
    <row r="59" spans="1:23" ht="15.75" thickBot="1">
      <c r="A59" s="146">
        <v>1002</v>
      </c>
      <c r="B59" s="491" t="str">
        <f>+VLOOKUP($A59,Master!$D$28:$G$224,4,FALSE)</f>
        <v>Financing needs</v>
      </c>
      <c r="C59" s="492"/>
      <c r="D59" s="492"/>
      <c r="E59" s="492"/>
      <c r="F59" s="492"/>
      <c r="G59" s="329">
        <f>'2020'!S59</f>
        <v>-1086239871.8699999</v>
      </c>
      <c r="H59" s="329">
        <f>SUM('2020'!G152:R152)</f>
        <v>-877489817.63812828</v>
      </c>
      <c r="I59" s="331">
        <f t="shared" si="9"/>
        <v>-208750054.2318716</v>
      </c>
      <c r="J59" s="332">
        <f t="shared" si="1"/>
        <v>0.23789456018275867</v>
      </c>
      <c r="K59" s="329">
        <f>SUM('2019'!G59:R59)</f>
        <v>-707953674.79999995</v>
      </c>
      <c r="L59" s="331">
        <f t="shared" si="10"/>
        <v>-378286197.06999993</v>
      </c>
      <c r="M59" s="332">
        <f t="shared" si="2"/>
        <v>0.53433750051070428</v>
      </c>
      <c r="N59" s="329">
        <f>'2020'!R59</f>
        <v>-52752917.170000002</v>
      </c>
      <c r="O59" s="329">
        <f>'2020'!R152</f>
        <v>7590.547869829461</v>
      </c>
      <c r="P59" s="331">
        <f t="shared" si="11"/>
        <v>-52760507.717869833</v>
      </c>
      <c r="Q59" s="332">
        <f t="shared" si="4"/>
        <v>-6950.8168083070423</v>
      </c>
      <c r="R59" s="329">
        <f>'2019'!R59</f>
        <v>-47703068.249999993</v>
      </c>
      <c r="S59" s="331">
        <f t="shared" si="12"/>
        <v>-5049848.9200000092</v>
      </c>
      <c r="T59" s="332">
        <f t="shared" si="6"/>
        <v>0.10586004433792384</v>
      </c>
    </row>
    <row r="60" spans="1:23" ht="15.75" thickBot="1">
      <c r="A60" s="146">
        <v>1003</v>
      </c>
      <c r="B60" s="493" t="str">
        <f>+VLOOKUP($A60,Master!$D$28:$G$224,4,FALSE)</f>
        <v>Financing</v>
      </c>
      <c r="C60" s="494"/>
      <c r="D60" s="494"/>
      <c r="E60" s="494"/>
      <c r="F60" s="494"/>
      <c r="G60" s="153">
        <f>'2020'!S60</f>
        <v>1086239871.8699999</v>
      </c>
      <c r="H60" s="153">
        <f>SUM('2020'!G153:R153)</f>
        <v>877489817.63812828</v>
      </c>
      <c r="I60" s="330">
        <f t="shared" si="9"/>
        <v>208750054.2318716</v>
      </c>
      <c r="J60" s="333">
        <f t="shared" si="1"/>
        <v>0.23789456018275867</v>
      </c>
      <c r="K60" s="153">
        <f>SUM('2019'!G60:R60)</f>
        <v>707953674.79999995</v>
      </c>
      <c r="L60" s="330">
        <f t="shared" si="10"/>
        <v>378286197.06999993</v>
      </c>
      <c r="M60" s="333">
        <f t="shared" si="2"/>
        <v>0.53433750051070428</v>
      </c>
      <c r="N60" s="153">
        <f>'2020'!R60</f>
        <v>52752917.169999957</v>
      </c>
      <c r="O60" s="153">
        <f>'2020'!R153</f>
        <v>-7590.547869829461</v>
      </c>
      <c r="P60" s="330">
        <f t="shared" si="11"/>
        <v>52760507.717869788</v>
      </c>
      <c r="Q60" s="333">
        <f t="shared" si="4"/>
        <v>-6950.8168083070359</v>
      </c>
      <c r="R60" s="153">
        <f>'2019'!R60</f>
        <v>47703068.249999993</v>
      </c>
      <c r="S60" s="330">
        <f t="shared" si="12"/>
        <v>5049848.9199999645</v>
      </c>
      <c r="T60" s="333">
        <f t="shared" si="6"/>
        <v>0.10586004433792295</v>
      </c>
    </row>
    <row r="61" spans="1:23">
      <c r="A61" s="146">
        <v>7511</v>
      </c>
      <c r="B61" s="487" t="str">
        <f>+VLOOKUP($A61,Master!$D$28:$G$224,4,FALSE)</f>
        <v>Domestic Loans and Borrowings</v>
      </c>
      <c r="C61" s="488"/>
      <c r="D61" s="488"/>
      <c r="E61" s="488"/>
      <c r="F61" s="488"/>
      <c r="G61" s="165">
        <f>'2020'!S61</f>
        <v>167532059.13</v>
      </c>
      <c r="H61" s="165">
        <f>SUM('2020'!G154:R154)</f>
        <v>0</v>
      </c>
      <c r="I61" s="214">
        <f t="shared" si="9"/>
        <v>167532059.13</v>
      </c>
      <c r="J61" s="216" t="str">
        <f t="shared" si="1"/>
        <v>…</v>
      </c>
      <c r="K61" s="165">
        <f>SUM('2019'!G61:R61)</f>
        <v>363438000</v>
      </c>
      <c r="L61" s="214">
        <f t="shared" si="10"/>
        <v>-195905940.87</v>
      </c>
      <c r="M61" s="216">
        <f t="shared" si="2"/>
        <v>-0.5390353811929407</v>
      </c>
      <c r="N61" s="165">
        <f>'2020'!R61</f>
        <v>0</v>
      </c>
      <c r="O61" s="165">
        <f>'2020'!R154</f>
        <v>0</v>
      </c>
      <c r="P61" s="214">
        <f t="shared" si="11"/>
        <v>0</v>
      </c>
      <c r="Q61" s="216" t="str">
        <f t="shared" si="4"/>
        <v>…</v>
      </c>
      <c r="R61" s="165">
        <f>'2019'!R61</f>
        <v>30000000</v>
      </c>
      <c r="S61" s="214">
        <f t="shared" si="12"/>
        <v>-30000000</v>
      </c>
      <c r="T61" s="216">
        <f t="shared" si="6"/>
        <v>-1</v>
      </c>
    </row>
    <row r="62" spans="1:23">
      <c r="A62" s="146">
        <v>7512</v>
      </c>
      <c r="B62" s="471" t="str">
        <f>+VLOOKUP($A62,Master!$D$28:$G$224,4,FALSE)</f>
        <v>Foreign Loans and Borrowings</v>
      </c>
      <c r="C62" s="472"/>
      <c r="D62" s="472"/>
      <c r="E62" s="472"/>
      <c r="F62" s="472"/>
      <c r="G62" s="165">
        <f>'2020'!S62</f>
        <v>1179258071.3</v>
      </c>
      <c r="H62" s="165">
        <f>SUM('2020'!G155:R155)</f>
        <v>331489594.8500002</v>
      </c>
      <c r="I62" s="214">
        <f t="shared" si="9"/>
        <v>847768476.44999981</v>
      </c>
      <c r="J62" s="216">
        <f t="shared" si="1"/>
        <v>2.5574512431788903</v>
      </c>
      <c r="K62" s="165">
        <f>SUM('2019'!G62:R62)</f>
        <v>651580293.42999995</v>
      </c>
      <c r="L62" s="214">
        <f t="shared" si="10"/>
        <v>527677777.87</v>
      </c>
      <c r="M62" s="216">
        <f t="shared" si="2"/>
        <v>0.80984305877674467</v>
      </c>
      <c r="N62" s="165">
        <f>'2020'!R62</f>
        <v>757104619.83000004</v>
      </c>
      <c r="O62" s="165">
        <f>'2020'!R155</f>
        <v>10146635.998571429</v>
      </c>
      <c r="P62" s="214">
        <f t="shared" si="11"/>
        <v>746957983.83142865</v>
      </c>
      <c r="Q62" s="216">
        <f t="shared" si="4"/>
        <v>73.616318150823062</v>
      </c>
      <c r="R62" s="165">
        <f>'2019'!R62</f>
        <v>17886787.969999999</v>
      </c>
      <c r="S62" s="214">
        <f t="shared" si="12"/>
        <v>739217831.86000001</v>
      </c>
      <c r="T62" s="216">
        <f t="shared" si="6"/>
        <v>41.327589564981025</v>
      </c>
    </row>
    <row r="63" spans="1:23">
      <c r="A63" s="146">
        <v>72</v>
      </c>
      <c r="B63" s="471" t="str">
        <f>+VLOOKUP($A63,Master!$D$28:$G$224,4,FALSE)</f>
        <v>Revenues from Selling Assets</v>
      </c>
      <c r="C63" s="472"/>
      <c r="D63" s="472"/>
      <c r="E63" s="472"/>
      <c r="F63" s="472"/>
      <c r="G63" s="165">
        <f>'2020'!S63</f>
        <v>8547250.9600000009</v>
      </c>
      <c r="H63" s="165">
        <f>SUM('2020'!G156:R156)</f>
        <v>6000000</v>
      </c>
      <c r="I63" s="214">
        <f t="shared" si="9"/>
        <v>2547250.9600000009</v>
      </c>
      <c r="J63" s="216">
        <f t="shared" si="1"/>
        <v>0.42454182666666673</v>
      </c>
      <c r="K63" s="165">
        <f>SUM('2019'!G63:R63)</f>
        <v>4278082.92</v>
      </c>
      <c r="L63" s="214">
        <f t="shared" si="10"/>
        <v>4269168.040000001</v>
      </c>
      <c r="M63" s="216">
        <f t="shared" si="2"/>
        <v>0.99791615072295059</v>
      </c>
      <c r="N63" s="165">
        <f>'2020'!R63</f>
        <v>730580.32</v>
      </c>
      <c r="O63" s="165">
        <f>'2020'!R156</f>
        <v>632440.6</v>
      </c>
      <c r="P63" s="214">
        <f t="shared" si="11"/>
        <v>98139.719999999972</v>
      </c>
      <c r="Q63" s="216">
        <f t="shared" si="4"/>
        <v>0.15517618571609715</v>
      </c>
      <c r="R63" s="165">
        <f>'2019'!R63</f>
        <v>1049072.3</v>
      </c>
      <c r="S63" s="214">
        <f t="shared" si="12"/>
        <v>-318491.9800000001</v>
      </c>
      <c r="T63" s="216">
        <f t="shared" si="6"/>
        <v>-0.30359392770164662</v>
      </c>
    </row>
    <row r="64" spans="1:23" ht="15.75" thickBot="1">
      <c r="A64" s="146">
        <v>1004</v>
      </c>
      <c r="B64" s="225" t="str">
        <f>+VLOOKUP($A64,Master!$D$28:$G$224,4,FALSE)</f>
        <v>Increase / decrease of deposits</v>
      </c>
      <c r="C64" s="226"/>
      <c r="D64" s="226"/>
      <c r="E64" s="226"/>
      <c r="F64" s="226"/>
      <c r="G64" s="327">
        <f>'2020'!S64</f>
        <v>-269097509.52000016</v>
      </c>
      <c r="H64" s="327">
        <f>SUM('2020'!G157:R157)</f>
        <v>540000222.78812826</v>
      </c>
      <c r="I64" s="228">
        <f t="shared" si="9"/>
        <v>-809097732.30812836</v>
      </c>
      <c r="J64" s="230">
        <f t="shared" si="1"/>
        <v>-1.4983285157376349</v>
      </c>
      <c r="K64" s="327">
        <f>SUM('2019'!G64:R64)</f>
        <v>-311342701.55000001</v>
      </c>
      <c r="L64" s="228">
        <f t="shared" si="10"/>
        <v>42245192.029999852</v>
      </c>
      <c r="M64" s="230">
        <f t="shared" si="2"/>
        <v>-0.13568711204625905</v>
      </c>
      <c r="N64" s="327">
        <f>'2020'!R64</f>
        <v>-705082282.98000014</v>
      </c>
      <c r="O64" s="327">
        <f>'2020'!R157</f>
        <v>-10786667.146441258</v>
      </c>
      <c r="P64" s="228">
        <f t="shared" si="11"/>
        <v>-694295615.83355892</v>
      </c>
      <c r="Q64" s="230">
        <f t="shared" si="4"/>
        <v>64.366092548115859</v>
      </c>
      <c r="R64" s="327">
        <f>'2019'!R64</f>
        <v>-1232792.0200000033</v>
      </c>
      <c r="S64" s="228">
        <f t="shared" si="12"/>
        <v>-703849490.96000016</v>
      </c>
      <c r="T64" s="230">
        <f t="shared" si="6"/>
        <v>570.93936328367727</v>
      </c>
    </row>
    <row r="66" spans="7:18">
      <c r="G66" s="5"/>
      <c r="H66" s="324"/>
    </row>
    <row r="67" spans="7:18">
      <c r="H67" s="299"/>
    </row>
    <row r="69" spans="7:18">
      <c r="R69" s="355"/>
    </row>
  </sheetData>
  <sheetProtection algorithmName="SHA-512" hashValue="/73WyOGcfj5DiuSpae0rFYdfzcPjRNM8WENLiNu3pFaPLExmH/CxOj0JUKGhmfBspdXsVHZdE9VGKV1VqJg4Qg==" saltValue="qeMjeF4ZtJJKIgohu8nnyg==" spinCount="100000" sheet="1" objects="1" scenarios="1"/>
  <mergeCells count="61">
    <mergeCell ref="B62:F62"/>
    <mergeCell ref="B63:F63"/>
    <mergeCell ref="B55:F55"/>
    <mergeCell ref="B56:F56"/>
    <mergeCell ref="B57:F57"/>
    <mergeCell ref="B59:F59"/>
    <mergeCell ref="B60:F60"/>
    <mergeCell ref="B61:F61"/>
    <mergeCell ref="B58:F58"/>
    <mergeCell ref="B54:F54"/>
    <mergeCell ref="B43:F43"/>
    <mergeCell ref="B44:F44"/>
    <mergeCell ref="B45:F45"/>
    <mergeCell ref="B46:F46"/>
    <mergeCell ref="B47:F47"/>
    <mergeCell ref="B48:F48"/>
    <mergeCell ref="B49:F49"/>
    <mergeCell ref="B50:F50"/>
    <mergeCell ref="B51:F51"/>
    <mergeCell ref="B52:F52"/>
    <mergeCell ref="B53:F53"/>
    <mergeCell ref="B42:F42"/>
    <mergeCell ref="B32:F32"/>
    <mergeCell ref="B33:F33"/>
    <mergeCell ref="B34:F34"/>
    <mergeCell ref="B35:F35"/>
    <mergeCell ref="B36:F36"/>
    <mergeCell ref="B37:F37"/>
    <mergeCell ref="B38:F38"/>
    <mergeCell ref="B39:F39"/>
    <mergeCell ref="B40:F40"/>
    <mergeCell ref="B41:F41"/>
    <mergeCell ref="B31:F31"/>
    <mergeCell ref="B21:F21"/>
    <mergeCell ref="B22:F22"/>
    <mergeCell ref="B23:F23"/>
    <mergeCell ref="B24:F24"/>
    <mergeCell ref="B25:F25"/>
    <mergeCell ref="B26:F26"/>
    <mergeCell ref="B27:F27"/>
    <mergeCell ref="B28:F28"/>
    <mergeCell ref="B29:F29"/>
    <mergeCell ref="B30:F30"/>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104" activePane="bottomLeft" state="frozen"/>
      <selection pane="bottomLeft" activeCell="U13" sqref="U13"/>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Directorate for State Budget</v>
      </c>
      <c r="F4" s="126"/>
      <c r="G4" s="126"/>
      <c r="H4" s="126"/>
      <c r="I4" s="126"/>
      <c r="J4" s="126"/>
      <c r="K4" s="126"/>
      <c r="L4" s="126"/>
      <c r="M4" s="126"/>
      <c r="N4" s="126"/>
      <c r="O4" s="126"/>
      <c r="P4" s="126"/>
      <c r="Q4" s="126"/>
      <c r="R4" s="126"/>
      <c r="S4" s="126"/>
      <c r="T4" s="372"/>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777</v>
      </c>
      <c r="H6" s="236" t="s">
        <v>778</v>
      </c>
      <c r="I6" s="236" t="s">
        <v>779</v>
      </c>
      <c r="J6" s="236" t="s">
        <v>780</v>
      </c>
      <c r="K6" s="236" t="s">
        <v>781</v>
      </c>
      <c r="L6" s="236" t="s">
        <v>782</v>
      </c>
      <c r="M6" s="236" t="s">
        <v>783</v>
      </c>
      <c r="N6" s="236" t="s">
        <v>784</v>
      </c>
      <c r="O6" s="236" t="s">
        <v>785</v>
      </c>
      <c r="P6" s="236" t="s">
        <v>786</v>
      </c>
      <c r="Q6" s="236" t="s">
        <v>787</v>
      </c>
      <c r="R6" s="236" t="s">
        <v>788</v>
      </c>
      <c r="S6" s="235"/>
      <c r="T6" s="235"/>
    </row>
    <row r="7" spans="1:20" ht="15" customHeight="1" thickBot="1">
      <c r="A7" s="146"/>
      <c r="B7" s="576" t="str">
        <f>+Master!G250</f>
        <v>Budget Execution</v>
      </c>
      <c r="C7" s="474"/>
      <c r="D7" s="474"/>
      <c r="E7" s="474"/>
      <c r="F7" s="474"/>
      <c r="G7" s="482">
        <v>2020</v>
      </c>
      <c r="H7" s="483"/>
      <c r="I7" s="483"/>
      <c r="J7" s="483"/>
      <c r="K7" s="483"/>
      <c r="L7" s="483"/>
      <c r="M7" s="483"/>
      <c r="N7" s="483"/>
      <c r="O7" s="483"/>
      <c r="P7" s="483"/>
      <c r="Q7" s="483"/>
      <c r="R7" s="486"/>
      <c r="S7" s="237" t="str">
        <f>+Master!G247</f>
        <v>GDP</v>
      </c>
      <c r="T7" s="238">
        <v>4279000000</v>
      </c>
    </row>
    <row r="8" spans="1:20" ht="16.5" customHeight="1">
      <c r="A8" s="146"/>
      <c r="B8" s="475"/>
      <c r="C8" s="476"/>
      <c r="D8" s="476"/>
      <c r="E8" s="476"/>
      <c r="F8" s="477"/>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482" t="str">
        <f>+Master!G244</f>
        <v>Jan - Dec</v>
      </c>
      <c r="T8" s="486"/>
    </row>
    <row r="9" spans="1:20" ht="13.5" thickBot="1">
      <c r="A9" s="146"/>
      <c r="B9" s="478"/>
      <c r="C9" s="479"/>
      <c r="D9" s="479"/>
      <c r="E9" s="479"/>
      <c r="F9" s="480"/>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tr">
        <f>+Master!G248</f>
        <v>% GDP</v>
      </c>
    </row>
    <row r="10" spans="1:20" ht="13.5" thickBot="1">
      <c r="A10" s="152">
        <v>7</v>
      </c>
      <c r="B10" s="515" t="str">
        <f>+VLOOKUP($A10,Master!$D$28:$G$224,4,FALSE)</f>
        <v>Total Revenues</v>
      </c>
      <c r="C10" s="516"/>
      <c r="D10" s="516"/>
      <c r="E10" s="516"/>
      <c r="F10" s="516"/>
      <c r="G10" s="153">
        <f t="shared" ref="G10:R10" si="1">+G11+G19+SUM(G24:G28)</f>
        <v>94322241.549999997</v>
      </c>
      <c r="H10" s="153">
        <f t="shared" si="1"/>
        <v>119853208.28999999</v>
      </c>
      <c r="I10" s="153">
        <f t="shared" si="1"/>
        <v>161192245.46000001</v>
      </c>
      <c r="J10" s="153">
        <f t="shared" si="1"/>
        <v>124933046.71000001</v>
      </c>
      <c r="K10" s="153">
        <f t="shared" si="1"/>
        <v>115332766.52000001</v>
      </c>
      <c r="L10" s="153">
        <f t="shared" si="1"/>
        <v>132188779.61</v>
      </c>
      <c r="M10" s="153">
        <f t="shared" si="1"/>
        <v>134263810.13</v>
      </c>
      <c r="N10" s="153">
        <f t="shared" si="1"/>
        <v>141282058.98999998</v>
      </c>
      <c r="O10" s="153">
        <f t="shared" si="1"/>
        <v>142573225.66999999</v>
      </c>
      <c r="P10" s="153">
        <f t="shared" si="1"/>
        <v>136433020.73000002</v>
      </c>
      <c r="Q10" s="153">
        <f t="shared" si="1"/>
        <v>154026446.92000002</v>
      </c>
      <c r="R10" s="153">
        <f t="shared" si="1"/>
        <v>182722164.94</v>
      </c>
      <c r="S10" s="241">
        <f>+SUM(G10:R10)</f>
        <v>1639123015.5200002</v>
      </c>
      <c r="T10" s="444">
        <f>+S10/$T$7*100</f>
        <v>38.306216768403836</v>
      </c>
    </row>
    <row r="11" spans="1:20">
      <c r="A11" s="152">
        <v>711</v>
      </c>
      <c r="B11" s="517" t="str">
        <f>+VLOOKUP($A11,Master!$D$28:$G$224,4,FALSE)</f>
        <v>Taxes</v>
      </c>
      <c r="C11" s="518"/>
      <c r="D11" s="518"/>
      <c r="E11" s="518"/>
      <c r="F11" s="518"/>
      <c r="G11" s="159">
        <f t="shared" ref="G11:R11" si="2">+SUM(G12:G18)</f>
        <v>73320205.209999993</v>
      </c>
      <c r="H11" s="159">
        <f t="shared" si="2"/>
        <v>69683087.399999991</v>
      </c>
      <c r="I11" s="159">
        <f t="shared" si="2"/>
        <v>105613736.66000001</v>
      </c>
      <c r="J11" s="159">
        <f t="shared" si="2"/>
        <v>83521974.920000002</v>
      </c>
      <c r="K11" s="159">
        <f t="shared" si="2"/>
        <v>69752758.120000005</v>
      </c>
      <c r="L11" s="159">
        <f>+SUM(L12:L18)</f>
        <v>79960950.920000002</v>
      </c>
      <c r="M11" s="159">
        <f t="shared" si="2"/>
        <v>80621752.299999997</v>
      </c>
      <c r="N11" s="159">
        <f t="shared" si="2"/>
        <v>79984790.799999997</v>
      </c>
      <c r="O11" s="159">
        <f t="shared" si="2"/>
        <v>80764606.50999999</v>
      </c>
      <c r="P11" s="159">
        <f t="shared" si="2"/>
        <v>81734836.820000008</v>
      </c>
      <c r="Q11" s="159">
        <f t="shared" si="2"/>
        <v>72792310.129999995</v>
      </c>
      <c r="R11" s="242">
        <f t="shared" si="2"/>
        <v>88352824.489999995</v>
      </c>
      <c r="S11" s="243">
        <f t="shared" ref="S11:S63" si="3">+SUM(G11:R11)</f>
        <v>966103834.27999997</v>
      </c>
      <c r="T11" s="445">
        <f t="shared" ref="T11:T64" si="4">+S11/$T$7*100</f>
        <v>22.57779467819584</v>
      </c>
    </row>
    <row r="12" spans="1:20">
      <c r="A12" s="152">
        <v>7111</v>
      </c>
      <c r="B12" s="503" t="str">
        <f>+VLOOKUP($A12,Master!$D$28:$G$224,4,FALSE)</f>
        <v>Personal Income Tax</v>
      </c>
      <c r="C12" s="504"/>
      <c r="D12" s="504"/>
      <c r="E12" s="504"/>
      <c r="F12" s="504"/>
      <c r="G12" s="165">
        <f>+INDEX(DataEx!$1:$1048576,MATCH('2020'!$A12,DataEx!$D:$D,0),MATCH('2020'!G$6,DataEx!$7:$7,0))</f>
        <v>4317755.12</v>
      </c>
      <c r="H12" s="165">
        <f>+INDEX(DataEx!$1:$1048576,MATCH('2020'!$A12,DataEx!$D:$D,0),MATCH('2020'!H$6,DataEx!$7:$7,0))</f>
        <v>9514934.0399999991</v>
      </c>
      <c r="I12" s="165">
        <f>+INDEX(DataEx!$1:$1048576,MATCH('2020'!$A12,DataEx!$D:$D,0),MATCH('2020'!I$6,DataEx!$7:$7,0))</f>
        <v>9988296.0800000001</v>
      </c>
      <c r="J12" s="165">
        <f>+INDEX(DataEx!$1:$1048576,MATCH('2020'!$A12,DataEx!$D:$D,0),MATCH('2020'!J$6,DataEx!$7:$7,0))</f>
        <v>6960084.75</v>
      </c>
      <c r="K12" s="165">
        <f>+INDEX(DataEx!$1:$1048576,MATCH('2020'!$A12,DataEx!$D:$D,0),MATCH('2020'!K$6,DataEx!$7:$7,0))</f>
        <v>10104597.5</v>
      </c>
      <c r="L12" s="165">
        <f>+INDEX(DataEx!$1:$1048576,MATCH('2020'!$A12,DataEx!$D:$D,0),MATCH('2020'!L$6,DataEx!$7:$7,0))</f>
        <v>10236771.470000001</v>
      </c>
      <c r="M12" s="165">
        <f>+INDEX(DataEx!$1:$1048576,MATCH('2020'!$A12,DataEx!$D:$D,0),MATCH('2020'!M$6,DataEx!$7:$7,0))</f>
        <v>9980163.0299999993</v>
      </c>
      <c r="N12" s="165">
        <f>+INDEX(DataEx!$1:$1048576,MATCH('2020'!$A12,DataEx!$D:$D,0),MATCH('2020'!N$6,DataEx!$7:$7,0))</f>
        <v>11586739.1</v>
      </c>
      <c r="O12" s="165">
        <f>+INDEX(DataEx!$1:$1048576,MATCH('2020'!$A12,DataEx!$D:$D,0),MATCH('2020'!O$6,DataEx!$7:$7,0))</f>
        <v>10038474.75</v>
      </c>
      <c r="P12" s="165">
        <f>+INDEX(DataEx!$1:$1048576,MATCH('2020'!$A12,DataEx!$D:$D,0),MATCH('2020'!P$6,DataEx!$7:$7,0))</f>
        <v>8848138.8900000006</v>
      </c>
      <c r="Q12" s="165">
        <f>+INDEX(DataEx!$1:$1048576,MATCH('2020'!$A12,DataEx!$D:$D,0),MATCH('2020'!Q$6,DataEx!$7:$7,0))</f>
        <v>9295535.8699999992</v>
      </c>
      <c r="R12" s="165">
        <f>+INDEX(DataEx!$1:$1048576,MATCH('2020'!$A12,DataEx!$D:$D,0),MATCH('2020'!R$6,DataEx!$7:$7,0))</f>
        <v>17470538.280000001</v>
      </c>
      <c r="S12" s="244">
        <f t="shared" si="3"/>
        <v>118342028.88000001</v>
      </c>
      <c r="T12" s="446">
        <f t="shared" si="4"/>
        <v>2.7656468539378363</v>
      </c>
    </row>
    <row r="13" spans="1:20">
      <c r="A13" s="152">
        <v>7112</v>
      </c>
      <c r="B13" s="503" t="str">
        <f>+VLOOKUP($A13,Master!$D$28:$G$224,4,FALSE)</f>
        <v>Corporate Income Tax</v>
      </c>
      <c r="C13" s="504"/>
      <c r="D13" s="504"/>
      <c r="E13" s="504"/>
      <c r="F13" s="504"/>
      <c r="G13" s="165">
        <f>+INDEX(DataEx!$1:$1048576,MATCH('2020'!$A13,DataEx!$D:$D,0),MATCH('2020'!G$6,DataEx!$7:$7,0))</f>
        <v>673739.6</v>
      </c>
      <c r="H13" s="165">
        <f>+INDEX(DataEx!$1:$1048576,MATCH('2020'!$A13,DataEx!$D:$D,0),MATCH('2020'!H$6,DataEx!$7:$7,0))</f>
        <v>2402403.02</v>
      </c>
      <c r="I13" s="165">
        <f>+INDEX(DataEx!$1:$1048576,MATCH('2020'!$A13,DataEx!$D:$D,0),MATCH('2020'!I$6,DataEx!$7:$7,0))</f>
        <v>21201257.989999998</v>
      </c>
      <c r="J13" s="165">
        <f>+INDEX(DataEx!$1:$1048576,MATCH('2020'!$A13,DataEx!$D:$D,0),MATCH('2020'!J$6,DataEx!$7:$7,0))</f>
        <v>24401832.57</v>
      </c>
      <c r="K13" s="165">
        <f>+INDEX(DataEx!$1:$1048576,MATCH('2020'!$A13,DataEx!$D:$D,0),MATCH('2020'!K$6,DataEx!$7:$7,0))</f>
        <v>4691004.47</v>
      </c>
      <c r="L13" s="165">
        <f>+INDEX(DataEx!$1:$1048576,MATCH('2020'!$A13,DataEx!$D:$D,0),MATCH('2020'!L$6,DataEx!$7:$7,0))</f>
        <v>6326893.6900000004</v>
      </c>
      <c r="M13" s="165">
        <f>+INDEX(DataEx!$1:$1048576,MATCH('2020'!$A13,DataEx!$D:$D,0),MATCH('2020'!M$6,DataEx!$7:$7,0))</f>
        <v>5478270.2599999998</v>
      </c>
      <c r="N13" s="165">
        <f>+INDEX(DataEx!$1:$1048576,MATCH('2020'!$A13,DataEx!$D:$D,0),MATCH('2020'!N$6,DataEx!$7:$7,0))</f>
        <v>4513120.37</v>
      </c>
      <c r="O13" s="165">
        <f>+INDEX(DataEx!$1:$1048576,MATCH('2020'!$A13,DataEx!$D:$D,0),MATCH('2020'!O$6,DataEx!$7:$7,0))</f>
        <v>3946291.24</v>
      </c>
      <c r="P13" s="165">
        <f>+INDEX(DataEx!$1:$1048576,MATCH('2020'!$A13,DataEx!$D:$D,0),MATCH('2020'!P$6,DataEx!$7:$7,0))</f>
        <v>2191915.17</v>
      </c>
      <c r="Q13" s="165">
        <f>+INDEX(DataEx!$1:$1048576,MATCH('2020'!$A13,DataEx!$D:$D,0),MATCH('2020'!Q$6,DataEx!$7:$7,0))</f>
        <v>1030775.31</v>
      </c>
      <c r="R13" s="165">
        <f>+INDEX(DataEx!$1:$1048576,MATCH('2020'!$A13,DataEx!$D:$D,0),MATCH('2020'!R$6,DataEx!$7:$7,0))</f>
        <v>1567852.92</v>
      </c>
      <c r="S13" s="244">
        <f t="shared" si="3"/>
        <v>78425356.609999999</v>
      </c>
      <c r="T13" s="446">
        <f t="shared" si="4"/>
        <v>1.8327963685440523</v>
      </c>
    </row>
    <row r="14" spans="1:20">
      <c r="A14" s="152">
        <v>7113</v>
      </c>
      <c r="B14" s="503" t="str">
        <f>+VLOOKUP($A14,Master!$D$28:$G$224,4,FALSE)</f>
        <v xml:space="preserve">Taxes on Sales of Property </v>
      </c>
      <c r="C14" s="504"/>
      <c r="D14" s="504"/>
      <c r="E14" s="504"/>
      <c r="F14" s="504"/>
      <c r="G14" s="165">
        <f>+INDEX(DataEx!$1:$1048576,MATCH('2020'!$A14,DataEx!$D:$D,0),MATCH('2020'!G$6,DataEx!$7:$7,0))</f>
        <v>185009.31</v>
      </c>
      <c r="H14" s="165">
        <f>+INDEX(DataEx!$1:$1048576,MATCH('2020'!$A14,DataEx!$D:$D,0),MATCH('2020'!H$6,DataEx!$7:$7,0))</f>
        <v>168097.86</v>
      </c>
      <c r="I14" s="165">
        <f>+INDEX(DataEx!$1:$1048576,MATCH('2020'!$A14,DataEx!$D:$D,0),MATCH('2020'!I$6,DataEx!$7:$7,0))</f>
        <v>129165.08</v>
      </c>
      <c r="J14" s="165">
        <f>+INDEX(DataEx!$1:$1048576,MATCH('2020'!$A14,DataEx!$D:$D,0),MATCH('2020'!J$6,DataEx!$7:$7,0))</f>
        <v>48149.33</v>
      </c>
      <c r="K14" s="165">
        <f>+INDEX(DataEx!$1:$1048576,MATCH('2020'!$A14,DataEx!$D:$D,0),MATCH('2020'!K$6,DataEx!$7:$7,0))</f>
        <v>95187.63</v>
      </c>
      <c r="L14" s="165">
        <f>+INDEX(DataEx!$1:$1048576,MATCH('2020'!$A14,DataEx!$D:$D,0),MATCH('2020'!L$6,DataEx!$7:$7,0))</f>
        <v>117335.46</v>
      </c>
      <c r="M14" s="165">
        <f>+INDEX(DataEx!$1:$1048576,MATCH('2020'!$A14,DataEx!$D:$D,0),MATCH('2020'!M$6,DataEx!$7:$7,0))</f>
        <v>98676.45</v>
      </c>
      <c r="N14" s="165">
        <f>+INDEX(DataEx!$1:$1048576,MATCH('2020'!$A14,DataEx!$D:$D,0),MATCH('2020'!N$6,DataEx!$7:$7,0))</f>
        <v>114304.56</v>
      </c>
      <c r="O14" s="165">
        <f>+INDEX(DataEx!$1:$1048576,MATCH('2020'!$A14,DataEx!$D:$D,0),MATCH('2020'!O$6,DataEx!$7:$7,0))</f>
        <v>136583.79</v>
      </c>
      <c r="P14" s="165">
        <f>+INDEX(DataEx!$1:$1048576,MATCH('2020'!$A14,DataEx!$D:$D,0),MATCH('2020'!P$6,DataEx!$7:$7,0))</f>
        <v>204159.6</v>
      </c>
      <c r="Q14" s="165">
        <f>+INDEX(DataEx!$1:$1048576,MATCH('2020'!$A14,DataEx!$D:$D,0),MATCH('2020'!Q$6,DataEx!$7:$7,0))</f>
        <v>97080.29</v>
      </c>
      <c r="R14" s="165">
        <f>+INDEX(DataEx!$1:$1048576,MATCH('2020'!$A14,DataEx!$D:$D,0),MATCH('2020'!R$6,DataEx!$7:$7,0))</f>
        <v>149701.35999999999</v>
      </c>
      <c r="S14" s="244">
        <f t="shared" si="3"/>
        <v>1543450.7200000002</v>
      </c>
      <c r="T14" s="446">
        <f t="shared" si="4"/>
        <v>3.6070360364571168E-2</v>
      </c>
    </row>
    <row r="15" spans="1:20">
      <c r="A15" s="152">
        <v>7114</v>
      </c>
      <c r="B15" s="503" t="str">
        <f>+VLOOKUP($A15,Master!$D$28:$G$224,4,FALSE)</f>
        <v>Value Added Tax</v>
      </c>
      <c r="C15" s="504"/>
      <c r="D15" s="504"/>
      <c r="E15" s="504"/>
      <c r="F15" s="504"/>
      <c r="G15" s="165">
        <f>+INDEX(DataEx!$1:$1048576,MATCH('2020'!$A15,DataEx!$D:$D,0),MATCH('2020'!G$6,DataEx!$7:$7,0))</f>
        <v>47781207.189999998</v>
      </c>
      <c r="H15" s="165">
        <f>+INDEX(DataEx!$1:$1048576,MATCH('2020'!$A15,DataEx!$D:$D,0),MATCH('2020'!H$6,DataEx!$7:$7,0))</f>
        <v>40097544.82</v>
      </c>
      <c r="I15" s="165">
        <f>+INDEX(DataEx!$1:$1048576,MATCH('2020'!$A15,DataEx!$D:$D,0),MATCH('2020'!I$6,DataEx!$7:$7,0))</f>
        <v>54963852.219999999</v>
      </c>
      <c r="J15" s="165">
        <f>+INDEX(DataEx!$1:$1048576,MATCH('2020'!$A15,DataEx!$D:$D,0),MATCH('2020'!J$6,DataEx!$7:$7,0))</f>
        <v>35570662.579999998</v>
      </c>
      <c r="K15" s="165">
        <f>+INDEX(DataEx!$1:$1048576,MATCH('2020'!$A15,DataEx!$D:$D,0),MATCH('2020'!K$6,DataEx!$7:$7,0))</f>
        <v>38250745.619999997</v>
      </c>
      <c r="L15" s="165">
        <f>+INDEX(DataEx!$1:$1048576,MATCH('2020'!$A15,DataEx!$D:$D,0),MATCH('2020'!L$6,DataEx!$7:$7,0))</f>
        <v>42474174.049999997</v>
      </c>
      <c r="M15" s="165">
        <f>+INDEX(DataEx!$1:$1048576,MATCH('2020'!$A15,DataEx!$D:$D,0),MATCH('2020'!M$6,DataEx!$7:$7,0))</f>
        <v>43390988.630000003</v>
      </c>
      <c r="N15" s="165">
        <f>+INDEX(DataEx!$1:$1048576,MATCH('2020'!$A15,DataEx!$D:$D,0),MATCH('2020'!N$6,DataEx!$7:$7,0))</f>
        <v>42329458.939999998</v>
      </c>
      <c r="O15" s="165">
        <f>+INDEX(DataEx!$1:$1048576,MATCH('2020'!$A15,DataEx!$D:$D,0),MATCH('2020'!O$6,DataEx!$7:$7,0))</f>
        <v>44008916.039999999</v>
      </c>
      <c r="P15" s="165">
        <f>+INDEX(DataEx!$1:$1048576,MATCH('2020'!$A15,DataEx!$D:$D,0),MATCH('2020'!P$6,DataEx!$7:$7,0))</f>
        <v>50214319.770000003</v>
      </c>
      <c r="Q15" s="165">
        <f>+INDEX(DataEx!$1:$1048576,MATCH('2020'!$A15,DataEx!$D:$D,0),MATCH('2020'!Q$6,DataEx!$7:$7,0))</f>
        <v>43083981.810000002</v>
      </c>
      <c r="R15" s="165">
        <f>+INDEX(DataEx!$1:$1048576,MATCH('2020'!$A15,DataEx!$D:$D,0),MATCH('2020'!R$6,DataEx!$7:$7,0))</f>
        <v>47614560.32</v>
      </c>
      <c r="S15" s="244">
        <f t="shared" si="3"/>
        <v>529780411.99000001</v>
      </c>
      <c r="T15" s="446">
        <f t="shared" si="4"/>
        <v>12.380939752044871</v>
      </c>
    </row>
    <row r="16" spans="1:20">
      <c r="A16" s="152">
        <v>7115</v>
      </c>
      <c r="B16" s="503" t="str">
        <f>+VLOOKUP($A16,Master!$D$28:$G$224,4,FALSE)</f>
        <v>Excises</v>
      </c>
      <c r="C16" s="504"/>
      <c r="D16" s="504"/>
      <c r="E16" s="504"/>
      <c r="F16" s="504"/>
      <c r="G16" s="165">
        <f>+INDEX(DataEx!$1:$1048576,MATCH('2020'!$A16,DataEx!$D:$D,0),MATCH('2020'!G$6,DataEx!$7:$7,0))</f>
        <v>18070145.100000001</v>
      </c>
      <c r="H16" s="165">
        <f>+INDEX(DataEx!$1:$1048576,MATCH('2020'!$A16,DataEx!$D:$D,0),MATCH('2020'!H$6,DataEx!$7:$7,0))</f>
        <v>14831752.550000001</v>
      </c>
      <c r="I16" s="165">
        <f>+INDEX(DataEx!$1:$1048576,MATCH('2020'!$A16,DataEx!$D:$D,0),MATCH('2020'!I$6,DataEx!$7:$7,0))</f>
        <v>16111610.99</v>
      </c>
      <c r="J16" s="165">
        <f>+INDEX(DataEx!$1:$1048576,MATCH('2020'!$A16,DataEx!$D:$D,0),MATCH('2020'!J$6,DataEx!$7:$7,0))</f>
        <v>14097368.300000001</v>
      </c>
      <c r="K16" s="165">
        <f>+INDEX(DataEx!$1:$1048576,MATCH('2020'!$A16,DataEx!$D:$D,0),MATCH('2020'!K$6,DataEx!$7:$7,0))</f>
        <v>14366315.76</v>
      </c>
      <c r="L16" s="165">
        <f>+INDEX(DataEx!$1:$1048576,MATCH('2020'!$A16,DataEx!$D:$D,0),MATCH('2020'!L$6,DataEx!$7:$7,0))</f>
        <v>17821548.199999999</v>
      </c>
      <c r="M16" s="165">
        <f>+INDEX(DataEx!$1:$1048576,MATCH('2020'!$A16,DataEx!$D:$D,0),MATCH('2020'!M$6,DataEx!$7:$7,0))</f>
        <v>18726969.449999999</v>
      </c>
      <c r="N16" s="165">
        <f>+INDEX(DataEx!$1:$1048576,MATCH('2020'!$A16,DataEx!$D:$D,0),MATCH('2020'!N$6,DataEx!$7:$7,0))</f>
        <v>18817685.98</v>
      </c>
      <c r="O16" s="165">
        <f>+INDEX(DataEx!$1:$1048576,MATCH('2020'!$A16,DataEx!$D:$D,0),MATCH('2020'!O$6,DataEx!$7:$7,0))</f>
        <v>19832898.530000001</v>
      </c>
      <c r="P16" s="165">
        <f>+INDEX(DataEx!$1:$1048576,MATCH('2020'!$A16,DataEx!$D:$D,0),MATCH('2020'!P$6,DataEx!$7:$7,0))</f>
        <v>17308311.120000001</v>
      </c>
      <c r="Q16" s="165">
        <f>+INDEX(DataEx!$1:$1048576,MATCH('2020'!$A16,DataEx!$D:$D,0),MATCH('2020'!Q$6,DataEx!$7:$7,0))</f>
        <v>16609981.27</v>
      </c>
      <c r="R16" s="165">
        <f>+INDEX(DataEx!$1:$1048576,MATCH('2020'!$A16,DataEx!$D:$D,0),MATCH('2020'!R$6,DataEx!$7:$7,0))</f>
        <v>18798010.52</v>
      </c>
      <c r="S16" s="244">
        <f t="shared" si="3"/>
        <v>205392597.77000004</v>
      </c>
      <c r="T16" s="446">
        <f t="shared" si="4"/>
        <v>4.8000139698527704</v>
      </c>
    </row>
    <row r="17" spans="1:25">
      <c r="A17" s="152">
        <v>7116</v>
      </c>
      <c r="B17" s="503" t="str">
        <f>+VLOOKUP($A17,Master!$D$28:$G$224,4,FALSE)</f>
        <v>Tax on International Trade and Transactions</v>
      </c>
      <c r="C17" s="504"/>
      <c r="D17" s="504"/>
      <c r="E17" s="504"/>
      <c r="F17" s="504"/>
      <c r="G17" s="165">
        <f>+INDEX(DataEx!$1:$1048576,MATCH('2020'!$A17,DataEx!$D:$D,0),MATCH('2020'!G$6,DataEx!$7:$7,0))</f>
        <v>1537206.63</v>
      </c>
      <c r="H17" s="165">
        <f>+INDEX(DataEx!$1:$1048576,MATCH('2020'!$A17,DataEx!$D:$D,0),MATCH('2020'!H$6,DataEx!$7:$7,0))</f>
        <v>1922810.55</v>
      </c>
      <c r="I17" s="165">
        <f>+INDEX(DataEx!$1:$1048576,MATCH('2020'!$A17,DataEx!$D:$D,0),MATCH('2020'!I$6,DataEx!$7:$7,0))</f>
        <v>2363697.87</v>
      </c>
      <c r="J17" s="165">
        <f>+INDEX(DataEx!$1:$1048576,MATCH('2020'!$A17,DataEx!$D:$D,0),MATCH('2020'!J$6,DataEx!$7:$7,0))</f>
        <v>1725304.75</v>
      </c>
      <c r="K17" s="165">
        <f>+INDEX(DataEx!$1:$1048576,MATCH('2020'!$A17,DataEx!$D:$D,0),MATCH('2020'!K$6,DataEx!$7:$7,0))</f>
        <v>1588906.58</v>
      </c>
      <c r="L17" s="165">
        <f>+INDEX(DataEx!$1:$1048576,MATCH('2020'!$A17,DataEx!$D:$D,0),MATCH('2020'!L$6,DataEx!$7:$7,0))</f>
        <v>2074453.34</v>
      </c>
      <c r="M17" s="165">
        <f>+INDEX(DataEx!$1:$1048576,MATCH('2020'!$A17,DataEx!$D:$D,0),MATCH('2020'!M$6,DataEx!$7:$7,0))</f>
        <v>2027124.74</v>
      </c>
      <c r="N17" s="165">
        <f>+INDEX(DataEx!$1:$1048576,MATCH('2020'!$A17,DataEx!$D:$D,0),MATCH('2020'!N$6,DataEx!$7:$7,0))</f>
        <v>1746060.96</v>
      </c>
      <c r="O17" s="165">
        <f>+INDEX(DataEx!$1:$1048576,MATCH('2020'!$A17,DataEx!$D:$D,0),MATCH('2020'!O$6,DataEx!$7:$7,0))</f>
        <v>1871913.59</v>
      </c>
      <c r="P17" s="165">
        <f>+INDEX(DataEx!$1:$1048576,MATCH('2020'!$A17,DataEx!$D:$D,0),MATCH('2020'!P$6,DataEx!$7:$7,0))</f>
        <v>2059336.2</v>
      </c>
      <c r="Q17" s="165">
        <f>+INDEX(DataEx!$1:$1048576,MATCH('2020'!$A17,DataEx!$D:$D,0),MATCH('2020'!Q$6,DataEx!$7:$7,0))</f>
        <v>1771129.39</v>
      </c>
      <c r="R17" s="165">
        <f>+INDEX(DataEx!$1:$1048576,MATCH('2020'!$A17,DataEx!$D:$D,0),MATCH('2020'!R$6,DataEx!$7:$7,0))</f>
        <v>1949967.07</v>
      </c>
      <c r="S17" s="244">
        <f t="shared" si="3"/>
        <v>22637911.669999998</v>
      </c>
      <c r="T17" s="446">
        <f t="shared" si="4"/>
        <v>0.52904677892030838</v>
      </c>
    </row>
    <row r="18" spans="1:25">
      <c r="A18" s="152">
        <v>7118</v>
      </c>
      <c r="B18" s="503" t="str">
        <f>+VLOOKUP($A18,Master!$D$28:$G$224,4,FALSE)</f>
        <v>Other Republic Taxes</v>
      </c>
      <c r="C18" s="504"/>
      <c r="D18" s="504"/>
      <c r="E18" s="504"/>
      <c r="F18" s="504"/>
      <c r="G18" s="165">
        <f>+INDEX(DataEx!$1:$1048576,MATCH('2020'!$A18,DataEx!$D:$D,0),MATCH('2020'!G$6,DataEx!$7:$7,0))</f>
        <v>755142.26</v>
      </c>
      <c r="H18" s="165">
        <f>+INDEX(DataEx!$1:$1048576,MATCH('2020'!$A18,DataEx!$D:$D,0),MATCH('2020'!H$6,DataEx!$7:$7,0))</f>
        <v>745544.56</v>
      </c>
      <c r="I18" s="165">
        <f>+INDEX(DataEx!$1:$1048576,MATCH('2020'!$A18,DataEx!$D:$D,0),MATCH('2020'!I$6,DataEx!$7:$7,0))</f>
        <v>855856.43</v>
      </c>
      <c r="J18" s="165">
        <f>+INDEX(DataEx!$1:$1048576,MATCH('2020'!$A18,DataEx!$D:$D,0),MATCH('2020'!J$6,DataEx!$7:$7,0))</f>
        <v>718572.64</v>
      </c>
      <c r="K18" s="165">
        <f>+INDEX(DataEx!$1:$1048576,MATCH('2020'!$A18,DataEx!$D:$D,0),MATCH('2020'!K$6,DataEx!$7:$7,0))</f>
        <v>656000.56000000006</v>
      </c>
      <c r="L18" s="165">
        <f>+INDEX(DataEx!$1:$1048576,MATCH('2020'!$A18,DataEx!$D:$D,0),MATCH('2020'!L$6,DataEx!$7:$7,0))</f>
        <v>909774.71</v>
      </c>
      <c r="M18" s="165">
        <f>+INDEX(DataEx!$1:$1048576,MATCH('2020'!$A18,DataEx!$D:$D,0),MATCH('2020'!M$6,DataEx!$7:$7,0))</f>
        <v>919559.74</v>
      </c>
      <c r="N18" s="165">
        <f>+INDEX(DataEx!$1:$1048576,MATCH('2020'!$A18,DataEx!$D:$D,0),MATCH('2020'!N$6,DataEx!$7:$7,0))</f>
        <v>877420.89</v>
      </c>
      <c r="O18" s="165">
        <f>+INDEX(DataEx!$1:$1048576,MATCH('2020'!$A18,DataEx!$D:$D,0),MATCH('2020'!O$6,DataEx!$7:$7,0))</f>
        <v>929528.57</v>
      </c>
      <c r="P18" s="165">
        <f>+INDEX(DataEx!$1:$1048576,MATCH('2020'!$A18,DataEx!$D:$D,0),MATCH('2020'!P$6,DataEx!$7:$7,0))</f>
        <v>908656.07</v>
      </c>
      <c r="Q18" s="165">
        <f>+INDEX(DataEx!$1:$1048576,MATCH('2020'!$A18,DataEx!$D:$D,0),MATCH('2020'!Q$6,DataEx!$7:$7,0))</f>
        <v>903826.19</v>
      </c>
      <c r="R18" s="165">
        <f>+INDEX(DataEx!$1:$1048576,MATCH('2020'!$A18,DataEx!$D:$D,0),MATCH('2020'!R$6,DataEx!$7:$7,0))</f>
        <v>802194.02</v>
      </c>
      <c r="S18" s="244">
        <f t="shared" si="3"/>
        <v>9982076.6400000006</v>
      </c>
      <c r="T18" s="446">
        <f t="shared" si="4"/>
        <v>0.23328059453143257</v>
      </c>
    </row>
    <row r="19" spans="1:25">
      <c r="A19" s="152">
        <v>712</v>
      </c>
      <c r="B19" s="513" t="str">
        <f>+VLOOKUP($A19,Master!$D$28:$G$224,4,FALSE)</f>
        <v>Contributions</v>
      </c>
      <c r="C19" s="514"/>
      <c r="D19" s="514"/>
      <c r="E19" s="514"/>
      <c r="F19" s="514"/>
      <c r="G19" s="171">
        <f>+INDEX(DataEx!$1:$1048576,MATCH('2020'!$A19,DataEx!$D:$D,0),MATCH('2020'!G$6,DataEx!$7:$7,0))</f>
        <v>15749286.220000001</v>
      </c>
      <c r="H19" s="171">
        <f>+INDEX(DataEx!$1:$1048576,MATCH('2020'!$A19,DataEx!$D:$D,0),MATCH('2020'!H$6,DataEx!$7:$7,0))</f>
        <v>42574769.890000001</v>
      </c>
      <c r="I19" s="171">
        <f>+INDEX(DataEx!$1:$1048576,MATCH('2020'!$A19,DataEx!$D:$D,0),MATCH('2020'!I$6,DataEx!$7:$7,0))</f>
        <v>44888756.57</v>
      </c>
      <c r="J19" s="171">
        <f>+INDEX(DataEx!$1:$1048576,MATCH('2020'!$A19,DataEx!$D:$D,0),MATCH('2020'!J$6,DataEx!$7:$7,0))</f>
        <v>33882602.5</v>
      </c>
      <c r="K19" s="171">
        <f>+INDEX(DataEx!$1:$1048576,MATCH('2020'!$A19,DataEx!$D:$D,0),MATCH('2020'!K$6,DataEx!$7:$7,0))</f>
        <v>40418289.450000003</v>
      </c>
      <c r="L19" s="171">
        <f>+INDEX(DataEx!$1:$1048576,MATCH('2020'!$A19,DataEx!$D:$D,0),MATCH('2020'!L$6,DataEx!$7:$7,0))</f>
        <v>42892419.090000004</v>
      </c>
      <c r="M19" s="171">
        <f>+INDEX(DataEx!$1:$1048576,MATCH('2020'!$A19,DataEx!$D:$D,0),MATCH('2020'!M$6,DataEx!$7:$7,0))</f>
        <v>45009811.700000003</v>
      </c>
      <c r="N19" s="171">
        <f>+INDEX(DataEx!$1:$1048576,MATCH('2020'!$A19,DataEx!$D:$D,0),MATCH('2020'!N$6,DataEx!$7:$7,0))</f>
        <v>51984938.960000001</v>
      </c>
      <c r="O19" s="171">
        <f>+INDEX(DataEx!$1:$1048576,MATCH('2020'!$A19,DataEx!$D:$D,0),MATCH('2020'!O$6,DataEx!$7:$7,0))</f>
        <v>42439853.439999998</v>
      </c>
      <c r="P19" s="171">
        <f>+INDEX(DataEx!$1:$1048576,MATCH('2020'!$A19,DataEx!$D:$D,0),MATCH('2020'!P$6,DataEx!$7:$7,0))</f>
        <v>46766265.019999996</v>
      </c>
      <c r="Q19" s="171">
        <f>+INDEX(DataEx!$1:$1048576,MATCH('2020'!$A19,DataEx!$D:$D,0),MATCH('2020'!Q$6,DataEx!$7:$7,0))</f>
        <v>43869251.589999996</v>
      </c>
      <c r="R19" s="171">
        <f>+INDEX(DataEx!$1:$1048576,MATCH('2020'!$A19,DataEx!$D:$D,0),MATCH('2020'!R$6,DataEx!$7:$7,0))</f>
        <v>80544326.960000008</v>
      </c>
      <c r="S19" s="245">
        <f t="shared" si="3"/>
        <v>531020571.38999999</v>
      </c>
      <c r="T19" s="447">
        <f t="shared" si="4"/>
        <v>12.409922210563215</v>
      </c>
    </row>
    <row r="20" spans="1:25">
      <c r="A20" s="152">
        <v>7121</v>
      </c>
      <c r="B20" s="503" t="str">
        <f>+VLOOKUP($A20,Master!$D$28:$G$224,4,FALSE)</f>
        <v>Contributions for Pension and Disability Insurance</v>
      </c>
      <c r="C20" s="504"/>
      <c r="D20" s="504"/>
      <c r="E20" s="504"/>
      <c r="F20" s="504"/>
      <c r="G20" s="165">
        <f>+INDEX(DataEx!$1:$1048576,MATCH('2020'!$A20,DataEx!$D:$D,0),MATCH('2020'!G$6,DataEx!$7:$7,0))</f>
        <v>9790363.4800000004</v>
      </c>
      <c r="H20" s="165">
        <f>+INDEX(DataEx!$1:$1048576,MATCH('2020'!$A20,DataEx!$D:$D,0),MATCH('2020'!H$6,DataEx!$7:$7,0))</f>
        <v>26782162.98</v>
      </c>
      <c r="I20" s="165">
        <f>+INDEX(DataEx!$1:$1048576,MATCH('2020'!$A20,DataEx!$D:$D,0),MATCH('2020'!I$6,DataEx!$7:$7,0))</f>
        <v>28314388.120000001</v>
      </c>
      <c r="J20" s="165">
        <f>+INDEX(DataEx!$1:$1048576,MATCH('2020'!$A20,DataEx!$D:$D,0),MATCH('2020'!J$6,DataEx!$7:$7,0))</f>
        <v>21078780.449999999</v>
      </c>
      <c r="K20" s="165">
        <f>+INDEX(DataEx!$1:$1048576,MATCH('2020'!$A20,DataEx!$D:$D,0),MATCH('2020'!K$6,DataEx!$7:$7,0))</f>
        <v>24736473.050000001</v>
      </c>
      <c r="L20" s="165">
        <f>+INDEX(DataEx!$1:$1048576,MATCH('2020'!$A20,DataEx!$D:$D,0),MATCH('2020'!L$6,DataEx!$7:$7,0))</f>
        <v>26475281.460000001</v>
      </c>
      <c r="M20" s="165">
        <f>+INDEX(DataEx!$1:$1048576,MATCH('2020'!$A20,DataEx!$D:$D,0),MATCH('2020'!M$6,DataEx!$7:$7,0))</f>
        <v>27851332.690000001</v>
      </c>
      <c r="N20" s="165">
        <f>+INDEX(DataEx!$1:$1048576,MATCH('2020'!$A20,DataEx!$D:$D,0),MATCH('2020'!N$6,DataEx!$7:$7,0))</f>
        <v>32483401.219999999</v>
      </c>
      <c r="O20" s="165">
        <f>+INDEX(DataEx!$1:$1048576,MATCH('2020'!$A20,DataEx!$D:$D,0),MATCH('2020'!O$6,DataEx!$7:$7,0))</f>
        <v>26148502.84</v>
      </c>
      <c r="P20" s="165">
        <f>+INDEX(DataEx!$1:$1048576,MATCH('2020'!$A20,DataEx!$D:$D,0),MATCH('2020'!P$6,DataEx!$7:$7,0))</f>
        <v>29441670.030000001</v>
      </c>
      <c r="Q20" s="165">
        <f>+INDEX(DataEx!$1:$1048576,MATCH('2020'!$A20,DataEx!$D:$D,0),MATCH('2020'!Q$6,DataEx!$7:$7,0))</f>
        <v>27710639.109999999</v>
      </c>
      <c r="R20" s="165">
        <f>+INDEX(DataEx!$1:$1048576,MATCH('2020'!$A20,DataEx!$D:$D,0),MATCH('2020'!R$6,DataEx!$7:$7,0))</f>
        <v>49994308.450000003</v>
      </c>
      <c r="S20" s="244">
        <f>+SUM(G20:R20)</f>
        <v>330807303.88</v>
      </c>
      <c r="T20" s="446">
        <f t="shared" si="4"/>
        <v>7.7309489104931055</v>
      </c>
    </row>
    <row r="21" spans="1:25">
      <c r="A21" s="152">
        <v>7122</v>
      </c>
      <c r="B21" s="503" t="str">
        <f>+VLOOKUP($A21,Master!$D$28:$G$224,4,FALSE)</f>
        <v>Contributions for Health Insurance</v>
      </c>
      <c r="C21" s="504"/>
      <c r="D21" s="504"/>
      <c r="E21" s="504"/>
      <c r="F21" s="504"/>
      <c r="G21" s="165">
        <f>+INDEX(DataEx!$1:$1048576,MATCH('2020'!$A21,DataEx!$D:$D,0),MATCH('2020'!G$6,DataEx!$7:$7,0))</f>
        <v>5160073.6100000003</v>
      </c>
      <c r="H21" s="165">
        <f>+INDEX(DataEx!$1:$1048576,MATCH('2020'!$A21,DataEx!$D:$D,0),MATCH('2020'!H$6,DataEx!$7:$7,0))</f>
        <v>13521231.24</v>
      </c>
      <c r="I21" s="165">
        <f>+INDEX(DataEx!$1:$1048576,MATCH('2020'!$A21,DataEx!$D:$D,0),MATCH('2020'!I$6,DataEx!$7:$7,0))</f>
        <v>14020072.800000001</v>
      </c>
      <c r="J21" s="165">
        <f>+INDEX(DataEx!$1:$1048576,MATCH('2020'!$A21,DataEx!$D:$D,0),MATCH('2020'!J$6,DataEx!$7:$7,0))</f>
        <v>10884138.67</v>
      </c>
      <c r="K21" s="165">
        <f>+INDEX(DataEx!$1:$1048576,MATCH('2020'!$A21,DataEx!$D:$D,0),MATCH('2020'!K$6,DataEx!$7:$7,0))</f>
        <v>13478103.310000001</v>
      </c>
      <c r="L21" s="165">
        <f>+INDEX(DataEx!$1:$1048576,MATCH('2020'!$A21,DataEx!$D:$D,0),MATCH('2020'!L$6,DataEx!$7:$7,0))</f>
        <v>14129608.4</v>
      </c>
      <c r="M21" s="165">
        <f>+INDEX(DataEx!$1:$1048576,MATCH('2020'!$A21,DataEx!$D:$D,0),MATCH('2020'!M$6,DataEx!$7:$7,0))</f>
        <v>14709421.550000001</v>
      </c>
      <c r="N21" s="165">
        <f>+INDEX(DataEx!$1:$1048576,MATCH('2020'!$A21,DataEx!$D:$D,0),MATCH('2020'!N$6,DataEx!$7:$7,0))</f>
        <v>16697077.890000001</v>
      </c>
      <c r="O21" s="165">
        <f>+INDEX(DataEx!$1:$1048576,MATCH('2020'!$A21,DataEx!$D:$D,0),MATCH('2020'!O$6,DataEx!$7:$7,0))</f>
        <v>14002830.41</v>
      </c>
      <c r="P21" s="165">
        <f>+INDEX(DataEx!$1:$1048576,MATCH('2020'!$A21,DataEx!$D:$D,0),MATCH('2020'!P$6,DataEx!$7:$7,0))</f>
        <v>14861911.289999999</v>
      </c>
      <c r="Q21" s="165">
        <f>+INDEX(DataEx!$1:$1048576,MATCH('2020'!$A21,DataEx!$D:$D,0),MATCH('2020'!Q$6,DataEx!$7:$7,0))</f>
        <v>13825874.189999999</v>
      </c>
      <c r="R21" s="165">
        <f>+INDEX(DataEx!$1:$1048576,MATCH('2020'!$A21,DataEx!$D:$D,0),MATCH('2020'!R$6,DataEx!$7:$7,0))</f>
        <v>26271305.699999999</v>
      </c>
      <c r="S21" s="244">
        <f t="shared" si="3"/>
        <v>171561649.05999997</v>
      </c>
      <c r="T21" s="446">
        <f t="shared" si="4"/>
        <v>4.009386516943211</v>
      </c>
    </row>
    <row r="22" spans="1:25">
      <c r="A22" s="152">
        <v>7123</v>
      </c>
      <c r="B22" s="503" t="str">
        <f>+VLOOKUP($A22,Master!$D$28:$G$224,4,FALSE)</f>
        <v>Contributions for  Unemployment Insurance</v>
      </c>
      <c r="C22" s="504"/>
      <c r="D22" s="504"/>
      <c r="E22" s="504"/>
      <c r="F22" s="504"/>
      <c r="G22" s="165">
        <f>+INDEX(DataEx!$1:$1048576,MATCH('2020'!$A22,DataEx!$D:$D,0),MATCH('2020'!G$6,DataEx!$7:$7,0))</f>
        <v>455742.13</v>
      </c>
      <c r="H22" s="165">
        <f>+INDEX(DataEx!$1:$1048576,MATCH('2020'!$A22,DataEx!$D:$D,0),MATCH('2020'!H$6,DataEx!$7:$7,0))</f>
        <v>1236727.53</v>
      </c>
      <c r="I22" s="165">
        <f>+INDEX(DataEx!$1:$1048576,MATCH('2020'!$A22,DataEx!$D:$D,0),MATCH('2020'!I$6,DataEx!$7:$7,0))</f>
        <v>1425690.07</v>
      </c>
      <c r="J22" s="165">
        <f>+INDEX(DataEx!$1:$1048576,MATCH('2020'!$A22,DataEx!$D:$D,0),MATCH('2020'!J$6,DataEx!$7:$7,0))</f>
        <v>1042509.86</v>
      </c>
      <c r="K22" s="165">
        <f>+INDEX(DataEx!$1:$1048576,MATCH('2020'!$A22,DataEx!$D:$D,0),MATCH('2020'!K$6,DataEx!$7:$7,0))</f>
        <v>1190738.6299999999</v>
      </c>
      <c r="L22" s="165">
        <f>+INDEX(DataEx!$1:$1048576,MATCH('2020'!$A22,DataEx!$D:$D,0),MATCH('2020'!L$6,DataEx!$7:$7,0))</f>
        <v>1233975.8400000001</v>
      </c>
      <c r="M22" s="165">
        <f>+INDEX(DataEx!$1:$1048576,MATCH('2020'!$A22,DataEx!$D:$D,0),MATCH('2020'!M$6,DataEx!$7:$7,0))</f>
        <v>1318558.31</v>
      </c>
      <c r="N22" s="165">
        <f>+INDEX(DataEx!$1:$1048576,MATCH('2020'!$A22,DataEx!$D:$D,0),MATCH('2020'!N$6,DataEx!$7:$7,0))</f>
        <v>1488807.39</v>
      </c>
      <c r="O22" s="165">
        <f>+INDEX(DataEx!$1:$1048576,MATCH('2020'!$A22,DataEx!$D:$D,0),MATCH('2020'!O$6,DataEx!$7:$7,0))</f>
        <v>1223746.3700000001</v>
      </c>
      <c r="P22" s="165">
        <f>+INDEX(DataEx!$1:$1048576,MATCH('2020'!$A22,DataEx!$D:$D,0),MATCH('2020'!P$6,DataEx!$7:$7,0))</f>
        <v>1260451.97</v>
      </c>
      <c r="Q22" s="165">
        <f>+INDEX(DataEx!$1:$1048576,MATCH('2020'!$A22,DataEx!$D:$D,0),MATCH('2020'!Q$6,DataEx!$7:$7,0))</f>
        <v>1219234.01</v>
      </c>
      <c r="R22" s="165">
        <f>+INDEX(DataEx!$1:$1048576,MATCH('2020'!$A22,DataEx!$D:$D,0),MATCH('2020'!R$6,DataEx!$7:$7,0))</f>
        <v>2323446.4500000002</v>
      </c>
      <c r="S22" s="244">
        <f t="shared" si="3"/>
        <v>15419628.560000002</v>
      </c>
      <c r="T22" s="446">
        <f t="shared" si="4"/>
        <v>0.36035589062865159</v>
      </c>
    </row>
    <row r="23" spans="1:25">
      <c r="A23" s="152">
        <v>7124</v>
      </c>
      <c r="B23" s="503" t="str">
        <f>+VLOOKUP($A23,Master!$D$28:$G$224,4,FALSE)</f>
        <v>Other contributions</v>
      </c>
      <c r="C23" s="504"/>
      <c r="D23" s="504"/>
      <c r="E23" s="504"/>
      <c r="F23" s="504"/>
      <c r="G23" s="165">
        <f>+INDEX(DataEx!$1:$1048576,MATCH('2020'!$A23,DataEx!$D:$D,0),MATCH('2020'!G$6,DataEx!$7:$7,0))</f>
        <v>343107</v>
      </c>
      <c r="H23" s="165">
        <f>+INDEX(DataEx!$1:$1048576,MATCH('2020'!$A23,DataEx!$D:$D,0),MATCH('2020'!H$6,DataEx!$7:$7,0))</f>
        <v>1034648.14</v>
      </c>
      <c r="I23" s="165">
        <f>+INDEX(DataEx!$1:$1048576,MATCH('2020'!$A23,DataEx!$D:$D,0),MATCH('2020'!I$6,DataEx!$7:$7,0))</f>
        <v>1128605.58</v>
      </c>
      <c r="J23" s="165">
        <f>+INDEX(DataEx!$1:$1048576,MATCH('2020'!$A23,DataEx!$D:$D,0),MATCH('2020'!J$6,DataEx!$7:$7,0))</f>
        <v>877173.52</v>
      </c>
      <c r="K23" s="165">
        <f>+INDEX(DataEx!$1:$1048576,MATCH('2020'!$A23,DataEx!$D:$D,0),MATCH('2020'!K$6,DataEx!$7:$7,0))</f>
        <v>1012974.46</v>
      </c>
      <c r="L23" s="165">
        <f>+INDEX(DataEx!$1:$1048576,MATCH('2020'!$A23,DataEx!$D:$D,0),MATCH('2020'!L$6,DataEx!$7:$7,0))</f>
        <v>1053553.3899999999</v>
      </c>
      <c r="M23" s="165">
        <f>+INDEX(DataEx!$1:$1048576,MATCH('2020'!$A23,DataEx!$D:$D,0),MATCH('2020'!M$6,DataEx!$7:$7,0))</f>
        <v>1130499.1499999999</v>
      </c>
      <c r="N23" s="165">
        <f>+INDEX(DataEx!$1:$1048576,MATCH('2020'!$A23,DataEx!$D:$D,0),MATCH('2020'!N$6,DataEx!$7:$7,0))</f>
        <v>1315652.46</v>
      </c>
      <c r="O23" s="165">
        <f>+INDEX(DataEx!$1:$1048576,MATCH('2020'!$A23,DataEx!$D:$D,0),MATCH('2020'!O$6,DataEx!$7:$7,0))</f>
        <v>1064773.82</v>
      </c>
      <c r="P23" s="165">
        <f>+INDEX(DataEx!$1:$1048576,MATCH('2020'!$A23,DataEx!$D:$D,0),MATCH('2020'!P$6,DataEx!$7:$7,0))</f>
        <v>1202231.73</v>
      </c>
      <c r="Q23" s="165">
        <f>+INDEX(DataEx!$1:$1048576,MATCH('2020'!$A23,DataEx!$D:$D,0),MATCH('2020'!Q$6,DataEx!$7:$7,0))</f>
        <v>1113504.28</v>
      </c>
      <c r="R23" s="165">
        <f>+INDEX(DataEx!$1:$1048576,MATCH('2020'!$A23,DataEx!$D:$D,0),MATCH('2020'!R$6,DataEx!$7:$7,0))</f>
        <v>1955266.36</v>
      </c>
      <c r="S23" s="244">
        <f t="shared" si="3"/>
        <v>13231989.889999999</v>
      </c>
      <c r="T23" s="446">
        <f t="shared" si="4"/>
        <v>0.30923089249824726</v>
      </c>
      <c r="Y23" s="314"/>
    </row>
    <row r="24" spans="1:25">
      <c r="A24" s="152">
        <v>713</v>
      </c>
      <c r="B24" s="505" t="str">
        <f>+VLOOKUP($A24,Master!$D$28:$G$224,4,FALSE)</f>
        <v>Duties</v>
      </c>
      <c r="C24" s="506"/>
      <c r="D24" s="506"/>
      <c r="E24" s="506"/>
      <c r="F24" s="506"/>
      <c r="G24" s="177">
        <f>+INDEX(DataEx!$1:$1048576,MATCH('2020'!$A24,DataEx!$D:$D,0),MATCH('2020'!G$6,DataEx!$7:$7,0))</f>
        <v>711811.51</v>
      </c>
      <c r="H24" s="177">
        <f>+INDEX(DataEx!$1:$1048576,MATCH('2020'!$A24,DataEx!$D:$D,0),MATCH('2020'!H$6,DataEx!$7:$7,0))</f>
        <v>845756.92</v>
      </c>
      <c r="I24" s="177">
        <f>+INDEX(DataEx!$1:$1048576,MATCH('2020'!$A24,DataEx!$D:$D,0),MATCH('2020'!I$6,DataEx!$7:$7,0))</f>
        <v>815406.19</v>
      </c>
      <c r="J24" s="177">
        <f>+INDEX(DataEx!$1:$1048576,MATCH('2020'!$A24,DataEx!$D:$D,0),MATCH('2020'!J$6,DataEx!$7:$7,0))</f>
        <v>318936.3</v>
      </c>
      <c r="K24" s="177">
        <f>+INDEX(DataEx!$1:$1048576,MATCH('2020'!$A24,DataEx!$D:$D,0),MATCH('2020'!K$6,DataEx!$7:$7,0))</f>
        <v>469045.42</v>
      </c>
      <c r="L24" s="177">
        <f>+INDEX(DataEx!$1:$1048576,MATCH('2020'!$A24,DataEx!$D:$D,0),MATCH('2020'!L$6,DataEx!$7:$7,0))</f>
        <v>1094710.17</v>
      </c>
      <c r="M24" s="177">
        <f>+INDEX(DataEx!$1:$1048576,MATCH('2020'!$A24,DataEx!$D:$D,0),MATCH('2020'!M$6,DataEx!$7:$7,0))</f>
        <v>962946.75000000012</v>
      </c>
      <c r="N24" s="177">
        <f>+INDEX(DataEx!$1:$1048576,MATCH('2020'!$A24,DataEx!$D:$D,0),MATCH('2020'!N$6,DataEx!$7:$7,0))</f>
        <v>1016910.3699999999</v>
      </c>
      <c r="O24" s="177">
        <f>+INDEX(DataEx!$1:$1048576,MATCH('2020'!$A24,DataEx!$D:$D,0),MATCH('2020'!O$6,DataEx!$7:$7,0))</f>
        <v>1210136.0899999999</v>
      </c>
      <c r="P24" s="177">
        <f>+INDEX(DataEx!$1:$1048576,MATCH('2020'!$A24,DataEx!$D:$D,0),MATCH('2020'!P$6,DataEx!$7:$7,0))</f>
        <v>1020237.03</v>
      </c>
      <c r="Q24" s="177">
        <f>+INDEX(DataEx!$1:$1048576,MATCH('2020'!$A24,DataEx!$D:$D,0),MATCH('2020'!Q$6,DataEx!$7:$7,0))</f>
        <v>955177.11</v>
      </c>
      <c r="R24" s="246">
        <f>+INDEX(DataEx!$1:$1048576,MATCH('2020'!$A24,DataEx!$D:$D,0),MATCH('2020'!R$6,DataEx!$7:$7,0))</f>
        <v>1176009.02</v>
      </c>
      <c r="S24" s="245">
        <f t="shared" si="3"/>
        <v>10597082.879999999</v>
      </c>
      <c r="T24" s="447">
        <f t="shared" si="4"/>
        <v>0.24765325730310819</v>
      </c>
      <c r="Y24" s="314"/>
    </row>
    <row r="25" spans="1:25">
      <c r="A25" s="152">
        <v>714</v>
      </c>
      <c r="B25" s="505" t="str">
        <f>+VLOOKUP($A25,Master!$D$28:$G$224,4,FALSE)</f>
        <v>Fees</v>
      </c>
      <c r="C25" s="506"/>
      <c r="D25" s="506"/>
      <c r="E25" s="506"/>
      <c r="F25" s="506"/>
      <c r="G25" s="177">
        <f>+INDEX(DataEx!$1:$1048576,MATCH('2020'!$A25,DataEx!$D:$D,0),MATCH('2020'!G$6,DataEx!$7:$7,0))</f>
        <v>2226726.9299999997</v>
      </c>
      <c r="H25" s="177">
        <f>+INDEX(DataEx!$1:$1048576,MATCH('2020'!$A25,DataEx!$D:$D,0),MATCH('2020'!H$6,DataEx!$7:$7,0))</f>
        <v>2200614.79</v>
      </c>
      <c r="I25" s="177">
        <f>+INDEX(DataEx!$1:$1048576,MATCH('2020'!$A25,DataEx!$D:$D,0),MATCH('2020'!I$6,DataEx!$7:$7,0))</f>
        <v>1317967.9100000001</v>
      </c>
      <c r="J25" s="177">
        <f>+INDEX(DataEx!$1:$1048576,MATCH('2020'!$A25,DataEx!$D:$D,0),MATCH('2020'!J$6,DataEx!$7:$7,0))</f>
        <v>1597851.3599999999</v>
      </c>
      <c r="K25" s="177">
        <f>+INDEX(DataEx!$1:$1048576,MATCH('2020'!$A25,DataEx!$D:$D,0),MATCH('2020'!K$6,DataEx!$7:$7,0))</f>
        <v>1673853.74</v>
      </c>
      <c r="L25" s="177">
        <f>+INDEX(DataEx!$1:$1048576,MATCH('2020'!$A25,DataEx!$D:$D,0),MATCH('2020'!L$6,DataEx!$7:$7,0))</f>
        <v>2752546.6799999997</v>
      </c>
      <c r="M25" s="177">
        <f>+INDEX(DataEx!$1:$1048576,MATCH('2020'!$A25,DataEx!$D:$D,0),MATCH('2020'!M$6,DataEx!$7:$7,0))</f>
        <v>2600399.9099999997</v>
      </c>
      <c r="N25" s="177">
        <f>+INDEX(DataEx!$1:$1048576,MATCH('2020'!$A25,DataEx!$D:$D,0),MATCH('2020'!N$6,DataEx!$7:$7,0))</f>
        <v>2411610.62</v>
      </c>
      <c r="O25" s="177">
        <f>+INDEX(DataEx!$1:$1048576,MATCH('2020'!$A25,DataEx!$D:$D,0),MATCH('2020'!O$6,DataEx!$7:$7,0))</f>
        <v>2242559.5</v>
      </c>
      <c r="P25" s="177">
        <f>+INDEX(DataEx!$1:$1048576,MATCH('2020'!$A25,DataEx!$D:$D,0),MATCH('2020'!P$6,DataEx!$7:$7,0))</f>
        <v>3223177.49</v>
      </c>
      <c r="Q25" s="177">
        <f>+INDEX(DataEx!$1:$1048576,MATCH('2020'!$A25,DataEx!$D:$D,0),MATCH('2020'!Q$6,DataEx!$7:$7,0))</f>
        <v>2393815.35</v>
      </c>
      <c r="R25" s="246">
        <f>+INDEX(DataEx!$1:$1048576,MATCH('2020'!$A25,DataEx!$D:$D,0),MATCH('2020'!R$6,DataEx!$7:$7,0))</f>
        <v>3177660.7800000003</v>
      </c>
      <c r="S25" s="245">
        <f t="shared" si="3"/>
        <v>27818785.060000002</v>
      </c>
      <c r="T25" s="447">
        <f t="shared" si="4"/>
        <v>0.65012351156812342</v>
      </c>
      <c r="W25" s="301"/>
    </row>
    <row r="26" spans="1:25">
      <c r="A26" s="152">
        <v>715</v>
      </c>
      <c r="B26" s="505" t="str">
        <f>+VLOOKUP($A26,Master!$D$28:$G$224,4,FALSE)</f>
        <v>Other revenues</v>
      </c>
      <c r="C26" s="506"/>
      <c r="D26" s="506"/>
      <c r="E26" s="506"/>
      <c r="F26" s="506"/>
      <c r="G26" s="177">
        <f>+INDEX(DataEx!$1:$1048576,MATCH('2020'!$A26,DataEx!$D:$D,0),MATCH('2020'!G$6,DataEx!$7:$7,0))</f>
        <v>1483659.28</v>
      </c>
      <c r="H26" s="177">
        <f>+INDEX(DataEx!$1:$1048576,MATCH('2020'!$A26,DataEx!$D:$D,0),MATCH('2020'!H$6,DataEx!$7:$7,0))</f>
        <v>2100277.88</v>
      </c>
      <c r="I26" s="177">
        <f>+INDEX(DataEx!$1:$1048576,MATCH('2020'!$A26,DataEx!$D:$D,0),MATCH('2020'!I$6,DataEx!$7:$7,0))</f>
        <v>4244020.3499999996</v>
      </c>
      <c r="J26" s="177">
        <f>+INDEX(DataEx!$1:$1048576,MATCH('2020'!$A26,DataEx!$D:$D,0),MATCH('2020'!J$6,DataEx!$7:$7,0))</f>
        <v>2093035.81</v>
      </c>
      <c r="K26" s="177">
        <f>+INDEX(DataEx!$1:$1048576,MATCH('2020'!$A26,DataEx!$D:$D,0),MATCH('2020'!K$6,DataEx!$7:$7,0))</f>
        <v>1280117.99</v>
      </c>
      <c r="L26" s="177">
        <f>+INDEX(DataEx!$1:$1048576,MATCH('2020'!$A26,DataEx!$D:$D,0),MATCH('2020'!L$6,DataEx!$7:$7,0))</f>
        <v>1931121.2500000002</v>
      </c>
      <c r="M26" s="177">
        <f>+INDEX(DataEx!$1:$1048576,MATCH('2020'!$A26,DataEx!$D:$D,0),MATCH('2020'!M$6,DataEx!$7:$7,0))</f>
        <v>2468900.73</v>
      </c>
      <c r="N26" s="177">
        <f>+INDEX(DataEx!$1:$1048576,MATCH('2020'!$A26,DataEx!$D:$D,0),MATCH('2020'!N$6,DataEx!$7:$7,0))</f>
        <v>3216729.54</v>
      </c>
      <c r="O26" s="177">
        <f>+INDEX(DataEx!$1:$1048576,MATCH('2020'!$A26,DataEx!$D:$D,0),MATCH('2020'!O$6,DataEx!$7:$7,0))</f>
        <v>11550447.479999999</v>
      </c>
      <c r="P26" s="177">
        <f>+INDEX(DataEx!$1:$1048576,MATCH('2020'!$A26,DataEx!$D:$D,0),MATCH('2020'!P$6,DataEx!$7:$7,0))</f>
        <v>1941236.87</v>
      </c>
      <c r="Q26" s="177">
        <f>+INDEX(DataEx!$1:$1048576,MATCH('2020'!$A26,DataEx!$D:$D,0),MATCH('2020'!Q$6,DataEx!$7:$7,0))</f>
        <v>1756272.85</v>
      </c>
      <c r="R26" s="246">
        <f>+INDEX(DataEx!$1:$1048576,MATCH('2020'!$A26,DataEx!$D:$D,0),MATCH('2020'!R$6,DataEx!$7:$7,0))</f>
        <v>2594554.1</v>
      </c>
      <c r="S26" s="245">
        <f t="shared" si="3"/>
        <v>36660374.130000003</v>
      </c>
      <c r="T26" s="447">
        <f t="shared" si="4"/>
        <v>0.85675097289086233</v>
      </c>
      <c r="W26" s="320"/>
    </row>
    <row r="27" spans="1:25">
      <c r="A27" s="152">
        <v>73</v>
      </c>
      <c r="B27" s="505" t="str">
        <f>+VLOOKUP($A27,Master!$D$28:$G$224,4,FALSE)</f>
        <v>Receipts from Repayment of Loans and Funds Carried over from Previous Year</v>
      </c>
      <c r="C27" s="506"/>
      <c r="D27" s="506"/>
      <c r="E27" s="506"/>
      <c r="F27" s="506"/>
      <c r="G27" s="177">
        <f>+INDEX(DataEx!$1:$1048576,MATCH('2020'!$A27,DataEx!$D:$D,0),MATCH('2020'!G$6,DataEx!$7:$7,0))</f>
        <v>80819.179999999993</v>
      </c>
      <c r="H27" s="177">
        <f>+INDEX(DataEx!$1:$1048576,MATCH('2020'!$A27,DataEx!$D:$D,0),MATCH('2020'!H$6,DataEx!$7:$7,0))</f>
        <v>813727.89</v>
      </c>
      <c r="I27" s="177">
        <f>+INDEX(DataEx!$1:$1048576,MATCH('2020'!$A27,DataEx!$D:$D,0),MATCH('2020'!I$6,DataEx!$7:$7,0))</f>
        <v>794561.22</v>
      </c>
      <c r="J27" s="177">
        <f>+INDEX(DataEx!$1:$1048576,MATCH('2020'!$A27,DataEx!$D:$D,0),MATCH('2020'!J$6,DataEx!$7:$7,0))</f>
        <v>561040.23</v>
      </c>
      <c r="K27" s="177">
        <f>+INDEX(DataEx!$1:$1048576,MATCH('2020'!$A27,DataEx!$D:$D,0),MATCH('2020'!K$6,DataEx!$7:$7,0))</f>
        <v>896681.72</v>
      </c>
      <c r="L27" s="177">
        <f>+INDEX(DataEx!$1:$1048576,MATCH('2020'!$A27,DataEx!$D:$D,0),MATCH('2020'!L$6,DataEx!$7:$7,0))</f>
        <v>977750.68</v>
      </c>
      <c r="M27" s="177">
        <f>+INDEX(DataEx!$1:$1048576,MATCH('2020'!$A27,DataEx!$D:$D,0),MATCH('2020'!M$6,DataEx!$7:$7,0))</f>
        <v>43328</v>
      </c>
      <c r="N27" s="177">
        <f>+INDEX(DataEx!$1:$1048576,MATCH('2020'!$A27,DataEx!$D:$D,0),MATCH('2020'!N$6,DataEx!$7:$7,0))</f>
        <v>635570.36</v>
      </c>
      <c r="O27" s="177">
        <f>+INDEX(DataEx!$1:$1048576,MATCH('2020'!$A27,DataEx!$D:$D,0),MATCH('2020'!O$6,DataEx!$7:$7,0))</f>
        <v>139421.26999999999</v>
      </c>
      <c r="P27" s="177">
        <f>+INDEX(DataEx!$1:$1048576,MATCH('2020'!$A27,DataEx!$D:$D,0),MATCH('2020'!P$6,DataEx!$7:$7,0))</f>
        <v>338814.6</v>
      </c>
      <c r="Q27" s="177">
        <f>+INDEX(DataEx!$1:$1048576,MATCH('2020'!$A27,DataEx!$D:$D,0),MATCH('2020'!Q$6,DataEx!$7:$7,0))</f>
        <v>2968039.43</v>
      </c>
      <c r="R27" s="246">
        <f>+INDEX(DataEx!$1:$1048576,MATCH('2020'!$A27,DataEx!$D:$D,0),MATCH('2020'!R$6,DataEx!$7:$7,0))</f>
        <v>980752.09</v>
      </c>
      <c r="S27" s="245">
        <f t="shared" si="3"/>
        <v>9230506.6699999999</v>
      </c>
      <c r="T27" s="447">
        <f t="shared" si="4"/>
        <v>0.21571644473007712</v>
      </c>
    </row>
    <row r="28" spans="1:25" ht="13.5" thickBot="1">
      <c r="A28" s="152">
        <v>74</v>
      </c>
      <c r="B28" s="507" t="str">
        <f>+VLOOKUP($A28,Master!$D$28:$G$224,4,FALSE)</f>
        <v>Grants and Transfers</v>
      </c>
      <c r="C28" s="508"/>
      <c r="D28" s="508"/>
      <c r="E28" s="508"/>
      <c r="F28" s="508"/>
      <c r="G28" s="177">
        <f>+INDEX(DataEx!$1:$1048576,MATCH('2020'!$A28,DataEx!$D:$D,0),MATCH('2020'!G$6,DataEx!$7:$7,0))</f>
        <v>749733.22</v>
      </c>
      <c r="H28" s="177">
        <f>+INDEX(DataEx!$1:$1048576,MATCH('2020'!$A28,DataEx!$D:$D,0),MATCH('2020'!H$6,DataEx!$7:$7,0))</f>
        <v>1634973.52</v>
      </c>
      <c r="I28" s="177">
        <f>+INDEX(DataEx!$1:$1048576,MATCH('2020'!$A28,DataEx!$D:$D,0),MATCH('2020'!I$6,DataEx!$7:$7,0))</f>
        <v>3517796.56</v>
      </c>
      <c r="J28" s="177">
        <f>+INDEX(DataEx!$1:$1048576,MATCH('2020'!$A28,DataEx!$D:$D,0),MATCH('2020'!J$6,DataEx!$7:$7,0))</f>
        <v>2957605.59</v>
      </c>
      <c r="K28" s="177">
        <f>+INDEX(DataEx!$1:$1048576,MATCH('2020'!$A28,DataEx!$D:$D,0),MATCH('2020'!K$6,DataEx!$7:$7,0))</f>
        <v>842020.08</v>
      </c>
      <c r="L28" s="177">
        <f>+INDEX(DataEx!$1:$1048576,MATCH('2020'!$A28,DataEx!$D:$D,0),MATCH('2020'!L$6,DataEx!$7:$7,0))</f>
        <v>2579280.8199999998</v>
      </c>
      <c r="M28" s="177">
        <f>+INDEX(DataEx!$1:$1048576,MATCH('2020'!$A28,DataEx!$D:$D,0),MATCH('2020'!M$6,DataEx!$7:$7,0))</f>
        <v>2556670.7400000002</v>
      </c>
      <c r="N28" s="177">
        <f>+INDEX(DataEx!$1:$1048576,MATCH('2020'!$A28,DataEx!$D:$D,0),MATCH('2020'!N$6,DataEx!$7:$7,0))</f>
        <v>2031508.34</v>
      </c>
      <c r="O28" s="177">
        <f>+INDEX(DataEx!$1:$1048576,MATCH('2020'!$A28,DataEx!$D:$D,0),MATCH('2020'!O$6,DataEx!$7:$7,0))</f>
        <v>4226201.38</v>
      </c>
      <c r="P28" s="177">
        <f>+INDEX(DataEx!$1:$1048576,MATCH('2020'!$A28,DataEx!$D:$D,0),MATCH('2020'!P$6,DataEx!$7:$7,0))</f>
        <v>1408452.9</v>
      </c>
      <c r="Q28" s="177">
        <f>+INDEX(DataEx!$1:$1048576,MATCH('2020'!$A28,DataEx!$D:$D,0),MATCH('2020'!Q$6,DataEx!$7:$7,0))</f>
        <v>29291580.460000001</v>
      </c>
      <c r="R28" s="246">
        <f>+INDEX(DataEx!$1:$1048576,MATCH('2020'!$A28,DataEx!$D:$D,0),MATCH('2020'!R$6,DataEx!$7:$7,0))</f>
        <v>5896037.5</v>
      </c>
      <c r="S28" s="245">
        <f t="shared" si="3"/>
        <v>57691861.109999999</v>
      </c>
      <c r="T28" s="448">
        <f t="shared" si="4"/>
        <v>1.3482556931526057</v>
      </c>
    </row>
    <row r="29" spans="1:25" ht="13.5" thickBot="1">
      <c r="A29" s="152">
        <v>4</v>
      </c>
      <c r="B29" s="493" t="str">
        <f>+VLOOKUP($A29,Master!$D$28:$G$224,4,FALSE)</f>
        <v>Total Expenditures</v>
      </c>
      <c r="C29" s="494"/>
      <c r="D29" s="494"/>
      <c r="E29" s="494"/>
      <c r="F29" s="494"/>
      <c r="G29" s="153">
        <f t="shared" ref="G29:R29" si="5">+G30+G40+G46+SUM(G47:G51)</f>
        <v>128612803.30400002</v>
      </c>
      <c r="H29" s="153">
        <f t="shared" si="5"/>
        <v>145970807.48400003</v>
      </c>
      <c r="I29" s="153">
        <f t="shared" si="5"/>
        <v>178298690.00400001</v>
      </c>
      <c r="J29" s="153">
        <f t="shared" si="5"/>
        <v>170373402.05399996</v>
      </c>
      <c r="K29" s="153">
        <f t="shared" si="5"/>
        <v>159821777.884</v>
      </c>
      <c r="L29" s="153">
        <f t="shared" si="5"/>
        <v>179437971.55400002</v>
      </c>
      <c r="M29" s="153">
        <f t="shared" si="5"/>
        <v>190586727.75399995</v>
      </c>
      <c r="N29" s="153">
        <f t="shared" si="5"/>
        <v>182000537.722</v>
      </c>
      <c r="O29" s="153">
        <f t="shared" si="5"/>
        <v>164187763.03</v>
      </c>
      <c r="P29" s="153">
        <f t="shared" si="5"/>
        <v>188411778.81999999</v>
      </c>
      <c r="Q29" s="153">
        <f t="shared" si="5"/>
        <v>165386940.56999999</v>
      </c>
      <c r="R29" s="153">
        <f t="shared" si="5"/>
        <v>205486887.97</v>
      </c>
      <c r="S29" s="247">
        <f t="shared" si="3"/>
        <v>2058576088.1500001</v>
      </c>
      <c r="T29" s="449">
        <f t="shared" si="4"/>
        <v>48.108812529796687</v>
      </c>
    </row>
    <row r="30" spans="1:25">
      <c r="A30" s="152">
        <v>41</v>
      </c>
      <c r="B30" s="511" t="str">
        <f>+VLOOKUP($A30,Master!$D$28:$G$224,4,FALSE)</f>
        <v>Current Expenditures</v>
      </c>
      <c r="C30" s="512"/>
      <c r="D30" s="512"/>
      <c r="E30" s="512"/>
      <c r="F30" s="512"/>
      <c r="G30" s="189">
        <f t="shared" ref="G30:R30" si="6">+SUM(G31:G39)</f>
        <v>53671281.390000008</v>
      </c>
      <c r="H30" s="189">
        <f t="shared" si="6"/>
        <v>62538980.140000015</v>
      </c>
      <c r="I30" s="189">
        <f t="shared" si="6"/>
        <v>85233496.909999996</v>
      </c>
      <c r="J30" s="189">
        <f t="shared" si="6"/>
        <v>84470997.159999996</v>
      </c>
      <c r="K30" s="189">
        <f t="shared" si="6"/>
        <v>65234209.759999998</v>
      </c>
      <c r="L30" s="189">
        <f t="shared" si="6"/>
        <v>69509406.549999997</v>
      </c>
      <c r="M30" s="189">
        <f t="shared" si="6"/>
        <v>70728760.169999987</v>
      </c>
      <c r="N30" s="189">
        <f t="shared" si="6"/>
        <v>58007340.390000001</v>
      </c>
      <c r="O30" s="189">
        <f t="shared" si="6"/>
        <v>62389634.459999993</v>
      </c>
      <c r="P30" s="189">
        <f t="shared" si="6"/>
        <v>80260052.209999993</v>
      </c>
      <c r="Q30" s="189">
        <f t="shared" si="6"/>
        <v>73259219.310000017</v>
      </c>
      <c r="R30" s="248">
        <f t="shared" si="6"/>
        <v>92604470.360000014</v>
      </c>
      <c r="S30" s="434">
        <f t="shared" si="3"/>
        <v>857907848.81000018</v>
      </c>
      <c r="T30" s="445">
        <f t="shared" si="4"/>
        <v>20.049260313390985</v>
      </c>
      <c r="U30" s="244"/>
    </row>
    <row r="31" spans="1:25">
      <c r="A31" s="152">
        <v>411</v>
      </c>
      <c r="B31" s="503" t="str">
        <f>+VLOOKUP($A31,Master!$D$28:$G$224,4,FALSE)</f>
        <v>Gross Salaries and Contributions</v>
      </c>
      <c r="C31" s="504"/>
      <c r="D31" s="504"/>
      <c r="E31" s="504"/>
      <c r="F31" s="504"/>
      <c r="G31" s="165">
        <f>+INDEX(DataEx!$1:$1048576,MATCH('2020'!$A31,DataEx!$D:$D,0),MATCH('2020'!G$6,DataEx!$7:$7,0))</f>
        <v>40884832.280000001</v>
      </c>
      <c r="H31" s="165">
        <f>+INDEX(DataEx!$1:$1048576,MATCH('2020'!$A31,DataEx!$D:$D,0),MATCH('2020'!H$6,DataEx!$7:$7,0))</f>
        <v>41362850.270000003</v>
      </c>
      <c r="I31" s="165">
        <f>+INDEX(DataEx!$1:$1048576,MATCH('2020'!$A31,DataEx!$D:$D,0),MATCH('2020'!I$6,DataEx!$7:$7,0))</f>
        <v>41444412.079999998</v>
      </c>
      <c r="J31" s="165">
        <f>+INDEX(DataEx!$1:$1048576,MATCH('2020'!$A31,DataEx!$D:$D,0),MATCH('2020'!J$6,DataEx!$7:$7,0))</f>
        <v>41745440.189999998</v>
      </c>
      <c r="K31" s="165">
        <f>+INDEX(DataEx!$1:$1048576,MATCH('2020'!$A31,DataEx!$D:$D,0),MATCH('2020'!K$6,DataEx!$7:$7,0))</f>
        <v>40758304.579999998</v>
      </c>
      <c r="L31" s="165">
        <f>+INDEX(DataEx!$1:$1048576,MATCH('2020'!$A31,DataEx!$D:$D,0),MATCH('2020'!L$6,DataEx!$7:$7,0))</f>
        <v>43040867.280000001</v>
      </c>
      <c r="M31" s="165">
        <f>+INDEX(DataEx!$1:$1048576,MATCH('2020'!$A31,DataEx!$D:$D,0),MATCH('2020'!M$6,DataEx!$7:$7,0))</f>
        <v>41134725.810000002</v>
      </c>
      <c r="N31" s="165">
        <f>+INDEX(DataEx!$1:$1048576,MATCH('2020'!$A31,DataEx!$D:$D,0),MATCH('2020'!N$6,DataEx!$7:$7,0))</f>
        <v>40354849.710000001</v>
      </c>
      <c r="O31" s="165">
        <f>+INDEX(DataEx!$1:$1048576,MATCH('2020'!$A31,DataEx!$D:$D,0),MATCH('2020'!O$6,DataEx!$7:$7,0))</f>
        <v>40276343.780000001</v>
      </c>
      <c r="P31" s="165">
        <f>+INDEX(DataEx!$1:$1048576,MATCH('2020'!$A31,DataEx!$D:$D,0),MATCH('2020'!P$6,DataEx!$7:$7,0))</f>
        <v>42400898.109999999</v>
      </c>
      <c r="Q31" s="165">
        <f>+INDEX(DataEx!$1:$1048576,MATCH('2020'!$A31,DataEx!$D:$D,0),MATCH('2020'!Q$6,DataEx!$7:$7,0))</f>
        <v>38685460.780000001</v>
      </c>
      <c r="R31" s="165">
        <f>+INDEX(DataEx!$1:$1048576,MATCH('2020'!$A31,DataEx!$D:$D,0),MATCH('2020'!R$6,DataEx!$7:$7,0))</f>
        <v>47063398.039999999</v>
      </c>
      <c r="S31" s="244">
        <f t="shared" si="3"/>
        <v>499152382.91000003</v>
      </c>
      <c r="T31" s="446">
        <f t="shared" si="4"/>
        <v>11.665164358728676</v>
      </c>
    </row>
    <row r="32" spans="1:25">
      <c r="A32" s="152">
        <v>412</v>
      </c>
      <c r="B32" s="503" t="str">
        <f>+VLOOKUP($A32,Master!$D$28:$G$224,4,FALSE)</f>
        <v>Other Personal Income</v>
      </c>
      <c r="C32" s="504"/>
      <c r="D32" s="504"/>
      <c r="E32" s="504"/>
      <c r="F32" s="504"/>
      <c r="G32" s="165">
        <f>+INDEX(DataEx!$1:$1048576,MATCH('2020'!$A32,DataEx!$D:$D,0),MATCH('2020'!G$6,DataEx!$7:$7,0))</f>
        <v>476603.42</v>
      </c>
      <c r="H32" s="165">
        <f>+INDEX(DataEx!$1:$1048576,MATCH('2020'!$A32,DataEx!$D:$D,0),MATCH('2020'!H$6,DataEx!$7:$7,0))</f>
        <v>1081252.98</v>
      </c>
      <c r="I32" s="165">
        <f>+INDEX(DataEx!$1:$1048576,MATCH('2020'!$A32,DataEx!$D:$D,0),MATCH('2020'!I$6,DataEx!$7:$7,0))</f>
        <v>1108872.33</v>
      </c>
      <c r="J32" s="165">
        <f>+INDEX(DataEx!$1:$1048576,MATCH('2020'!$A32,DataEx!$D:$D,0),MATCH('2020'!J$6,DataEx!$7:$7,0))</f>
        <v>652598.81999999995</v>
      </c>
      <c r="K32" s="165">
        <f>+INDEX(DataEx!$1:$1048576,MATCH('2020'!$A32,DataEx!$D:$D,0),MATCH('2020'!K$6,DataEx!$7:$7,0))</f>
        <v>376000.24</v>
      </c>
      <c r="L32" s="165">
        <f>+INDEX(DataEx!$1:$1048576,MATCH('2020'!$A32,DataEx!$D:$D,0),MATCH('2020'!L$6,DataEx!$7:$7,0))</f>
        <v>1295023.8</v>
      </c>
      <c r="M32" s="165">
        <f>+INDEX(DataEx!$1:$1048576,MATCH('2020'!$A32,DataEx!$D:$D,0),MATCH('2020'!M$6,DataEx!$7:$7,0))</f>
        <v>1295373.58</v>
      </c>
      <c r="N32" s="165">
        <f>+INDEX(DataEx!$1:$1048576,MATCH('2020'!$A32,DataEx!$D:$D,0),MATCH('2020'!N$6,DataEx!$7:$7,0))</f>
        <v>1018490.55</v>
      </c>
      <c r="O32" s="165">
        <f>+INDEX(DataEx!$1:$1048576,MATCH('2020'!$A32,DataEx!$D:$D,0),MATCH('2020'!O$6,DataEx!$7:$7,0))</f>
        <v>1121276.3999999999</v>
      </c>
      <c r="P32" s="165">
        <f>+INDEX(DataEx!$1:$1048576,MATCH('2020'!$A32,DataEx!$D:$D,0),MATCH('2020'!P$6,DataEx!$7:$7,0))</f>
        <v>1092201.97</v>
      </c>
      <c r="Q32" s="165">
        <f>+INDEX(DataEx!$1:$1048576,MATCH('2020'!$A32,DataEx!$D:$D,0),MATCH('2020'!Q$6,DataEx!$7:$7,0))</f>
        <v>886334.18</v>
      </c>
      <c r="R32" s="165">
        <f>+INDEX(DataEx!$1:$1048576,MATCH('2020'!$A32,DataEx!$D:$D,0),MATCH('2020'!R$6,DataEx!$7:$7,0))</f>
        <v>2515056.39</v>
      </c>
      <c r="S32" s="244">
        <f t="shared" si="3"/>
        <v>12919084.66</v>
      </c>
      <c r="T32" s="446">
        <f t="shared" si="4"/>
        <v>0.30191831409207759</v>
      </c>
      <c r="U32" s="244"/>
    </row>
    <row r="33" spans="1:23">
      <c r="A33" s="152">
        <v>413</v>
      </c>
      <c r="B33" s="503" t="str">
        <f>+VLOOKUP($A33,Master!$D$28:$G$224,4,FALSE)</f>
        <v>Expenditures for Supplies</v>
      </c>
      <c r="C33" s="504"/>
      <c r="D33" s="504"/>
      <c r="E33" s="504"/>
      <c r="F33" s="504"/>
      <c r="G33" s="165">
        <f>+INDEX(DataEx!$1:$1048576,MATCH('2020'!$A33,DataEx!$D:$D,0),MATCH('2020'!G$6,DataEx!$7:$7,0))</f>
        <v>844044.3</v>
      </c>
      <c r="H33" s="165">
        <f>+INDEX(DataEx!$1:$1048576,MATCH('2020'!$A33,DataEx!$D:$D,0),MATCH('2020'!H$6,DataEx!$7:$7,0))</f>
        <v>4264110.5</v>
      </c>
      <c r="I33" s="165">
        <f>+INDEX(DataEx!$1:$1048576,MATCH('2020'!$A33,DataEx!$D:$D,0),MATCH('2020'!I$6,DataEx!$7:$7,0))</f>
        <v>2454299.46</v>
      </c>
      <c r="J33" s="165">
        <f>+INDEX(DataEx!$1:$1048576,MATCH('2020'!$A33,DataEx!$D:$D,0),MATCH('2020'!J$6,DataEx!$7:$7,0))</f>
        <v>2999694.56</v>
      </c>
      <c r="K33" s="165">
        <f>+INDEX(DataEx!$1:$1048576,MATCH('2020'!$A33,DataEx!$D:$D,0),MATCH('2020'!K$6,DataEx!$7:$7,0))</f>
        <v>1833277.16</v>
      </c>
      <c r="L33" s="165">
        <f>+INDEX(DataEx!$1:$1048576,MATCH('2020'!$A33,DataEx!$D:$D,0),MATCH('2020'!L$6,DataEx!$7:$7,0))</f>
        <v>2089784.74</v>
      </c>
      <c r="M33" s="165">
        <f>+INDEX(DataEx!$1:$1048576,MATCH('2020'!$A33,DataEx!$D:$D,0),MATCH('2020'!M$6,DataEx!$7:$7,0))</f>
        <v>3583775.19</v>
      </c>
      <c r="N33" s="165">
        <f>+INDEX(DataEx!$1:$1048576,MATCH('2020'!$A33,DataEx!$D:$D,0),MATCH('2020'!N$6,DataEx!$7:$7,0))</f>
        <v>2730808.16</v>
      </c>
      <c r="O33" s="165">
        <f>+INDEX(DataEx!$1:$1048576,MATCH('2020'!$A33,DataEx!$D:$D,0),MATCH('2020'!O$6,DataEx!$7:$7,0))</f>
        <v>2503728.25</v>
      </c>
      <c r="P33" s="165">
        <f>+INDEX(DataEx!$1:$1048576,MATCH('2020'!$A33,DataEx!$D:$D,0),MATCH('2020'!P$6,DataEx!$7:$7,0))</f>
        <v>4822611.7699999996</v>
      </c>
      <c r="Q33" s="165">
        <f>+INDEX(DataEx!$1:$1048576,MATCH('2020'!$A33,DataEx!$D:$D,0),MATCH('2020'!Q$6,DataEx!$7:$7,0))</f>
        <v>5284288.07</v>
      </c>
      <c r="R33" s="165">
        <f>+INDEX(DataEx!$1:$1048576,MATCH('2020'!$A33,DataEx!$D:$D,0),MATCH('2020'!R$6,DataEx!$7:$7,0))</f>
        <v>6574735.54</v>
      </c>
      <c r="S33" s="244">
        <f t="shared" si="3"/>
        <v>39985157.700000003</v>
      </c>
      <c r="T33" s="446">
        <f t="shared" si="4"/>
        <v>0.93445098621173173</v>
      </c>
      <c r="U33" s="244"/>
      <c r="V33" s="300"/>
    </row>
    <row r="34" spans="1:23" s="371" customFormat="1">
      <c r="A34" s="370">
        <v>414</v>
      </c>
      <c r="B34" s="574" t="str">
        <f>+VLOOKUP($A34,Master!$D$28:$G$224,4,FALSE)</f>
        <v>Expenditures for Services</v>
      </c>
      <c r="C34" s="575"/>
      <c r="D34" s="575"/>
      <c r="E34" s="575"/>
      <c r="F34" s="575"/>
      <c r="G34" s="165">
        <f>+INDEX(DataEx!$1:$1048576,MATCH('2020'!$A34,DataEx!$D:$D,0),MATCH('2020'!G$6,DataEx!$7:$7,0))</f>
        <v>1504398.49</v>
      </c>
      <c r="H34" s="165">
        <f>+INDEX(DataEx!$1:$1048576,MATCH('2020'!$A34,DataEx!$D:$D,0),MATCH('2020'!H$6,DataEx!$7:$7,0))</f>
        <v>5748785.8399999999</v>
      </c>
      <c r="I34" s="165">
        <f>+INDEX(DataEx!$1:$1048576,MATCH('2020'!$A34,DataEx!$D:$D,0),MATCH('2020'!I$6,DataEx!$7:$7,0))</f>
        <v>6200884.5999999996</v>
      </c>
      <c r="J34" s="165">
        <f>+INDEX(DataEx!$1:$1048576,MATCH('2020'!$A34,DataEx!$D:$D,0),MATCH('2020'!J$6,DataEx!$7:$7,0))</f>
        <v>3727355.56</v>
      </c>
      <c r="K34" s="165">
        <f>+INDEX(DataEx!$1:$1048576,MATCH('2020'!$A34,DataEx!$D:$D,0),MATCH('2020'!K$6,DataEx!$7:$7,0))</f>
        <v>13077921.189999999</v>
      </c>
      <c r="L34" s="165">
        <f>+INDEX(DataEx!$1:$1048576,MATCH('2020'!$A34,DataEx!$D:$D,0),MATCH('2020'!L$6,DataEx!$7:$7,0))</f>
        <v>5881845.3399999999</v>
      </c>
      <c r="M34" s="165">
        <f>+INDEX(DataEx!$1:$1048576,MATCH('2020'!$A34,DataEx!$D:$D,0),MATCH('2020'!M$6,DataEx!$7:$7,0))</f>
        <v>5985613.4500000002</v>
      </c>
      <c r="N34" s="165">
        <f>+INDEX(DataEx!$1:$1048576,MATCH('2020'!$A34,DataEx!$D:$D,0),MATCH('2020'!N$6,DataEx!$7:$7,0))</f>
        <v>4435926</v>
      </c>
      <c r="O34" s="165">
        <f>+INDEX(DataEx!$1:$1048576,MATCH('2020'!$A34,DataEx!$D:$D,0),MATCH('2020'!O$6,DataEx!$7:$7,0))</f>
        <v>5316684.1100000003</v>
      </c>
      <c r="P34" s="165">
        <f>+INDEX(DataEx!$1:$1048576,MATCH('2020'!$A34,DataEx!$D:$D,0),MATCH('2020'!P$6,DataEx!$7:$7,0))</f>
        <v>6526217.8899999997</v>
      </c>
      <c r="Q34" s="165">
        <f>+INDEX(DataEx!$1:$1048576,MATCH('2020'!$A34,DataEx!$D:$D,0),MATCH('2020'!Q$6,DataEx!$7:$7,0))</f>
        <v>5831841.2000000002</v>
      </c>
      <c r="R34" s="165">
        <f>+INDEX(DataEx!$1:$1048576,MATCH('2020'!$A34,DataEx!$D:$D,0),MATCH('2020'!R$6,DataEx!$7:$7,0))</f>
        <v>9861132.9700000007</v>
      </c>
      <c r="S34" s="244">
        <f t="shared" si="3"/>
        <v>74098606.640000001</v>
      </c>
      <c r="T34" s="446">
        <f t="shared" si="4"/>
        <v>1.7316804543117552</v>
      </c>
      <c r="U34" s="244"/>
    </row>
    <row r="35" spans="1:23">
      <c r="A35" s="152">
        <v>415</v>
      </c>
      <c r="B35" s="503" t="str">
        <f>+VLOOKUP($A35,Master!$D$28:$G$224,4,FALSE)</f>
        <v>Current Maintenance</v>
      </c>
      <c r="C35" s="504"/>
      <c r="D35" s="504"/>
      <c r="E35" s="504"/>
      <c r="F35" s="504"/>
      <c r="G35" s="165">
        <f>+INDEX(DataEx!$1:$1048576,MATCH('2020'!$A35,DataEx!$D:$D,0),MATCH('2020'!G$6,DataEx!$7:$7,0))</f>
        <v>108288.31</v>
      </c>
      <c r="H35" s="165">
        <f>+INDEX(DataEx!$1:$1048576,MATCH('2020'!$A35,DataEx!$D:$D,0),MATCH('2020'!H$6,DataEx!$7:$7,0))</f>
        <v>2262447.59</v>
      </c>
      <c r="I35" s="165">
        <f>+INDEX(DataEx!$1:$1048576,MATCH('2020'!$A35,DataEx!$D:$D,0),MATCH('2020'!I$6,DataEx!$7:$7,0))</f>
        <v>1016241.07</v>
      </c>
      <c r="J35" s="165">
        <f>+INDEX(DataEx!$1:$1048576,MATCH('2020'!$A35,DataEx!$D:$D,0),MATCH('2020'!J$6,DataEx!$7:$7,0))</f>
        <v>2804355.68</v>
      </c>
      <c r="K35" s="165">
        <f>+INDEX(DataEx!$1:$1048576,MATCH('2020'!$A35,DataEx!$D:$D,0),MATCH('2020'!K$6,DataEx!$7:$7,0))</f>
        <v>1877727.17</v>
      </c>
      <c r="L35" s="165">
        <f>+INDEX(DataEx!$1:$1048576,MATCH('2020'!$A35,DataEx!$D:$D,0),MATCH('2020'!L$6,DataEx!$7:$7,0))</f>
        <v>1791066.21</v>
      </c>
      <c r="M35" s="165">
        <f>+INDEX(DataEx!$1:$1048576,MATCH('2020'!$A35,DataEx!$D:$D,0),MATCH('2020'!M$6,DataEx!$7:$7,0))</f>
        <v>2156470.41</v>
      </c>
      <c r="N35" s="165">
        <f>+INDEX(DataEx!$1:$1048576,MATCH('2020'!$A35,DataEx!$D:$D,0),MATCH('2020'!N$6,DataEx!$7:$7,0))</f>
        <v>967745.89</v>
      </c>
      <c r="O35" s="165">
        <f>+INDEX(DataEx!$1:$1048576,MATCH('2020'!$A35,DataEx!$D:$D,0),MATCH('2020'!O$6,DataEx!$7:$7,0))</f>
        <v>2793256.25</v>
      </c>
      <c r="P35" s="165">
        <f>+INDEX(DataEx!$1:$1048576,MATCH('2020'!$A35,DataEx!$D:$D,0),MATCH('2020'!P$6,DataEx!$7:$7,0))</f>
        <v>1993874.42</v>
      </c>
      <c r="Q35" s="165">
        <f>+INDEX(DataEx!$1:$1048576,MATCH('2020'!$A35,DataEx!$D:$D,0),MATCH('2020'!Q$6,DataEx!$7:$7,0))</f>
        <v>1988230.65</v>
      </c>
      <c r="R35" s="165">
        <f>+INDEX(DataEx!$1:$1048576,MATCH('2020'!$A35,DataEx!$D:$D,0),MATCH('2020'!R$6,DataEx!$7:$7,0))</f>
        <v>4626329.6100000003</v>
      </c>
      <c r="S35" s="244">
        <f t="shared" si="3"/>
        <v>24386033.259999998</v>
      </c>
      <c r="T35" s="446">
        <f t="shared" si="4"/>
        <v>0.56990028651554103</v>
      </c>
      <c r="U35" s="244"/>
    </row>
    <row r="36" spans="1:23">
      <c r="A36" s="152">
        <v>416</v>
      </c>
      <c r="B36" s="503" t="str">
        <f>+VLOOKUP($A36,Master!$D$28:$G$224,4,FALSE)</f>
        <v>Interests</v>
      </c>
      <c r="C36" s="504"/>
      <c r="D36" s="504"/>
      <c r="E36" s="504"/>
      <c r="F36" s="504"/>
      <c r="G36" s="165">
        <f>+INDEX(DataEx!$1:$1048576,MATCH('2020'!$A36,DataEx!$D:$D,0),MATCH('2020'!G$6,DataEx!$7:$7,0))</f>
        <v>7654845.3899999997</v>
      </c>
      <c r="H36" s="165">
        <f>+INDEX(DataEx!$1:$1048576,MATCH('2020'!$A36,DataEx!$D:$D,0),MATCH('2020'!H$6,DataEx!$7:$7,0))</f>
        <v>1839801.88</v>
      </c>
      <c r="I36" s="165">
        <f>+INDEX(DataEx!$1:$1048576,MATCH('2020'!$A36,DataEx!$D:$D,0),MATCH('2020'!I$6,DataEx!$7:$7,0))</f>
        <v>27475960.399999999</v>
      </c>
      <c r="J36" s="165">
        <f>+INDEX(DataEx!$1:$1048576,MATCH('2020'!$A36,DataEx!$D:$D,0),MATCH('2020'!J$6,DataEx!$7:$7,0))</f>
        <v>22559197.739999998</v>
      </c>
      <c r="K36" s="165">
        <f>+INDEX(DataEx!$1:$1048576,MATCH('2020'!$A36,DataEx!$D:$D,0),MATCH('2020'!K$6,DataEx!$7:$7,0))</f>
        <v>1656916.58</v>
      </c>
      <c r="L36" s="165">
        <f>+INDEX(DataEx!$1:$1048576,MATCH('2020'!$A36,DataEx!$D:$D,0),MATCH('2020'!L$6,DataEx!$7:$7,0))</f>
        <v>5341737.45</v>
      </c>
      <c r="M36" s="165">
        <f>+INDEX(DataEx!$1:$1048576,MATCH('2020'!$A36,DataEx!$D:$D,0),MATCH('2020'!M$6,DataEx!$7:$7,0))</f>
        <v>7776730.1600000001</v>
      </c>
      <c r="N36" s="165">
        <f>+INDEX(DataEx!$1:$1048576,MATCH('2020'!$A36,DataEx!$D:$D,0),MATCH('2020'!N$6,DataEx!$7:$7,0))</f>
        <v>1773831.18</v>
      </c>
      <c r="O36" s="165">
        <f>+INDEX(DataEx!$1:$1048576,MATCH('2020'!$A36,DataEx!$D:$D,0),MATCH('2020'!O$6,DataEx!$7:$7,0))</f>
        <v>1552435.29</v>
      </c>
      <c r="P36" s="165">
        <f>+INDEX(DataEx!$1:$1048576,MATCH('2020'!$A36,DataEx!$D:$D,0),MATCH('2020'!P$6,DataEx!$7:$7,0))</f>
        <v>14223016.369999999</v>
      </c>
      <c r="Q36" s="165">
        <f>+INDEX(DataEx!$1:$1048576,MATCH('2020'!$A36,DataEx!$D:$D,0),MATCH('2020'!Q$6,DataEx!$7:$7,0))</f>
        <v>10001902.91</v>
      </c>
      <c r="R36" s="165">
        <f>+INDEX(DataEx!$1:$1048576,MATCH('2020'!$A36,DataEx!$D:$D,0),MATCH('2020'!R$6,DataEx!$7:$7,0))</f>
        <v>9165526.7200000007</v>
      </c>
      <c r="S36" s="244">
        <f>+SUM(G36:R36)</f>
        <v>111021902.07000001</v>
      </c>
      <c r="T36" s="446">
        <f t="shared" si="4"/>
        <v>2.5945758838513675</v>
      </c>
      <c r="U36" s="244"/>
    </row>
    <row r="37" spans="1:23">
      <c r="A37" s="152">
        <v>417</v>
      </c>
      <c r="B37" s="503" t="str">
        <f>+VLOOKUP($A37,Master!$D$28:$G$224,4,FALSE)</f>
        <v>Rent</v>
      </c>
      <c r="C37" s="504"/>
      <c r="D37" s="504"/>
      <c r="E37" s="504"/>
      <c r="F37" s="504"/>
      <c r="G37" s="165">
        <f>+INDEX(DataEx!$1:$1048576,MATCH('2020'!$A37,DataEx!$D:$D,0),MATCH('2020'!G$6,DataEx!$7:$7,0))</f>
        <v>615194.6</v>
      </c>
      <c r="H37" s="165">
        <f>+INDEX(DataEx!$1:$1048576,MATCH('2020'!$A37,DataEx!$D:$D,0),MATCH('2020'!H$6,DataEx!$7:$7,0))</f>
        <v>924973.93</v>
      </c>
      <c r="I37" s="165">
        <f>+INDEX(DataEx!$1:$1048576,MATCH('2020'!$A37,DataEx!$D:$D,0),MATCH('2020'!I$6,DataEx!$7:$7,0))</f>
        <v>894085.31</v>
      </c>
      <c r="J37" s="165">
        <f>+INDEX(DataEx!$1:$1048576,MATCH('2020'!$A37,DataEx!$D:$D,0),MATCH('2020'!J$6,DataEx!$7:$7,0))</f>
        <v>971481.72</v>
      </c>
      <c r="K37" s="165">
        <f>+INDEX(DataEx!$1:$1048576,MATCH('2020'!$A37,DataEx!$D:$D,0),MATCH('2020'!K$6,DataEx!$7:$7,0))</f>
        <v>768927.2</v>
      </c>
      <c r="L37" s="165">
        <f>+INDEX(DataEx!$1:$1048576,MATCH('2020'!$A37,DataEx!$D:$D,0),MATCH('2020'!L$6,DataEx!$7:$7,0))</f>
        <v>795087.54</v>
      </c>
      <c r="M37" s="165">
        <f>+INDEX(DataEx!$1:$1048576,MATCH('2020'!$A37,DataEx!$D:$D,0),MATCH('2020'!M$6,DataEx!$7:$7,0))</f>
        <v>1213672.73</v>
      </c>
      <c r="N37" s="165">
        <f>+INDEX(DataEx!$1:$1048576,MATCH('2020'!$A37,DataEx!$D:$D,0),MATCH('2020'!N$6,DataEx!$7:$7,0))</f>
        <v>762878.34</v>
      </c>
      <c r="O37" s="165">
        <f>+INDEX(DataEx!$1:$1048576,MATCH('2020'!$A37,DataEx!$D:$D,0),MATCH('2020'!O$6,DataEx!$7:$7,0))</f>
        <v>769400.79</v>
      </c>
      <c r="P37" s="165">
        <f>+INDEX(DataEx!$1:$1048576,MATCH('2020'!$A37,DataEx!$D:$D,0),MATCH('2020'!P$6,DataEx!$7:$7,0))</f>
        <v>1061697.1599999999</v>
      </c>
      <c r="Q37" s="165">
        <f>+INDEX(DataEx!$1:$1048576,MATCH('2020'!$A37,DataEx!$D:$D,0),MATCH('2020'!Q$6,DataEx!$7:$7,0))</f>
        <v>1091522.27</v>
      </c>
      <c r="R37" s="165">
        <f>+INDEX(DataEx!$1:$1048576,MATCH('2020'!$A37,DataEx!$D:$D,0),MATCH('2020'!R$6,DataEx!$7:$7,0))</f>
        <v>1672063.04</v>
      </c>
      <c r="S37" s="244">
        <f t="shared" si="3"/>
        <v>11540984.629999999</v>
      </c>
      <c r="T37" s="446">
        <f t="shared" si="4"/>
        <v>0.2697121904650619</v>
      </c>
      <c r="U37" s="244"/>
    </row>
    <row r="38" spans="1:23">
      <c r="A38" s="152">
        <v>418</v>
      </c>
      <c r="B38" s="503" t="str">
        <f>+VLOOKUP($A38,Master!$D$28:$G$224,4,FALSE)</f>
        <v>Subsidies</v>
      </c>
      <c r="C38" s="504"/>
      <c r="D38" s="504"/>
      <c r="E38" s="504"/>
      <c r="F38" s="504"/>
      <c r="G38" s="165">
        <f>+INDEX(DataEx!$1:$1048576,MATCH('2020'!$A38,DataEx!$D:$D,0),MATCH('2020'!G$6,DataEx!$7:$7,0))</f>
        <v>186907.92</v>
      </c>
      <c r="H38" s="165">
        <f>+INDEX(DataEx!$1:$1048576,MATCH('2020'!$A38,DataEx!$D:$D,0),MATCH('2020'!H$6,DataEx!$7:$7,0))</f>
        <v>1211715.27</v>
      </c>
      <c r="I38" s="165">
        <f>+INDEX(DataEx!$1:$1048576,MATCH('2020'!$A38,DataEx!$D:$D,0),MATCH('2020'!I$6,DataEx!$7:$7,0))</f>
        <v>1425211.49</v>
      </c>
      <c r="J38" s="165">
        <f>+INDEX(DataEx!$1:$1048576,MATCH('2020'!$A38,DataEx!$D:$D,0),MATCH('2020'!J$6,DataEx!$7:$7,0))</f>
        <v>5065576.53</v>
      </c>
      <c r="K38" s="165">
        <f>+INDEX(DataEx!$1:$1048576,MATCH('2020'!$A38,DataEx!$D:$D,0),MATCH('2020'!K$6,DataEx!$7:$7,0))</f>
        <v>1512180.75</v>
      </c>
      <c r="L38" s="165">
        <f>+INDEX(DataEx!$1:$1048576,MATCH('2020'!$A38,DataEx!$D:$D,0),MATCH('2020'!L$6,DataEx!$7:$7,0))</f>
        <v>2801785.17</v>
      </c>
      <c r="M38" s="165">
        <f>+INDEX(DataEx!$1:$1048576,MATCH('2020'!$A38,DataEx!$D:$D,0),MATCH('2020'!M$6,DataEx!$7:$7,0))</f>
        <v>1918061.81</v>
      </c>
      <c r="N38" s="165">
        <f>+INDEX(DataEx!$1:$1048576,MATCH('2020'!$A38,DataEx!$D:$D,0),MATCH('2020'!N$6,DataEx!$7:$7,0))</f>
        <v>3289868.97</v>
      </c>
      <c r="O38" s="165">
        <f>+INDEX(DataEx!$1:$1048576,MATCH('2020'!$A38,DataEx!$D:$D,0),MATCH('2020'!O$6,DataEx!$7:$7,0))</f>
        <v>4969212.8</v>
      </c>
      <c r="P38" s="165">
        <f>+INDEX(DataEx!$1:$1048576,MATCH('2020'!$A38,DataEx!$D:$D,0),MATCH('2020'!P$6,DataEx!$7:$7,0))</f>
        <v>3866974.49</v>
      </c>
      <c r="Q38" s="165">
        <f>+INDEX(DataEx!$1:$1048576,MATCH('2020'!$A38,DataEx!$D:$D,0),MATCH('2020'!Q$6,DataEx!$7:$7,0))</f>
        <v>5206660.47</v>
      </c>
      <c r="R38" s="165">
        <f>+INDEX(DataEx!$1:$1048576,MATCH('2020'!$A38,DataEx!$D:$D,0),MATCH('2020'!R$6,DataEx!$7:$7,0))</f>
        <v>4870096.6500000004</v>
      </c>
      <c r="S38" s="244">
        <f t="shared" si="3"/>
        <v>36324252.32</v>
      </c>
      <c r="T38" s="446">
        <f t="shared" si="4"/>
        <v>0.84889582425800425</v>
      </c>
      <c r="U38" s="244"/>
    </row>
    <row r="39" spans="1:23" s="371" customFormat="1">
      <c r="A39" s="370">
        <v>419</v>
      </c>
      <c r="B39" s="574" t="str">
        <f>+VLOOKUP($A39,Master!$D$28:$G$224,4,FALSE)</f>
        <v>Other expenditures</v>
      </c>
      <c r="C39" s="575"/>
      <c r="D39" s="575"/>
      <c r="E39" s="575"/>
      <c r="F39" s="575"/>
      <c r="G39" s="165">
        <f>+INDEX(DataEx!$1:$1048576,MATCH('2020'!$A39,DataEx!$D:$D,0),MATCH('2020'!G$6,DataEx!$7:$7,0))</f>
        <v>1396166.68</v>
      </c>
      <c r="H39" s="165">
        <f>+INDEX(DataEx!$1:$1048576,MATCH('2020'!$A39,DataEx!$D:$D,0),MATCH('2020'!H$6,DataEx!$7:$7,0))</f>
        <v>3843041.88</v>
      </c>
      <c r="I39" s="165">
        <f>+INDEX(DataEx!$1:$1048576,MATCH('2020'!$A39,DataEx!$D:$D,0),MATCH('2020'!I$6,DataEx!$7:$7,0))</f>
        <v>3213530.17</v>
      </c>
      <c r="J39" s="165">
        <f>+INDEX(DataEx!$1:$1048576,MATCH('2020'!$A39,DataEx!$D:$D,0),MATCH('2020'!J$6,DataEx!$7:$7,0))</f>
        <v>3945296.36</v>
      </c>
      <c r="K39" s="165">
        <f>+INDEX(DataEx!$1:$1048576,MATCH('2020'!$A39,DataEx!$D:$D,0),MATCH('2020'!K$6,DataEx!$7:$7,0))</f>
        <v>3372954.89</v>
      </c>
      <c r="L39" s="165">
        <f>+INDEX(DataEx!$1:$1048576,MATCH('2020'!$A39,DataEx!$D:$D,0),MATCH('2020'!L$6,DataEx!$7:$7,0))</f>
        <v>6472209.0199999996</v>
      </c>
      <c r="M39" s="165">
        <f>+INDEX(DataEx!$1:$1048576,MATCH('2020'!$A39,DataEx!$D:$D,0),MATCH('2020'!M$6,DataEx!$7:$7,0))</f>
        <v>5664337.0300000003</v>
      </c>
      <c r="N39" s="165">
        <f>+INDEX(DataEx!$1:$1048576,MATCH('2020'!$A39,DataEx!$D:$D,0),MATCH('2020'!N$6,DataEx!$7:$7,0))</f>
        <v>2672941.59</v>
      </c>
      <c r="O39" s="165">
        <f>+INDEX(DataEx!$1:$1048576,MATCH('2020'!$A39,DataEx!$D:$D,0),MATCH('2020'!O$6,DataEx!$7:$7,0))</f>
        <v>3087296.79</v>
      </c>
      <c r="P39" s="165">
        <f>+INDEX(DataEx!$1:$1048576,MATCH('2020'!$A39,DataEx!$D:$D,0),MATCH('2020'!P$6,DataEx!$7:$7,0))</f>
        <v>4272560.03</v>
      </c>
      <c r="Q39" s="165">
        <f>+INDEX(DataEx!$1:$1048576,MATCH('2020'!$A39,DataEx!$D:$D,0),MATCH('2020'!Q$6,DataEx!$7:$7,0))</f>
        <v>4282978.78</v>
      </c>
      <c r="R39" s="165">
        <f>+INDEX(DataEx!$1:$1048576,MATCH('2020'!$A39,DataEx!$D:$D,0),MATCH('2020'!R$6,DataEx!$7:$7,0))</f>
        <v>6256131.4000000004</v>
      </c>
      <c r="S39" s="244">
        <f t="shared" si="3"/>
        <v>48479444.620000005</v>
      </c>
      <c r="T39" s="446">
        <f t="shared" si="4"/>
        <v>1.1329620149567656</v>
      </c>
      <c r="U39" s="244"/>
    </row>
    <row r="40" spans="1:23">
      <c r="A40" s="152">
        <v>42</v>
      </c>
      <c r="B40" s="499" t="str">
        <f>+VLOOKUP($A40,Master!$D$28:$G$224,4,FALSE)</f>
        <v>Social Security Transfers</v>
      </c>
      <c r="C40" s="500"/>
      <c r="D40" s="500"/>
      <c r="E40" s="500"/>
      <c r="F40" s="500"/>
      <c r="G40" s="195">
        <f>+SUM(G41:G45)</f>
        <v>43981994.083999991</v>
      </c>
      <c r="H40" s="195">
        <f t="shared" ref="H40:R40" si="7">+SUM(H41:H45)</f>
        <v>47700409.223999992</v>
      </c>
      <c r="I40" s="195">
        <f t="shared" si="7"/>
        <v>46614790.754000008</v>
      </c>
      <c r="J40" s="177">
        <f t="shared" si="7"/>
        <v>46190234.303999998</v>
      </c>
      <c r="K40" s="195">
        <f t="shared" si="7"/>
        <v>45099435.813999996</v>
      </c>
      <c r="L40" s="195">
        <f t="shared" si="7"/>
        <v>45893631.064000003</v>
      </c>
      <c r="M40" s="195">
        <f t="shared" si="7"/>
        <v>46548598.713999994</v>
      </c>
      <c r="N40" s="195">
        <f t="shared" si="7"/>
        <v>46455371.942000002</v>
      </c>
      <c r="O40" s="195">
        <f t="shared" si="7"/>
        <v>46669298.210000001</v>
      </c>
      <c r="P40" s="195">
        <f t="shared" si="7"/>
        <v>47234342.939999998</v>
      </c>
      <c r="Q40" s="195">
        <f t="shared" si="7"/>
        <v>47274132.93</v>
      </c>
      <c r="R40" s="249">
        <f t="shared" si="7"/>
        <v>49016728.519999996</v>
      </c>
      <c r="S40" s="245">
        <f t="shared" si="3"/>
        <v>558678968.5</v>
      </c>
      <c r="T40" s="447">
        <f t="shared" si="4"/>
        <v>13.056297464360833</v>
      </c>
      <c r="U40" s="244"/>
      <c r="W40" s="318"/>
    </row>
    <row r="41" spans="1:23">
      <c r="A41" s="152">
        <v>421</v>
      </c>
      <c r="B41" s="503" t="str">
        <f>+VLOOKUP($A41,Master!$D$28:$G$224,4,FALSE)</f>
        <v>Social Security</v>
      </c>
      <c r="C41" s="504"/>
      <c r="D41" s="504"/>
      <c r="E41" s="504"/>
      <c r="F41" s="504"/>
      <c r="G41" s="165">
        <f>+INDEX(DataEx!$1:$1048576,MATCH('2020'!$A41,DataEx!$D:$D,0),MATCH('2020'!G$6,DataEx!$7:$7,0))</f>
        <v>6448137.3300000001</v>
      </c>
      <c r="H41" s="165">
        <f>+INDEX(DataEx!$1:$1048576,MATCH('2020'!$A41,DataEx!$D:$D,0),MATCH('2020'!H$6,DataEx!$7:$7,0))</f>
        <v>7174722.5199999996</v>
      </c>
      <c r="I41" s="165">
        <f>+INDEX(DataEx!$1:$1048576,MATCH('2020'!$A41,DataEx!$D:$D,0),MATCH('2020'!I$6,DataEx!$7:$7,0))</f>
        <v>6752335.3300000001</v>
      </c>
      <c r="J41" s="165">
        <f>+INDEX(DataEx!$1:$1048576,MATCH('2020'!$A41,DataEx!$D:$D,0),MATCH('2020'!J$6,DataEx!$7:$7,0))</f>
        <v>6378584.3399999999</v>
      </c>
      <c r="K41" s="165">
        <f>+INDEX(DataEx!$1:$1048576,MATCH('2020'!$A41,DataEx!$D:$D,0),MATCH('2020'!K$6,DataEx!$7:$7,0))</f>
        <v>5976072.2199999997</v>
      </c>
      <c r="L41" s="165">
        <f>+INDEX(DataEx!$1:$1048576,MATCH('2020'!$A41,DataEx!$D:$D,0),MATCH('2020'!L$6,DataEx!$7:$7,0))</f>
        <v>6185136.4800000004</v>
      </c>
      <c r="M41" s="165">
        <f>+INDEX(DataEx!$1:$1048576,MATCH('2020'!$A41,DataEx!$D:$D,0),MATCH('2020'!M$6,DataEx!$7:$7,0))</f>
        <v>6808115.7000000002</v>
      </c>
      <c r="N41" s="165">
        <f>+INDEX(DataEx!$1:$1048576,MATCH('2020'!$A41,DataEx!$D:$D,0),MATCH('2020'!N$6,DataEx!$7:$7,0))</f>
        <v>7119326.7800000003</v>
      </c>
      <c r="O41" s="165">
        <f>+INDEX(DataEx!$1:$1048576,MATCH('2020'!$A41,DataEx!$D:$D,0),MATCH('2020'!O$6,DataEx!$7:$7,0))</f>
        <v>6754872.6500000004</v>
      </c>
      <c r="P41" s="165">
        <f>+INDEX(DataEx!$1:$1048576,MATCH('2020'!$A41,DataEx!$D:$D,0),MATCH('2020'!P$6,DataEx!$7:$7,0))</f>
        <v>7095987.1799999997</v>
      </c>
      <c r="Q41" s="165">
        <f>+INDEX(DataEx!$1:$1048576,MATCH('2020'!$A41,DataEx!$D:$D,0),MATCH('2020'!Q$6,DataEx!$7:$7,0))</f>
        <v>7147001.1699999999</v>
      </c>
      <c r="R41" s="165">
        <f>+INDEX(DataEx!$1:$1048576,MATCH('2020'!$A41,DataEx!$D:$D,0),MATCH('2020'!R$6,DataEx!$7:$7,0))</f>
        <v>6638995.8600000003</v>
      </c>
      <c r="S41" s="244">
        <f t="shared" si="3"/>
        <v>80479287.560000002</v>
      </c>
      <c r="T41" s="446">
        <f t="shared" si="4"/>
        <v>1.8807966244449641</v>
      </c>
      <c r="U41" s="244"/>
    </row>
    <row r="42" spans="1:23">
      <c r="A42" s="152">
        <v>422</v>
      </c>
      <c r="B42" s="503" t="str">
        <f>+VLOOKUP($A42,Master!$D$28:$G$224,4,FALSE)</f>
        <v>Funds for redundant labor</v>
      </c>
      <c r="C42" s="504"/>
      <c r="D42" s="504"/>
      <c r="E42" s="504"/>
      <c r="F42" s="504"/>
      <c r="G42" s="165">
        <f>+INDEX(DataEx!$1:$1048576,MATCH('2020'!$A42,DataEx!$D:$D,0),MATCH('2020'!G$6,DataEx!$7:$7,0))</f>
        <v>54255.6</v>
      </c>
      <c r="H42" s="165">
        <f>+INDEX(DataEx!$1:$1048576,MATCH('2020'!$A42,DataEx!$D:$D,0),MATCH('2020'!H$6,DataEx!$7:$7,0))</f>
        <v>1607182</v>
      </c>
      <c r="I42" s="165">
        <f>+INDEX(DataEx!$1:$1048576,MATCH('2020'!$A42,DataEx!$D:$D,0),MATCH('2020'!I$6,DataEx!$7:$7,0))</f>
        <v>1602703.45</v>
      </c>
      <c r="J42" s="165">
        <f>+INDEX(DataEx!$1:$1048576,MATCH('2020'!$A42,DataEx!$D:$D,0),MATCH('2020'!J$6,DataEx!$7:$7,0))</f>
        <v>1448885.74</v>
      </c>
      <c r="K42" s="165">
        <f>+INDEX(DataEx!$1:$1048576,MATCH('2020'!$A42,DataEx!$D:$D,0),MATCH('2020'!K$6,DataEx!$7:$7,0))</f>
        <v>1413828.93</v>
      </c>
      <c r="L42" s="165">
        <f>+INDEX(DataEx!$1:$1048576,MATCH('2020'!$A42,DataEx!$D:$D,0),MATCH('2020'!L$6,DataEx!$7:$7,0))</f>
        <v>1505135.2</v>
      </c>
      <c r="M42" s="165">
        <f>+INDEX(DataEx!$1:$1048576,MATCH('2020'!$A42,DataEx!$D:$D,0),MATCH('2020'!M$6,DataEx!$7:$7,0))</f>
        <v>1640040.42</v>
      </c>
      <c r="N42" s="165">
        <f>+INDEX(DataEx!$1:$1048576,MATCH('2020'!$A42,DataEx!$D:$D,0),MATCH('2020'!N$6,DataEx!$7:$7,0))</f>
        <v>1389249.83</v>
      </c>
      <c r="O42" s="165">
        <f>+INDEX(DataEx!$1:$1048576,MATCH('2020'!$A42,DataEx!$D:$D,0),MATCH('2020'!O$6,DataEx!$7:$7,0))</f>
        <v>2024466.79</v>
      </c>
      <c r="P42" s="165">
        <f>+INDEX(DataEx!$1:$1048576,MATCH('2020'!$A42,DataEx!$D:$D,0),MATCH('2020'!P$6,DataEx!$7:$7,0))</f>
        <v>2312719.52</v>
      </c>
      <c r="Q42" s="165">
        <f>+INDEX(DataEx!$1:$1048576,MATCH('2020'!$A42,DataEx!$D:$D,0),MATCH('2020'!Q$6,DataEx!$7:$7,0))</f>
        <v>1642662.15</v>
      </c>
      <c r="R42" s="165">
        <f>+INDEX(DataEx!$1:$1048576,MATCH('2020'!$A42,DataEx!$D:$D,0),MATCH('2020'!R$6,DataEx!$7:$7,0))</f>
        <v>3457352.97</v>
      </c>
      <c r="S42" s="244">
        <f t="shared" si="3"/>
        <v>20098482.600000001</v>
      </c>
      <c r="T42" s="446">
        <f t="shared" si="4"/>
        <v>0.46970045805094657</v>
      </c>
      <c r="U42" s="244"/>
    </row>
    <row r="43" spans="1:23">
      <c r="A43" s="152">
        <v>423</v>
      </c>
      <c r="B43" s="503" t="str">
        <f>+VLOOKUP($A43,Master!$D$28:$G$224,4,FALSE)</f>
        <v>Pension and Disability Insurance</v>
      </c>
      <c r="C43" s="504"/>
      <c r="D43" s="504"/>
      <c r="E43" s="504"/>
      <c r="F43" s="504"/>
      <c r="G43" s="165">
        <f>+INDEX(DataEx!$1:$1048576,MATCH('2020'!$A43,DataEx!$D:$D,0),MATCH('2020'!G$6,DataEx!$7:$7,0))</f>
        <v>35112783.003999993</v>
      </c>
      <c r="H43" s="165">
        <f>+INDEX(DataEx!$1:$1048576,MATCH('2020'!$A43,DataEx!$D:$D,0),MATCH('2020'!H$6,DataEx!$7:$7,0))</f>
        <v>36248365.684</v>
      </c>
      <c r="I43" s="165">
        <f>+INDEX(DataEx!$1:$1048576,MATCH('2020'!$A43,DataEx!$D:$D,0),MATCH('2020'!I$6,DataEx!$7:$7,0))</f>
        <v>35757596.434</v>
      </c>
      <c r="J43" s="165">
        <f>+INDEX(DataEx!$1:$1048576,MATCH('2020'!$A43,DataEx!$D:$D,0),MATCH('2020'!J$6,DataEx!$7:$7,0))</f>
        <v>35574785.513999999</v>
      </c>
      <c r="K43" s="165">
        <f>+INDEX(DataEx!$1:$1048576,MATCH('2020'!$A43,DataEx!$D:$D,0),MATCH('2020'!K$6,DataEx!$7:$7,0))</f>
        <v>35560412.794</v>
      </c>
      <c r="L43" s="165">
        <f>+INDEX(DataEx!$1:$1048576,MATCH('2020'!$A43,DataEx!$D:$D,0),MATCH('2020'!L$6,DataEx!$7:$7,0))</f>
        <v>35558037.473999999</v>
      </c>
      <c r="M43" s="165">
        <f>+INDEX(DataEx!$1:$1048576,MATCH('2020'!$A43,DataEx!$D:$D,0),MATCH('2020'!M$6,DataEx!$7:$7,0))</f>
        <v>35634994.473999999</v>
      </c>
      <c r="N43" s="165">
        <f>+INDEX(DataEx!$1:$1048576,MATCH('2020'!$A43,DataEx!$D:$D,0),MATCH('2020'!N$6,DataEx!$7:$7,0))</f>
        <v>35402272.042000003</v>
      </c>
      <c r="O43" s="165">
        <f>+INDEX(DataEx!$1:$1048576,MATCH('2020'!$A43,DataEx!$D:$D,0),MATCH('2020'!O$6,DataEx!$7:$7,0))</f>
        <v>35665529.619999997</v>
      </c>
      <c r="P43" s="165">
        <f>+INDEX(DataEx!$1:$1048576,MATCH('2020'!$A43,DataEx!$D:$D,0),MATCH('2020'!P$6,DataEx!$7:$7,0))</f>
        <v>35477154.850000001</v>
      </c>
      <c r="Q43" s="165">
        <f>+INDEX(DataEx!$1:$1048576,MATCH('2020'!$A43,DataEx!$D:$D,0),MATCH('2020'!Q$6,DataEx!$7:$7,0))</f>
        <v>36217355.229999997</v>
      </c>
      <c r="R43" s="165">
        <f>+INDEX(DataEx!$1:$1048576,MATCH('2020'!$A43,DataEx!$D:$D,0),MATCH('2020'!R$6,DataEx!$7:$7,0))</f>
        <v>35862298.759999998</v>
      </c>
      <c r="S43" s="244">
        <f t="shared" si="3"/>
        <v>428071585.88000005</v>
      </c>
      <c r="T43" s="446">
        <f t="shared" si="4"/>
        <v>10.00400995279271</v>
      </c>
      <c r="U43" s="244"/>
    </row>
    <row r="44" spans="1:23">
      <c r="A44" s="152">
        <v>424</v>
      </c>
      <c r="B44" s="503" t="str">
        <f>+VLOOKUP($A44,Master!$D$28:$G$224,4,FALSE)</f>
        <v>Other Health Care Transfers</v>
      </c>
      <c r="C44" s="504"/>
      <c r="D44" s="504"/>
      <c r="E44" s="504"/>
      <c r="F44" s="504"/>
      <c r="G44" s="165">
        <f>+INDEX(DataEx!$1:$1048576,MATCH('2020'!$A44,DataEx!$D:$D,0),MATCH('2020'!G$6,DataEx!$7:$7,0))</f>
        <v>1621388.9</v>
      </c>
      <c r="H44" s="165">
        <f>+INDEX(DataEx!$1:$1048576,MATCH('2020'!$A44,DataEx!$D:$D,0),MATCH('2020'!H$6,DataEx!$7:$7,0))</f>
        <v>1831428.58</v>
      </c>
      <c r="I44" s="165">
        <f>+INDEX(DataEx!$1:$1048576,MATCH('2020'!$A44,DataEx!$D:$D,0),MATCH('2020'!I$6,DataEx!$7:$7,0))</f>
        <v>1595368.45</v>
      </c>
      <c r="J44" s="165">
        <f>+INDEX(DataEx!$1:$1048576,MATCH('2020'!$A44,DataEx!$D:$D,0),MATCH('2020'!J$6,DataEx!$7:$7,0))</f>
        <v>2107330.88</v>
      </c>
      <c r="K44" s="165">
        <f>+INDEX(DataEx!$1:$1048576,MATCH('2020'!$A44,DataEx!$D:$D,0),MATCH('2020'!K$6,DataEx!$7:$7,0))</f>
        <v>1443795.73</v>
      </c>
      <c r="L44" s="165">
        <f>+INDEX(DataEx!$1:$1048576,MATCH('2020'!$A44,DataEx!$D:$D,0),MATCH('2020'!L$6,DataEx!$7:$7,0))</f>
        <v>1963797.13</v>
      </c>
      <c r="M44" s="165">
        <f>+INDEX(DataEx!$1:$1048576,MATCH('2020'!$A44,DataEx!$D:$D,0),MATCH('2020'!M$6,DataEx!$7:$7,0))</f>
        <v>1500985.15</v>
      </c>
      <c r="N44" s="165">
        <f>+INDEX(DataEx!$1:$1048576,MATCH('2020'!$A44,DataEx!$D:$D,0),MATCH('2020'!N$6,DataEx!$7:$7,0))</f>
        <v>1699336.28</v>
      </c>
      <c r="O44" s="165">
        <f>+INDEX(DataEx!$1:$1048576,MATCH('2020'!$A44,DataEx!$D:$D,0),MATCH('2020'!O$6,DataEx!$7:$7,0))</f>
        <v>1504557.8</v>
      </c>
      <c r="P44" s="165">
        <f>+INDEX(DataEx!$1:$1048576,MATCH('2020'!$A44,DataEx!$D:$D,0),MATCH('2020'!P$6,DataEx!$7:$7,0))</f>
        <v>1553753.79</v>
      </c>
      <c r="Q44" s="165">
        <f>+INDEX(DataEx!$1:$1048576,MATCH('2020'!$A44,DataEx!$D:$D,0),MATCH('2020'!Q$6,DataEx!$7:$7,0))</f>
        <v>1478440.88</v>
      </c>
      <c r="R44" s="165">
        <f>+INDEX(DataEx!$1:$1048576,MATCH('2020'!$A44,DataEx!$D:$D,0),MATCH('2020'!R$6,DataEx!$7:$7,0))</f>
        <v>1921204.43</v>
      </c>
      <c r="S44" s="244">
        <f t="shared" si="3"/>
        <v>20221387.999999996</v>
      </c>
      <c r="T44" s="446">
        <f t="shared" si="4"/>
        <v>0.47257275064267346</v>
      </c>
      <c r="U44" s="244"/>
    </row>
    <row r="45" spans="1:23" s="371" customFormat="1">
      <c r="A45" s="370">
        <v>425</v>
      </c>
      <c r="B45" s="572" t="str">
        <f>+VLOOKUP($A45,Master!$D$28:$G$224,4,FALSE)</f>
        <v>Other Health Care Insurance</v>
      </c>
      <c r="C45" s="573"/>
      <c r="D45" s="573"/>
      <c r="E45" s="573"/>
      <c r="F45" s="573"/>
      <c r="G45" s="165">
        <f>+INDEX(DataEx!$1:$1048576,MATCH('2020'!$A45,DataEx!$D:$D,0),MATCH('2020'!G$6,DataEx!$7:$7,0))</f>
        <v>745429.25</v>
      </c>
      <c r="H45" s="165">
        <f>+INDEX(DataEx!$1:$1048576,MATCH('2020'!$A45,DataEx!$D:$D,0),MATCH('2020'!H$6,DataEx!$7:$7,0))</f>
        <v>838710.44</v>
      </c>
      <c r="I45" s="165">
        <f>+INDEX(DataEx!$1:$1048576,MATCH('2020'!$A45,DataEx!$D:$D,0),MATCH('2020'!I$6,DataEx!$7:$7,0))</f>
        <v>906787.09</v>
      </c>
      <c r="J45" s="165">
        <f>+INDEX(DataEx!$1:$1048576,MATCH('2020'!$A45,DataEx!$D:$D,0),MATCH('2020'!J$6,DataEx!$7:$7,0))</f>
        <v>680647.83</v>
      </c>
      <c r="K45" s="165">
        <f>+INDEX(DataEx!$1:$1048576,MATCH('2020'!$A45,DataEx!$D:$D,0),MATCH('2020'!K$6,DataEx!$7:$7,0))</f>
        <v>705326.14</v>
      </c>
      <c r="L45" s="165">
        <f>+INDEX(DataEx!$1:$1048576,MATCH('2020'!$A45,DataEx!$D:$D,0),MATCH('2020'!L$6,DataEx!$7:$7,0))</f>
        <v>681524.78</v>
      </c>
      <c r="M45" s="165">
        <f>+INDEX(DataEx!$1:$1048576,MATCH('2020'!$A45,DataEx!$D:$D,0),MATCH('2020'!M$6,DataEx!$7:$7,0))</f>
        <v>964462.97</v>
      </c>
      <c r="N45" s="165">
        <f>+INDEX(DataEx!$1:$1048576,MATCH('2020'!$A45,DataEx!$D:$D,0),MATCH('2020'!N$6,DataEx!$7:$7,0))</f>
        <v>845187.01</v>
      </c>
      <c r="O45" s="165">
        <f>+INDEX(DataEx!$1:$1048576,MATCH('2020'!$A45,DataEx!$D:$D,0),MATCH('2020'!O$6,DataEx!$7:$7,0))</f>
        <v>719871.35</v>
      </c>
      <c r="P45" s="165">
        <f>+INDEX(DataEx!$1:$1048576,MATCH('2020'!$A45,DataEx!$D:$D,0),MATCH('2020'!P$6,DataEx!$7:$7,0))</f>
        <v>794727.6</v>
      </c>
      <c r="Q45" s="165">
        <f>+INDEX(DataEx!$1:$1048576,MATCH('2020'!$A45,DataEx!$D:$D,0),MATCH('2020'!Q$6,DataEx!$7:$7,0))</f>
        <v>788673.5</v>
      </c>
      <c r="R45" s="165">
        <f>+INDEX(DataEx!$1:$1048576,MATCH('2020'!$A45,DataEx!$D:$D,0),MATCH('2020'!R$6,DataEx!$7:$7,0))</f>
        <v>1136876.5</v>
      </c>
      <c r="S45" s="244">
        <f t="shared" si="3"/>
        <v>9808224.459999999</v>
      </c>
      <c r="T45" s="446">
        <f t="shared" si="4"/>
        <v>0.22921767842953961</v>
      </c>
      <c r="U45" s="244"/>
    </row>
    <row r="46" spans="1:23">
      <c r="A46" s="152">
        <v>43</v>
      </c>
      <c r="B46" s="501" t="str">
        <f>+VLOOKUP($A46,Master!$D$28:$G$224,4,FALSE)</f>
        <v xml:space="preserve">Transfers to Institutions, Individuals, NGO and Public Sector </v>
      </c>
      <c r="C46" s="502"/>
      <c r="D46" s="502"/>
      <c r="E46" s="502"/>
      <c r="F46" s="502"/>
      <c r="G46" s="177">
        <f>+INDEX(DataEx!$1:$1048576,MATCH('2020'!$A46,DataEx!$D:$D,0),MATCH('2020'!G$6,DataEx!$7:$7,0))</f>
        <v>23631566.68</v>
      </c>
      <c r="H46" s="177">
        <f>+INDEX(DataEx!$1:$1048576,MATCH('2020'!$A46,DataEx!$D:$D,0),MATCH('2020'!H$6,DataEx!$7:$7,0))</f>
        <v>23914749.120000001</v>
      </c>
      <c r="I46" s="177">
        <f>+INDEX(DataEx!$1:$1048576,MATCH('2020'!$A46,DataEx!$D:$D,0),MATCH('2020'!I$6,DataEx!$7:$7,0))</f>
        <v>31910693.890000001</v>
      </c>
      <c r="J46" s="177">
        <f>+INDEX(DataEx!$1:$1048576,MATCH('2020'!$A46,DataEx!$D:$D,0),MATCH('2020'!J$6,DataEx!$7:$7,0))</f>
        <v>17323075.199999999</v>
      </c>
      <c r="K46" s="177">
        <f>+INDEX(DataEx!$1:$1048576,MATCH('2020'!$A46,DataEx!$D:$D,0),MATCH('2020'!K$6,DataEx!$7:$7,0))</f>
        <v>15552980.33</v>
      </c>
      <c r="L46" s="177">
        <f>+INDEX(DataEx!$1:$1048576,MATCH('2020'!$A46,DataEx!$D:$D,0),MATCH('2020'!L$6,DataEx!$7:$7,0))</f>
        <v>18901990.300000001</v>
      </c>
      <c r="M46" s="177">
        <f>+INDEX(DataEx!$1:$1048576,MATCH('2020'!$A46,DataEx!$D:$D,0),MATCH('2020'!M$6,DataEx!$7:$7,0))</f>
        <v>35655547.57</v>
      </c>
      <c r="N46" s="177">
        <f>+INDEX(DataEx!$1:$1048576,MATCH('2020'!$A46,DataEx!$D:$D,0),MATCH('2020'!N$6,DataEx!$7:$7,0))</f>
        <v>21491990.600000001</v>
      </c>
      <c r="O46" s="177">
        <f>+INDEX(DataEx!$1:$1048576,MATCH('2020'!$A46,DataEx!$D:$D,0),MATCH('2020'!O$6,DataEx!$7:$7,0))</f>
        <v>29910249.559999999</v>
      </c>
      <c r="P46" s="177">
        <f>+INDEX(DataEx!$1:$1048576,MATCH('2020'!$A46,DataEx!$D:$D,0),MATCH('2020'!P$6,DataEx!$7:$7,0))</f>
        <v>21291311.609999999</v>
      </c>
      <c r="Q46" s="177">
        <f>+INDEX(DataEx!$1:$1048576,MATCH('2020'!$A46,DataEx!$D:$D,0),MATCH('2020'!Q$6,DataEx!$7:$7,0))</f>
        <v>17496816.219999999</v>
      </c>
      <c r="R46" s="246">
        <f>+INDEX(DataEx!$1:$1048576,MATCH('2020'!$A46,DataEx!$D:$D,0),MATCH('2020'!R$6,DataEx!$7:$7,0))</f>
        <v>24185439.440000001</v>
      </c>
      <c r="S46" s="245">
        <f t="shared" si="3"/>
        <v>281266410.52000004</v>
      </c>
      <c r="T46" s="447">
        <f t="shared" si="4"/>
        <v>6.5731808955363418</v>
      </c>
      <c r="U46" s="244"/>
    </row>
    <row r="47" spans="1:23">
      <c r="A47" s="152">
        <v>44</v>
      </c>
      <c r="B47" s="501" t="str">
        <f>+VLOOKUP($A47,Master!$D$28:$G$224,4,FALSE)</f>
        <v>Capital Expenditure</v>
      </c>
      <c r="C47" s="502"/>
      <c r="D47" s="502"/>
      <c r="E47" s="502"/>
      <c r="F47" s="502"/>
      <c r="G47" s="177">
        <f>+INDEX(DataEx!$1:$1048576,MATCH('2020'!$A47,DataEx!$D:$D,0),MATCH('2020'!G$6,DataEx!$7:$7,0))</f>
        <v>4152678.95</v>
      </c>
      <c r="H47" s="177">
        <f>+INDEX(DataEx!$1:$1048576,MATCH('2020'!$A47,DataEx!$D:$D,0),MATCH('2020'!H$6,DataEx!$7:$7,0))</f>
        <v>8897000.4900000002</v>
      </c>
      <c r="I47" s="177">
        <f>+INDEX(DataEx!$1:$1048576,MATCH('2020'!$A47,DataEx!$D:$D,0),MATCH('2020'!I$6,DataEx!$7:$7,0))</f>
        <v>13064082.640000001</v>
      </c>
      <c r="J47" s="177">
        <f>+INDEX(DataEx!$1:$1048576,MATCH('2020'!$A47,DataEx!$D:$D,0),MATCH('2020'!J$6,DataEx!$7:$7,0))</f>
        <v>17942771.579999998</v>
      </c>
      <c r="K47" s="177">
        <f>+INDEX(DataEx!$1:$1048576,MATCH('2020'!$A47,DataEx!$D:$D,0),MATCH('2020'!K$6,DataEx!$7:$7,0))</f>
        <v>15871730.18</v>
      </c>
      <c r="L47" s="177">
        <f>+INDEX(DataEx!$1:$1048576,MATCH('2020'!$A47,DataEx!$D:$D,0),MATCH('2020'!L$6,DataEx!$7:$7,0))</f>
        <v>24497607.260000002</v>
      </c>
      <c r="M47" s="177">
        <f>+INDEX(DataEx!$1:$1048576,MATCH('2020'!$A47,DataEx!$D:$D,0),MATCH('2020'!M$6,DataEx!$7:$7,0))</f>
        <v>24763301.23</v>
      </c>
      <c r="N47" s="177">
        <f>+INDEX(DataEx!$1:$1048576,MATCH('2020'!$A47,DataEx!$D:$D,0),MATCH('2020'!N$6,DataEx!$7:$7,0))</f>
        <v>20481740.649999999</v>
      </c>
      <c r="O47" s="177">
        <f>+INDEX(DataEx!$1:$1048576,MATCH('2020'!$A47,DataEx!$D:$D,0),MATCH('2020'!O$6,DataEx!$7:$7,0))</f>
        <v>19124293</v>
      </c>
      <c r="P47" s="177">
        <f>+INDEX(DataEx!$1:$1048576,MATCH('2020'!$A47,DataEx!$D:$D,0),MATCH('2020'!P$6,DataEx!$7:$7,0))</f>
        <v>28780352.289999999</v>
      </c>
      <c r="Q47" s="177">
        <f>+INDEX(DataEx!$1:$1048576,MATCH('2020'!$A47,DataEx!$D:$D,0),MATCH('2020'!Q$6,DataEx!$7:$7,0))</f>
        <v>19509167.68</v>
      </c>
      <c r="R47" s="177">
        <f>+INDEX(DataEx!$1:$1048576,MATCH('2020'!$A47,DataEx!$D:$D,0),MATCH('2020'!R$6,DataEx!$7:$7,0))</f>
        <v>26842095.329999998</v>
      </c>
      <c r="S47" s="245">
        <f t="shared" si="3"/>
        <v>223926821.27999997</v>
      </c>
      <c r="T47" s="447">
        <f t="shared" si="4"/>
        <v>5.2331577770507121</v>
      </c>
      <c r="U47" s="244"/>
    </row>
    <row r="48" spans="1:23">
      <c r="A48" s="152">
        <v>451</v>
      </c>
      <c r="B48" s="564" t="str">
        <f>+VLOOKUP($A48,Master!$D$28:$G$224,4,FALSE)</f>
        <v>Credits and Borrowings</v>
      </c>
      <c r="C48" s="565"/>
      <c r="D48" s="565"/>
      <c r="E48" s="565"/>
      <c r="F48" s="565"/>
      <c r="G48" s="165">
        <f>DataEx!FR169</f>
        <v>0</v>
      </c>
      <c r="H48" s="165">
        <f>DataEx!FS169</f>
        <v>277634</v>
      </c>
      <c r="I48" s="165">
        <f>DataEx!FT169</f>
        <v>0</v>
      </c>
      <c r="J48" s="165">
        <f>DataEx!FU169</f>
        <v>268014</v>
      </c>
      <c r="K48" s="165">
        <f>DataEx!FV169</f>
        <v>5000</v>
      </c>
      <c r="L48" s="165">
        <f>DataEx!FW169</f>
        <v>269846</v>
      </c>
      <c r="M48" s="165">
        <f>DataEx!FX169</f>
        <v>97</v>
      </c>
      <c r="N48" s="165">
        <f>DataEx!FY169</f>
        <v>10000</v>
      </c>
      <c r="O48" s="165">
        <f>DataEx!FZ169</f>
        <v>322072</v>
      </c>
      <c r="P48" s="165">
        <f>DataEx!GA169</f>
        <v>280082</v>
      </c>
      <c r="Q48" s="165">
        <f>DataEx!GB169</f>
        <v>0</v>
      </c>
      <c r="R48" s="165">
        <f>DataEx!GC169</f>
        <v>178722</v>
      </c>
      <c r="S48" s="244">
        <f t="shared" si="3"/>
        <v>1611467</v>
      </c>
      <c r="T48" s="446">
        <f t="shared" si="4"/>
        <v>3.7659897172236501E-2</v>
      </c>
      <c r="U48" s="244"/>
    </row>
    <row r="49" spans="1:22" s="371" customFormat="1">
      <c r="A49" s="370">
        <v>47</v>
      </c>
      <c r="B49" s="566" t="str">
        <f>+VLOOKUP($A49,Master!$D$28:$G$224,4,FALSE)</f>
        <v>Reserves</v>
      </c>
      <c r="C49" s="567"/>
      <c r="D49" s="567"/>
      <c r="E49" s="567"/>
      <c r="F49" s="567"/>
      <c r="G49" s="165">
        <f>+INDEX(DataEx!$1:$1048576,MATCH('2020'!$A49,DataEx!$D:$D,0),MATCH('2020'!G$6,DataEx!$7:$7,0))</f>
        <v>1941194</v>
      </c>
      <c r="H49" s="165">
        <f>+INDEX(DataEx!$1:$1048576,MATCH('2020'!$A49,DataEx!$D:$D,0),MATCH('2020'!H$6,DataEx!$7:$7,0))</f>
        <v>720000</v>
      </c>
      <c r="I49" s="165">
        <f>+INDEX(DataEx!$1:$1048576,MATCH('2020'!$A49,DataEx!$D:$D,0),MATCH('2020'!I$6,DataEx!$7:$7,0))</f>
        <v>117020</v>
      </c>
      <c r="J49" s="213">
        <f>+INDEX(DataEx!$1:$1048576,MATCH('2020'!$A49,DataEx!$D:$D,0),MATCH('2020'!J$6,DataEx!$7:$7,0))</f>
        <v>3138464.05</v>
      </c>
      <c r="K49" s="165">
        <f>+INDEX(DataEx!$1:$1048576,MATCH('2020'!$A49,DataEx!$D:$D,0),MATCH('2020'!K$6,DataEx!$7:$7,0))</f>
        <v>16941995.850000001</v>
      </c>
      <c r="L49" s="165">
        <f>+INDEX(DataEx!$1:$1048576,MATCH('2020'!$A49,DataEx!$D:$D,0),MATCH('2020'!L$6,DataEx!$7:$7,0))</f>
        <v>18264699.84</v>
      </c>
      <c r="M49" s="165">
        <f>+INDEX(DataEx!$1:$1048576,MATCH('2020'!$A49,DataEx!$D:$D,0),MATCH('2020'!M$6,DataEx!$7:$7,0))</f>
        <v>10247185.029999999</v>
      </c>
      <c r="N49" s="165">
        <f>+INDEX(DataEx!$1:$1048576,MATCH('2020'!$A49,DataEx!$D:$D,0),MATCH('2020'!N$6,DataEx!$7:$7,0))</f>
        <v>34716650.759999998</v>
      </c>
      <c r="O49" s="165">
        <f>+INDEX(DataEx!$1:$1048576,MATCH('2020'!$A49,DataEx!$D:$D,0),MATCH('2020'!O$6,DataEx!$7:$7,0))</f>
        <v>5007344.8</v>
      </c>
      <c r="P49" s="165">
        <f>+INDEX(DataEx!$1:$1048576,MATCH('2020'!$A49,DataEx!$D:$D,0),MATCH('2020'!P$6,DataEx!$7:$7,0))</f>
        <v>9782266.6999999993</v>
      </c>
      <c r="Q49" s="165">
        <f>+INDEX(DataEx!$1:$1048576,MATCH('2020'!$A49,DataEx!$D:$D,0),MATCH('2020'!Q$6,DataEx!$7:$7,0))</f>
        <v>6000238.46</v>
      </c>
      <c r="R49" s="213">
        <f>+INDEX(DataEx!$1:$1048576,MATCH('2020'!$A49,DataEx!$D:$D,0),MATCH('2020'!R$6,DataEx!$7:$7,0))</f>
        <v>9536649.7100000009</v>
      </c>
      <c r="S49" s="244">
        <f t="shared" si="3"/>
        <v>116413709.19999999</v>
      </c>
      <c r="T49" s="446">
        <f t="shared" si="4"/>
        <v>2.7205821266651085</v>
      </c>
      <c r="U49" s="244"/>
    </row>
    <row r="50" spans="1:22" ht="13.5" thickBot="1">
      <c r="A50" s="152">
        <v>462</v>
      </c>
      <c r="B50" s="489" t="str">
        <f>+VLOOKUP($A50,Master!$D$28:$G$224,4,FALSE)</f>
        <v>Repayment of Guarantees</v>
      </c>
      <c r="C50" s="490"/>
      <c r="D50" s="490"/>
      <c r="E50" s="490"/>
      <c r="F50" s="490"/>
      <c r="G50" s="201">
        <f>+INDEX(DataEx!$1:$1048576,MATCH('2020'!$A50,DataEx!$D:$D,0),MATCH('2020'!G$6,DataEx!$7:$7,0))</f>
        <v>0</v>
      </c>
      <c r="H50" s="201">
        <f>+INDEX(DataEx!$1:$1048576,MATCH('2020'!$A50,DataEx!$D:$D,0),MATCH('2020'!H$6,DataEx!$7:$7,0))</f>
        <v>0</v>
      </c>
      <c r="I50" s="201">
        <f>+INDEX(DataEx!$1:$1048576,MATCH('2020'!$A50,DataEx!$D:$D,0),MATCH('2020'!I$6,DataEx!$7:$7,0))</f>
        <v>0</v>
      </c>
      <c r="J50" s="201">
        <f>+INDEX(DataEx!$1:$1048576,MATCH('2020'!$A50,DataEx!$D:$D,0),MATCH('2020'!J$6,DataEx!$7:$7,0))</f>
        <v>0</v>
      </c>
      <c r="K50" s="201">
        <f>+INDEX(DataEx!$1:$1048576,MATCH('2020'!$A50,DataEx!$D:$D,0),MATCH('2020'!K$6,DataEx!$7:$7,0))</f>
        <v>0</v>
      </c>
      <c r="L50" s="201">
        <f>+INDEX(DataEx!$1:$1048576,MATCH('2020'!$A50,DataEx!$D:$D,0),MATCH('2020'!L$6,DataEx!$7:$7,0))</f>
        <v>0</v>
      </c>
      <c r="M50" s="201">
        <f>+INDEX(DataEx!$1:$1048576,MATCH('2020'!$A50,DataEx!$D:$D,0),MATCH('2020'!M$6,DataEx!$7:$7,0))</f>
        <v>0</v>
      </c>
      <c r="N50" s="201">
        <f>+INDEX(DataEx!$1:$1048576,MATCH('2020'!$A50,DataEx!$D:$D,0),MATCH('2020'!N$6,DataEx!$7:$7,0))</f>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46">
        <f t="shared" si="4"/>
        <v>0</v>
      </c>
      <c r="U50" s="244"/>
      <c r="V50" s="302"/>
    </row>
    <row r="51" spans="1:22" ht="13.5" thickBot="1">
      <c r="A51" s="146">
        <v>4630</v>
      </c>
      <c r="B51" s="568" t="str">
        <f>+VLOOKUP($A51,Master!$D$28:$G$224,4,TRUE)</f>
        <v>Repayments of liabilities form the previous period</v>
      </c>
      <c r="C51" s="569"/>
      <c r="D51" s="569"/>
      <c r="E51" s="569"/>
      <c r="F51" s="569"/>
      <c r="G51" s="201">
        <f>+INDEX(DataEx!$1:$1048576,MATCH('2020'!$A51,DataEx!$D:$D,0),MATCH('2020'!G$6,DataEx!$7:$7,0))</f>
        <v>1234088.2</v>
      </c>
      <c r="H51" s="201">
        <f>+INDEX(DataEx!$1:$1048576,MATCH('2020'!$A51,DataEx!$D:$D,0),MATCH('2020'!H$6,DataEx!$7:$7,0))</f>
        <v>1922034.51</v>
      </c>
      <c r="I51" s="201">
        <f>+INDEX(DataEx!$1:$1048576,MATCH('2020'!$A51,DataEx!$D:$D,0),MATCH('2020'!I$6,DataEx!$7:$7,0))</f>
        <v>1358605.81</v>
      </c>
      <c r="J51" s="201">
        <f>+INDEX(DataEx!$1:$1048576,MATCH('2020'!$A51,DataEx!$D:$D,0),MATCH('2020'!J$6,DataEx!$7:$7,0))</f>
        <v>1039845.76</v>
      </c>
      <c r="K51" s="201">
        <f>+INDEX(DataEx!$1:$1048576,MATCH('2020'!$A51,DataEx!$D:$D,0),MATCH('2020'!K$6,DataEx!$7:$7,0))</f>
        <v>1116425.95</v>
      </c>
      <c r="L51" s="201">
        <f>+INDEX(DataEx!$1:$1048576,MATCH('2020'!$A51,DataEx!$D:$D,0),MATCH('2020'!L$6,DataEx!$7:$7,0))</f>
        <v>2100790.54</v>
      </c>
      <c r="M51" s="201">
        <f>+INDEX(DataEx!$1:$1048576,MATCH('2020'!$A51,DataEx!$D:$D,0),MATCH('2020'!M$6,DataEx!$7:$7,0))</f>
        <v>2643238.04</v>
      </c>
      <c r="N51" s="201">
        <f>+INDEX(DataEx!$1:$1048576,MATCH('2020'!$A51,DataEx!$D:$D,0),MATCH('2020'!N$6,DataEx!$7:$7,0))</f>
        <v>837443.38</v>
      </c>
      <c r="O51" s="201">
        <f>+INDEX(DataEx!$1:$1048576,MATCH('2020'!$A51,DataEx!$D:$D,0),MATCH('2020'!O$6,DataEx!$7:$7,0))</f>
        <v>764871</v>
      </c>
      <c r="P51" s="201">
        <f>+INDEX(DataEx!$1:$1048576,MATCH('2020'!$A51,DataEx!$D:$D,0),MATCH('2020'!P$6,DataEx!$7:$7,0))</f>
        <v>783371.07</v>
      </c>
      <c r="Q51" s="201">
        <f>+INDEX(DataEx!$1:$1048576,MATCH('2020'!$A51,DataEx!$D:$D,0),MATCH('2020'!Q$6,DataEx!$7:$7,0))</f>
        <v>1847365.97</v>
      </c>
      <c r="R51" s="201">
        <f>+INDEX(DataEx!$1:$1048576,MATCH('2020'!$A51,DataEx!$D:$D,0),MATCH('2020'!R$6,DataEx!$7:$7,0))</f>
        <v>3122782.61</v>
      </c>
      <c r="S51" s="435">
        <f>+SUM(G51:R51)</f>
        <v>18770862.84</v>
      </c>
      <c r="T51" s="450">
        <f t="shared" si="4"/>
        <v>0.43867405562047201</v>
      </c>
      <c r="U51" s="244"/>
    </row>
    <row r="52" spans="1:22" ht="13.5" thickBot="1">
      <c r="A52" s="70">
        <v>1005</v>
      </c>
      <c r="B52" s="570" t="str">
        <f>+VLOOKUP($A52,Master!$D$28:$G$226,4,FALSE)</f>
        <v>Net increase of liabilities</v>
      </c>
      <c r="C52" s="571"/>
      <c r="D52" s="571"/>
      <c r="E52" s="571"/>
      <c r="F52" s="571"/>
      <c r="G52" s="95">
        <f>+INDEX(DataEx!$1:$1048576,MATCH('2020'!$A52,DataEx!$D:$D,0),MATCH('2020'!G$6,DataEx!$7:$7,0))</f>
        <v>0</v>
      </c>
      <c r="H52" s="95">
        <f>+INDEX(DataEx!$1:$1048576,MATCH('2020'!$A52,DataEx!$D:$D,0),MATCH('2020'!H$6,DataEx!$7:$7,0))</f>
        <v>0</v>
      </c>
      <c r="I52" s="95">
        <f>+INDEX(DataEx!$1:$1048576,MATCH('2020'!$A52,DataEx!$D:$D,0),MATCH('2020'!I$6,DataEx!$7:$7,0))</f>
        <v>0</v>
      </c>
      <c r="J52" s="213">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51">
        <f t="shared" si="4"/>
        <v>0</v>
      </c>
    </row>
    <row r="53" spans="1:22" ht="13.5" thickBot="1">
      <c r="A53" s="146">
        <v>1000</v>
      </c>
      <c r="B53" s="495" t="str">
        <f>+VLOOKUP($A53,Master!$D$28:$G$224,4,FALSE)</f>
        <v>Surplus / deficit</v>
      </c>
      <c r="C53" s="496"/>
      <c r="D53" s="496"/>
      <c r="E53" s="496"/>
      <c r="F53" s="496"/>
      <c r="G53" s="153">
        <f t="shared" ref="G53:R53" si="8">+G10-G29</f>
        <v>-34290561.754000023</v>
      </c>
      <c r="H53" s="153">
        <f t="shared" si="8"/>
        <v>-26117599.194000036</v>
      </c>
      <c r="I53" s="153">
        <f t="shared" si="8"/>
        <v>-17106444.544</v>
      </c>
      <c r="J53" s="153">
        <f t="shared" si="8"/>
        <v>-45440355.343999952</v>
      </c>
      <c r="K53" s="153">
        <f t="shared" si="8"/>
        <v>-44489011.363999993</v>
      </c>
      <c r="L53" s="153">
        <f t="shared" si="8"/>
        <v>-47249191.944000021</v>
      </c>
      <c r="M53" s="153">
        <f t="shared" si="8"/>
        <v>-56322917.623999953</v>
      </c>
      <c r="N53" s="153">
        <f t="shared" si="8"/>
        <v>-40718478.732000023</v>
      </c>
      <c r="O53" s="153">
        <f t="shared" si="8"/>
        <v>-21614537.360000014</v>
      </c>
      <c r="P53" s="153">
        <f t="shared" si="8"/>
        <v>-51978758.089999974</v>
      </c>
      <c r="Q53" s="153">
        <f t="shared" si="8"/>
        <v>-11360493.649999976</v>
      </c>
      <c r="R53" s="153">
        <f t="shared" si="8"/>
        <v>-22764723.030000001</v>
      </c>
      <c r="S53" s="250">
        <f t="shared" si="3"/>
        <v>-419453072.63</v>
      </c>
      <c r="T53" s="452">
        <f t="shared" si="4"/>
        <v>-9.8025957613928494</v>
      </c>
    </row>
    <row r="54" spans="1:22" ht="13.5" thickBot="1">
      <c r="A54" s="146">
        <v>1001</v>
      </c>
      <c r="B54" s="497" t="str">
        <f>+VLOOKUP($A54,Master!$D$28:$G$224,4,FALSE)</f>
        <v>Primary surplus/deficit</v>
      </c>
      <c r="C54" s="498"/>
      <c r="D54" s="498"/>
      <c r="E54" s="498"/>
      <c r="F54" s="498"/>
      <c r="G54" s="207">
        <f t="shared" ref="G54:R54" si="9">+G53+G36</f>
        <v>-26635716.364000022</v>
      </c>
      <c r="H54" s="207">
        <f t="shared" si="9"/>
        <v>-24277797.314000037</v>
      </c>
      <c r="I54" s="207">
        <f t="shared" si="9"/>
        <v>10369515.855999999</v>
      </c>
      <c r="J54" s="207">
        <f t="shared" si="9"/>
        <v>-22881157.603999954</v>
      </c>
      <c r="K54" s="207">
        <f t="shared" si="9"/>
        <v>-42832094.783999994</v>
      </c>
      <c r="L54" s="207">
        <f t="shared" si="9"/>
        <v>-41907454.494000018</v>
      </c>
      <c r="M54" s="207">
        <f t="shared" si="9"/>
        <v>-48546187.463999957</v>
      </c>
      <c r="N54" s="207">
        <f t="shared" si="9"/>
        <v>-38944647.552000023</v>
      </c>
      <c r="O54" s="207">
        <f t="shared" si="9"/>
        <v>-20062102.070000015</v>
      </c>
      <c r="P54" s="207">
        <f t="shared" si="9"/>
        <v>-37755741.719999976</v>
      </c>
      <c r="Q54" s="207">
        <f t="shared" si="9"/>
        <v>-1358590.739999976</v>
      </c>
      <c r="R54" s="207">
        <f t="shared" si="9"/>
        <v>-13599196.310000001</v>
      </c>
      <c r="S54" s="250">
        <f t="shared" si="3"/>
        <v>-308431170.55999994</v>
      </c>
      <c r="T54" s="452">
        <f t="shared" si="4"/>
        <v>-7.2080198775414797</v>
      </c>
    </row>
    <row r="55" spans="1:22">
      <c r="A55" s="146">
        <v>46</v>
      </c>
      <c r="B55" s="562" t="str">
        <f>+VLOOKUP($A55,Master!$D$28:$G$224,4,FALSE)</f>
        <v>Repayment of Debt</v>
      </c>
      <c r="C55" s="563"/>
      <c r="D55" s="563"/>
      <c r="E55" s="563"/>
      <c r="F55" s="563"/>
      <c r="G55" s="195">
        <f t="shared" ref="G55:R55" si="10">+SUM(G56:G57)</f>
        <v>24526193.280000001</v>
      </c>
      <c r="H55" s="195">
        <f t="shared" si="10"/>
        <v>65365822.75</v>
      </c>
      <c r="I55" s="195">
        <f t="shared" si="10"/>
        <v>332059497.63</v>
      </c>
      <c r="J55" s="177">
        <f t="shared" si="10"/>
        <v>17213530.07</v>
      </c>
      <c r="K55" s="195">
        <f t="shared" si="10"/>
        <v>11395595.050000001</v>
      </c>
      <c r="L55" s="195">
        <f t="shared" si="10"/>
        <v>12046882.029999999</v>
      </c>
      <c r="M55" s="195">
        <f t="shared" si="10"/>
        <v>16626649.35</v>
      </c>
      <c r="N55" s="195">
        <f t="shared" si="10"/>
        <v>34722559.57</v>
      </c>
      <c r="O55" s="195">
        <f t="shared" si="10"/>
        <v>9821065.5600000005</v>
      </c>
      <c r="P55" s="195">
        <f t="shared" si="10"/>
        <v>22451086.93</v>
      </c>
      <c r="Q55" s="195">
        <f t="shared" si="10"/>
        <v>89628953.269999996</v>
      </c>
      <c r="R55" s="195">
        <f t="shared" si="10"/>
        <v>29988194.140000001</v>
      </c>
      <c r="S55" s="251">
        <f t="shared" si="3"/>
        <v>665846029.62999988</v>
      </c>
      <c r="T55" s="453">
        <f t="shared" si="4"/>
        <v>15.560785922645476</v>
      </c>
      <c r="V55" s="318"/>
    </row>
    <row r="56" spans="1:22">
      <c r="A56" s="146">
        <v>4611</v>
      </c>
      <c r="B56" s="487" t="str">
        <f>+VLOOKUP($A56,Master!$D$28:$G$224,4,FALSE)</f>
        <v>Repayment of Domestic Debt</v>
      </c>
      <c r="C56" s="488"/>
      <c r="D56" s="488"/>
      <c r="E56" s="488"/>
      <c r="F56" s="488"/>
      <c r="G56" s="213">
        <f>+INDEX(DataEx!$1:$1048576,MATCH('2020'!$A56,DataEx!$D:$D,0),MATCH('2020'!G$6,DataEx!$7:$7,0))</f>
        <v>23090399.57</v>
      </c>
      <c r="H56" s="213">
        <f>+INDEX(DataEx!$1:$1048576,MATCH('2020'!$A56,DataEx!$D:$D,0),MATCH('2020'!H$6,DataEx!$7:$7,0))</f>
        <v>54840868.399999999</v>
      </c>
      <c r="I56" s="213">
        <f>+INDEX(DataEx!$1:$1048576,MATCH('2020'!$A56,DataEx!$D:$D,0),MATCH('2020'!I$6,DataEx!$7:$7,0))</f>
        <v>1854849.15</v>
      </c>
      <c r="J56" s="213">
        <f>+INDEX(DataEx!$1:$1048576,MATCH('2020'!$A56,DataEx!$D:$D,0),MATCH('2020'!J$6,DataEx!$7:$7,0))</f>
        <v>1603895.49</v>
      </c>
      <c r="K56" s="213">
        <f>+INDEX(DataEx!$1:$1048576,MATCH('2020'!$A56,DataEx!$D:$D,0),MATCH('2020'!K$6,DataEx!$7:$7,0))</f>
        <v>1842278.41</v>
      </c>
      <c r="L56" s="213">
        <f>+INDEX(DataEx!$1:$1048576,MATCH('2020'!$A56,DataEx!$D:$D,0),MATCH('2020'!L$6,DataEx!$7:$7,0))</f>
        <v>2108350.36</v>
      </c>
      <c r="M56" s="213">
        <f>+INDEX(DataEx!$1:$1048576,MATCH('2020'!$A56,DataEx!$D:$D,0),MATCH('2020'!M$6,DataEx!$7:$7,0))</f>
        <v>14993230.529999999</v>
      </c>
      <c r="N56" s="213">
        <f>+INDEX(DataEx!$1:$1048576,MATCH('2020'!$A56,DataEx!$D:$D,0),MATCH('2020'!N$6,DataEx!$7:$7,0))</f>
        <v>23750000</v>
      </c>
      <c r="O56" s="213">
        <f>+INDEX(DataEx!$1:$1048576,MATCH('2020'!$A56,DataEx!$D:$D,0),MATCH('2020'!O$6,DataEx!$7:$7,0))</f>
        <v>1782512.05</v>
      </c>
      <c r="P56" s="213">
        <f>+INDEX(DataEx!$1:$1048576,MATCH('2020'!$A56,DataEx!$D:$D,0),MATCH('2020'!P$6,DataEx!$7:$7,0))</f>
        <v>18541765.760000002</v>
      </c>
      <c r="Q56" s="213">
        <f>+INDEX(DataEx!$1:$1048576,MATCH('2020'!$A56,DataEx!$D:$D,0),MATCH('2020'!Q$6,DataEx!$7:$7,0))</f>
        <v>81160000</v>
      </c>
      <c r="R56" s="213">
        <f>+INDEX(DataEx!$1:$1048576,MATCH('2020'!$A56,DataEx!$D:$D,0),MATCH('2020'!R$6,DataEx!$7:$7,0))</f>
        <v>18626065.969999999</v>
      </c>
      <c r="S56" s="252">
        <f t="shared" si="3"/>
        <v>244194215.69</v>
      </c>
      <c r="T56" s="454">
        <f t="shared" si="4"/>
        <v>5.7068056950222008</v>
      </c>
      <c r="V56" s="363"/>
    </row>
    <row r="57" spans="1:22" ht="13.5" thickBot="1">
      <c r="A57" s="146">
        <v>4612</v>
      </c>
      <c r="B57" s="471" t="str">
        <f>+VLOOKUP($A57,Master!$D$28:$G$224,4,FALSE)</f>
        <v>Repayment of Foreign Debt</v>
      </c>
      <c r="C57" s="472"/>
      <c r="D57" s="472"/>
      <c r="E57" s="472"/>
      <c r="F57" s="472"/>
      <c r="G57" s="213">
        <f>+INDEX(DataEx!$1:$1048576,MATCH('2020'!$A57,DataEx!$D:$D,0),MATCH('2020'!G$6,DataEx!$7:$7,0))</f>
        <v>1435793.71</v>
      </c>
      <c r="H57" s="213">
        <f>+INDEX(DataEx!$1:$1048576,MATCH('2020'!$A57,DataEx!$D:$D,0),MATCH('2020'!H$6,DataEx!$7:$7,0))</f>
        <v>10524954.35</v>
      </c>
      <c r="I57" s="213">
        <f>+INDEX(DataEx!$1:$1048576,MATCH('2020'!$A57,DataEx!$D:$D,0),MATCH('2020'!I$6,DataEx!$7:$7,0))</f>
        <v>330204648.48000002</v>
      </c>
      <c r="J57" s="213">
        <f>+INDEX(DataEx!$1:$1048576,MATCH('2020'!$A57,DataEx!$D:$D,0),MATCH('2020'!J$6,DataEx!$7:$7,0))</f>
        <v>15609634.58</v>
      </c>
      <c r="K57" s="213">
        <f>+INDEX(DataEx!$1:$1048576,MATCH('2020'!$A57,DataEx!$D:$D,0),MATCH('2020'!K$6,DataEx!$7:$7,0))</f>
        <v>9553316.6400000006</v>
      </c>
      <c r="L57" s="213">
        <f>+INDEX(DataEx!$1:$1048576,MATCH('2020'!$A57,DataEx!$D:$D,0),MATCH('2020'!L$6,DataEx!$7:$7,0))</f>
        <v>9938531.6699999999</v>
      </c>
      <c r="M57" s="213">
        <f>+INDEX(DataEx!$1:$1048576,MATCH('2020'!$A57,DataEx!$D:$D,0),MATCH('2020'!M$6,DataEx!$7:$7,0))</f>
        <v>1633418.82</v>
      </c>
      <c r="N57" s="213">
        <f>+INDEX(DataEx!$1:$1048576,MATCH('2020'!$A57,DataEx!$D:$D,0),MATCH('2020'!N$6,DataEx!$7:$7,0))</f>
        <v>10972559.57</v>
      </c>
      <c r="O57" s="213">
        <f>+INDEX(DataEx!$1:$1048576,MATCH('2020'!$A57,DataEx!$D:$D,0),MATCH('2020'!O$6,DataEx!$7:$7,0))</f>
        <v>8038553.5099999998</v>
      </c>
      <c r="P57" s="213">
        <f>+INDEX(DataEx!$1:$1048576,MATCH('2020'!$A57,DataEx!$D:$D,0),MATCH('2020'!P$6,DataEx!$7:$7,0))</f>
        <v>3909321.17</v>
      </c>
      <c r="Q57" s="213">
        <f>+INDEX(DataEx!$1:$1048576,MATCH('2020'!$A57,DataEx!$D:$D,0),MATCH('2020'!Q$6,DataEx!$7:$7,0))</f>
        <v>8468953.2699999996</v>
      </c>
      <c r="R57" s="213">
        <f>+INDEX(DataEx!$1:$1048576,MATCH('2020'!$A57,DataEx!$D:$D,0),MATCH('2020'!R$6,DataEx!$7:$7,0))</f>
        <v>11362128.17</v>
      </c>
      <c r="S57" s="252">
        <f t="shared" si="3"/>
        <v>421651813.94</v>
      </c>
      <c r="T57" s="454">
        <f t="shared" si="4"/>
        <v>9.8539802276232766</v>
      </c>
      <c r="V57" s="328"/>
    </row>
    <row r="58" spans="1:22" ht="13.5" thickBot="1">
      <c r="A58" s="146">
        <v>4418</v>
      </c>
      <c r="B58" s="562" t="str">
        <f>+VLOOKUP($A58,Master!$D$28:$G$224,4,FALSE)</f>
        <v>Capital Expenditure for Securities</v>
      </c>
      <c r="C58" s="563"/>
      <c r="D58" s="563"/>
      <c r="E58" s="563"/>
      <c r="F58" s="563"/>
      <c r="G58" s="195">
        <f>+INDEX(DataEx!$1:$1048576,MATCH('2020'!$A58,DataEx!$D:$D,0),MATCH('2020'!G$6,DataEx!$7:$7,0))</f>
        <v>0</v>
      </c>
      <c r="H58" s="195">
        <f>+INDEX(DataEx!$1:$1048576,MATCH('2020'!$A58,DataEx!$D:$D,0),MATCH('2020'!H$6,DataEx!$7:$7,0))</f>
        <v>0</v>
      </c>
      <c r="I58" s="195">
        <f>+INDEX(DataEx!$1:$1048576,MATCH('2020'!$A58,DataEx!$D:$D,0),MATCH('2020'!I$6,DataEx!$7:$7,0))</f>
        <v>0</v>
      </c>
      <c r="J58" s="195">
        <f>+INDEX(DataEx!$1:$1048576,MATCH('2020'!$A58,DataEx!$D:$D,0),MATCH('2020'!J$6,DataEx!$7:$7,0))</f>
        <v>0</v>
      </c>
      <c r="K58" s="195">
        <f>+INDEX(DataEx!$1:$1048576,MATCH('2020'!$A58,DataEx!$D:$D,0),MATCH('2020'!K$6,DataEx!$7:$7,0))</f>
        <v>0</v>
      </c>
      <c r="L58" s="195">
        <f>+INDEX(DataEx!$1:$1048576,MATCH('2020'!$A58,DataEx!$D:$D,0),MATCH('2020'!L$6,DataEx!$7:$7,0))</f>
        <v>0</v>
      </c>
      <c r="M58" s="195">
        <f>+INDEX(DataEx!$1:$1048576,MATCH('2020'!$A58,DataEx!$D:$D,0),MATCH('2020'!M$6,DataEx!$7:$7,0))</f>
        <v>0</v>
      </c>
      <c r="N58" s="195">
        <f>+INDEX(DataEx!$1:$1048576,MATCH('2020'!$A58,DataEx!$D:$D,0),MATCH('2020'!N$6,DataEx!$7:$7,0))</f>
        <v>0</v>
      </c>
      <c r="O58" s="195">
        <f>+INDEX(DataEx!$1:$1048576,MATCH('2020'!$A58,DataEx!$D:$D,0),MATCH('2020'!O$6,DataEx!$7:$7,0))</f>
        <v>940769.61</v>
      </c>
      <c r="P58" s="195">
        <f>+INDEX(DataEx!$1:$1048576,MATCH('2020'!$A58,DataEx!$D:$D,0),MATCH('2020'!P$6,DataEx!$7:$7,0))</f>
        <v>0</v>
      </c>
      <c r="Q58" s="195">
        <f>+INDEX(DataEx!$1:$1048576,MATCH('2020'!$A58,DataEx!$D:$D,0),MATCH('2020'!Q$6,DataEx!$7:$7,0))</f>
        <v>0</v>
      </c>
      <c r="R58" s="195">
        <f>+INDEX(DataEx!$1:$1048576,MATCH('2020'!$A58,DataEx!$D:$D,0),MATCH('2020'!R$6,DataEx!$7:$7,0))</f>
        <v>0</v>
      </c>
      <c r="S58" s="251">
        <f>SUM(G58:R58)</f>
        <v>940769.61</v>
      </c>
      <c r="T58" s="455">
        <f t="shared" si="4"/>
        <v>2.1985735218508995E-2</v>
      </c>
      <c r="V58" s="328"/>
    </row>
    <row r="59" spans="1:22" ht="13.5" thickBot="1">
      <c r="A59" s="146">
        <v>1002</v>
      </c>
      <c r="B59" s="491" t="str">
        <f>+VLOOKUP($A59,Master!$D$28:$G$224,4,FALSE)</f>
        <v>Financing needs</v>
      </c>
      <c r="C59" s="492"/>
      <c r="D59" s="492"/>
      <c r="E59" s="492"/>
      <c r="F59" s="492"/>
      <c r="G59" s="219">
        <f>+G53-G55-G58</f>
        <v>-58816755.034000024</v>
      </c>
      <c r="H59" s="219">
        <f t="shared" ref="H59:R59" si="11">+H53-H55-H58</f>
        <v>-91483421.944000036</v>
      </c>
      <c r="I59" s="219">
        <f t="shared" si="11"/>
        <v>-349165942.17400002</v>
      </c>
      <c r="J59" s="219">
        <f t="shared" si="11"/>
        <v>-62653885.413999952</v>
      </c>
      <c r="K59" s="219">
        <f t="shared" si="11"/>
        <v>-55884606.41399999</v>
      </c>
      <c r="L59" s="219">
        <f t="shared" si="11"/>
        <v>-59296073.974000022</v>
      </c>
      <c r="M59" s="219">
        <f t="shared" si="11"/>
        <v>-72949566.973999947</v>
      </c>
      <c r="N59" s="219">
        <f t="shared" si="11"/>
        <v>-75441038.302000016</v>
      </c>
      <c r="O59" s="219">
        <f t="shared" si="11"/>
        <v>-32376372.530000016</v>
      </c>
      <c r="P59" s="219">
        <f t="shared" si="11"/>
        <v>-74429845.019999981</v>
      </c>
      <c r="Q59" s="219">
        <f t="shared" si="11"/>
        <v>-100989446.91999997</v>
      </c>
      <c r="R59" s="219">
        <f t="shared" si="11"/>
        <v>-52752917.170000002</v>
      </c>
      <c r="S59" s="253">
        <f t="shared" si="3"/>
        <v>-1086239871.8699999</v>
      </c>
      <c r="T59" s="456">
        <f t="shared" si="4"/>
        <v>-25.385367419256831</v>
      </c>
    </row>
    <row r="60" spans="1:22" ht="13.5" thickBot="1">
      <c r="A60" s="146">
        <v>1003</v>
      </c>
      <c r="B60" s="493" t="str">
        <f>+VLOOKUP($A60,Master!$D$28:$G$224,4,FALSE)</f>
        <v>Financing</v>
      </c>
      <c r="C60" s="494"/>
      <c r="D60" s="494"/>
      <c r="E60" s="494"/>
      <c r="F60" s="494"/>
      <c r="G60" s="153">
        <f>+SUM(G61:G64)</f>
        <v>58816755.034000024</v>
      </c>
      <c r="H60" s="153">
        <f t="shared" ref="H60:R60" si="12">+SUM(H61:H64)</f>
        <v>91483421.944000036</v>
      </c>
      <c r="I60" s="153">
        <f t="shared" si="12"/>
        <v>349165942.17400002</v>
      </c>
      <c r="J60" s="153">
        <f t="shared" si="12"/>
        <v>62653885.413999945</v>
      </c>
      <c r="K60" s="153">
        <f t="shared" si="12"/>
        <v>55884606.414000005</v>
      </c>
      <c r="L60" s="153">
        <f t="shared" si="12"/>
        <v>59296073.974000022</v>
      </c>
      <c r="M60" s="153">
        <f t="shared" si="12"/>
        <v>72949566.973999947</v>
      </c>
      <c r="N60" s="153">
        <f t="shared" si="12"/>
        <v>75441038.302000016</v>
      </c>
      <c r="O60" s="153">
        <f t="shared" si="12"/>
        <v>32376372.530000016</v>
      </c>
      <c r="P60" s="153">
        <f t="shared" si="12"/>
        <v>74429845.019999981</v>
      </c>
      <c r="Q60" s="153">
        <f t="shared" si="12"/>
        <v>100989446.91999997</v>
      </c>
      <c r="R60" s="153">
        <f t="shared" si="12"/>
        <v>52752917.169999957</v>
      </c>
      <c r="S60" s="254">
        <f t="shared" si="3"/>
        <v>1086239871.8699999</v>
      </c>
      <c r="T60" s="457">
        <f t="shared" si="4"/>
        <v>25.385367419256831</v>
      </c>
    </row>
    <row r="61" spans="1:22">
      <c r="A61" s="146">
        <v>7511</v>
      </c>
      <c r="B61" s="487" t="str">
        <f>+VLOOKUP($A61,Master!$D$28:$G$224,4,FALSE)</f>
        <v>Domestic Loans and Borrowings</v>
      </c>
      <c r="C61" s="488"/>
      <c r="D61" s="488"/>
      <c r="E61" s="488"/>
      <c r="F61" s="488"/>
      <c r="G61" s="213">
        <f>+INDEX(DataEx!$1:$1048576,MATCH('2020'!$A61,DataEx!$D:$D,0),MATCH('2020'!G$6,DataEx!$7:$7,0))</f>
        <v>14900000</v>
      </c>
      <c r="H61" s="213">
        <f>+INDEX(DataEx!$1:$1048576,MATCH('2020'!$A61,DataEx!$D:$D,0),MATCH('2020'!H$6,DataEx!$7:$7,0))</f>
        <v>23000000</v>
      </c>
      <c r="I61" s="213">
        <f>+INDEX(DataEx!$1:$1048576,MATCH('2020'!$A61,DataEx!$D:$D,0),MATCH('2020'!I$6,DataEx!$7:$7,0))</f>
        <v>0</v>
      </c>
      <c r="J61" s="213">
        <f>+INDEX(DataEx!$1:$1048576,MATCH('2020'!$A61,DataEx!$D:$D,0),MATCH('2020'!J$6,DataEx!$7:$7,0))</f>
        <v>19932059.129999999</v>
      </c>
      <c r="K61" s="213">
        <f>+INDEX(DataEx!$1:$1048576,MATCH('2020'!$A61,DataEx!$D:$D,0),MATCH('2020'!K$6,DataEx!$7:$7,0))</f>
        <v>10000000</v>
      </c>
      <c r="L61" s="213">
        <f>+INDEX(DataEx!$1:$1048576,MATCH('2020'!$A61,DataEx!$D:$D,0),MATCH('2020'!L$6,DataEx!$7:$7,0))</f>
        <v>0</v>
      </c>
      <c r="M61" s="213">
        <f>+INDEX(DataEx!$1:$1048576,MATCH('2020'!$A61,DataEx!$D:$D,0),MATCH('2020'!M$6,DataEx!$7:$7,0))</f>
        <v>44900000</v>
      </c>
      <c r="N61" s="213">
        <f>+INDEX(DataEx!$1:$1048576,MATCH('2020'!$A61,DataEx!$D:$D,0),MATCH('2020'!N$6,DataEx!$7:$7,0))</f>
        <v>11800000</v>
      </c>
      <c r="O61" s="213">
        <f>+INDEX(DataEx!$1:$1048576,MATCH('2020'!$A61,DataEx!$D:$D,0),MATCH('2020'!O$6,DataEx!$7:$7,0))</f>
        <v>0</v>
      </c>
      <c r="P61" s="213">
        <f>+INDEX(DataEx!$1:$1048576,MATCH('2020'!$A61,DataEx!$D:$D,0),MATCH('2020'!P$6,DataEx!$7:$7,0))</f>
        <v>15000000</v>
      </c>
      <c r="Q61" s="213">
        <f>+INDEX(DataEx!$1:$1048576,MATCH('2020'!$A61,DataEx!$D:$D,0),MATCH('2020'!Q$6,DataEx!$7:$7,0))</f>
        <v>28000000</v>
      </c>
      <c r="R61" s="213">
        <f>+INDEX(DataEx!$1:$1048576,MATCH('2020'!$A61,DataEx!$D:$D,0),MATCH('2020'!R$6,DataEx!$7:$7,0))</f>
        <v>0</v>
      </c>
      <c r="S61" s="252">
        <f t="shared" si="3"/>
        <v>167532059.13</v>
      </c>
      <c r="T61" s="454">
        <f t="shared" si="4"/>
        <v>3.9152152168731011</v>
      </c>
    </row>
    <row r="62" spans="1:22">
      <c r="A62" s="146">
        <v>7512</v>
      </c>
      <c r="B62" s="471" t="str">
        <f>+VLOOKUP($A62,Master!$D$28:$G$224,4,FALSE)</f>
        <v>Foreign Loans and Borrowings</v>
      </c>
      <c r="C62" s="472"/>
      <c r="D62" s="472"/>
      <c r="E62" s="472"/>
      <c r="F62" s="472"/>
      <c r="G62" s="213">
        <f>+INDEX(DataEx!$1:$1048576,MATCH('2020'!$A62,DataEx!$D:$D,0),MATCH('2020'!G$6,DataEx!$7:$7,0))</f>
        <v>316564.84000000003</v>
      </c>
      <c r="H62" s="213">
        <f>+INDEX(DataEx!$1:$1048576,MATCH('2020'!$A62,DataEx!$D:$D,0),MATCH('2020'!H$6,DataEx!$7:$7,0))</f>
        <v>1511136.76</v>
      </c>
      <c r="I62" s="213">
        <f>+INDEX(DataEx!$1:$1048576,MATCH('2020'!$A62,DataEx!$D:$D,0),MATCH('2020'!I$6,DataEx!$7:$7,0))</f>
        <v>3834054.75</v>
      </c>
      <c r="J62" s="213">
        <f>+INDEX(DataEx!$1:$1048576,MATCH('2020'!$A62,DataEx!$D:$D,0),MATCH('2020'!J$6,DataEx!$7:$7,0))</f>
        <v>4493810.3600000003</v>
      </c>
      <c r="K62" s="213">
        <f>+INDEX(DataEx!$1:$1048576,MATCH('2020'!$A62,DataEx!$D:$D,0),MATCH('2020'!K$6,DataEx!$7:$7,0))</f>
        <v>250307576.15000001</v>
      </c>
      <c r="L62" s="213">
        <f>+INDEX(DataEx!$1:$1048576,MATCH('2020'!$A62,DataEx!$D:$D,0),MATCH('2020'!L$6,DataEx!$7:$7,0))</f>
        <v>83297964.459999993</v>
      </c>
      <c r="M62" s="213">
        <f>+INDEX(DataEx!$1:$1048576,MATCH('2020'!$A62,DataEx!$D:$D,0),MATCH('2020'!M$6,DataEx!$7:$7,0))</f>
        <v>18425337.739999998</v>
      </c>
      <c r="N62" s="213">
        <f>+INDEX(DataEx!$1:$1048576,MATCH('2020'!$A62,DataEx!$D:$D,0),MATCH('2020'!N$6,DataEx!$7:$7,0))</f>
        <v>6606851.8499999996</v>
      </c>
      <c r="O62" s="213">
        <f>+INDEX(DataEx!$1:$1048576,MATCH('2020'!$A62,DataEx!$D:$D,0),MATCH('2020'!O$6,DataEx!$7:$7,0))</f>
        <v>3867306.65</v>
      </c>
      <c r="P62" s="213">
        <f>+INDEX(DataEx!$1:$1048576,MATCH('2020'!$A62,DataEx!$D:$D,0),MATCH('2020'!P$6,DataEx!$7:$7,0))</f>
        <v>43616999.969999999</v>
      </c>
      <c r="Q62" s="213">
        <f>+INDEX(DataEx!$1:$1048576,MATCH('2020'!$A62,DataEx!$D:$D,0),MATCH('2020'!Q$6,DataEx!$7:$7,0))</f>
        <v>5875847.9400000004</v>
      </c>
      <c r="R62" s="213">
        <f>+INDEX(DataEx!$1:$1048576,MATCH('2020'!$A62,DataEx!$D:$D,0),MATCH('2020'!R$6,DataEx!$7:$7,0))</f>
        <v>757104619.83000004</v>
      </c>
      <c r="S62" s="252">
        <f t="shared" si="3"/>
        <v>1179258071.3</v>
      </c>
      <c r="T62" s="454">
        <f t="shared" si="4"/>
        <v>27.559197740126194</v>
      </c>
    </row>
    <row r="63" spans="1:22">
      <c r="A63" s="146">
        <v>72</v>
      </c>
      <c r="B63" s="471" t="str">
        <f>+VLOOKUP($A63,Master!$D$28:$G$224,4,FALSE)</f>
        <v>Revenues from Selling Assets</v>
      </c>
      <c r="C63" s="472"/>
      <c r="D63" s="472"/>
      <c r="E63" s="472"/>
      <c r="F63" s="472"/>
      <c r="G63" s="213">
        <f>+INDEX(DataEx!$1:$1048576,MATCH('2020'!$A63,DataEx!$D:$D,0),MATCH('2020'!G$6,DataEx!$7:$7,0))</f>
        <v>62782.51</v>
      </c>
      <c r="H63" s="213">
        <f>+INDEX(DataEx!$1:$1048576,MATCH('2020'!$A63,DataEx!$D:$D,0),MATCH('2020'!H$6,DataEx!$7:$7,0))</f>
        <v>437988.22</v>
      </c>
      <c r="I63" s="213">
        <f>+INDEX(DataEx!$1:$1048576,MATCH('2020'!$A63,DataEx!$D:$D,0),MATCH('2020'!I$6,DataEx!$7:$7,0))</f>
        <v>603218.21</v>
      </c>
      <c r="J63" s="213">
        <f>+INDEX(DataEx!$1:$1048576,MATCH('2020'!$A63,DataEx!$D:$D,0),MATCH('2020'!J$6,DataEx!$7:$7,0))</f>
        <v>198578.39</v>
      </c>
      <c r="K63" s="213">
        <f>+INDEX(DataEx!$1:$1048576,MATCH('2020'!$A63,DataEx!$D:$D,0),MATCH('2020'!K$6,DataEx!$7:$7,0))</f>
        <v>270349.07</v>
      </c>
      <c r="L63" s="213">
        <f>+INDEX(DataEx!$1:$1048576,MATCH('2020'!$A63,DataEx!$D:$D,0),MATCH('2020'!L$6,DataEx!$7:$7,0))</f>
        <v>213993.31</v>
      </c>
      <c r="M63" s="213">
        <f>+INDEX(DataEx!$1:$1048576,MATCH('2020'!$A63,DataEx!$D:$D,0),MATCH('2020'!M$6,DataEx!$7:$7,0))</f>
        <v>3744610.34</v>
      </c>
      <c r="N63" s="213">
        <f>+INDEX(DataEx!$1:$1048576,MATCH('2020'!$A63,DataEx!$D:$D,0),MATCH('2020'!N$6,DataEx!$7:$7,0))</f>
        <v>391133.36</v>
      </c>
      <c r="O63" s="213">
        <f>+INDEX(DataEx!$1:$1048576,MATCH('2020'!$A63,DataEx!$D:$D,0),MATCH('2020'!O$6,DataEx!$7:$7,0))</f>
        <v>257820.89</v>
      </c>
      <c r="P63" s="213">
        <f>+INDEX(DataEx!$1:$1048576,MATCH('2020'!$A63,DataEx!$D:$D,0),MATCH('2020'!P$6,DataEx!$7:$7,0))</f>
        <v>1253015.19</v>
      </c>
      <c r="Q63" s="213">
        <f>+INDEX(DataEx!$1:$1048576,MATCH('2020'!$A63,DataEx!$D:$D,0),MATCH('2020'!Q$6,DataEx!$7:$7,0))</f>
        <v>383181.15</v>
      </c>
      <c r="R63" s="213">
        <f>+INDEX(DataEx!$1:$1048576,MATCH('2020'!$A63,DataEx!$D:$D,0),MATCH('2020'!R$6,DataEx!$7:$7,0))</f>
        <v>730580.32</v>
      </c>
      <c r="S63" s="252">
        <f t="shared" si="3"/>
        <v>8547250.9600000009</v>
      </c>
      <c r="T63" s="454">
        <f t="shared" si="4"/>
        <v>0.19974879551297031</v>
      </c>
    </row>
    <row r="64" spans="1:22" ht="13.5" thickBot="1">
      <c r="A64" s="146">
        <v>1004</v>
      </c>
      <c r="B64" s="225" t="str">
        <f>+VLOOKUP($A64,Master!$D$28:$G$224,4,FALSE)</f>
        <v>Increase / decrease of deposits</v>
      </c>
      <c r="C64" s="226"/>
      <c r="D64" s="226"/>
      <c r="E64" s="226"/>
      <c r="F64" s="226"/>
      <c r="G64" s="227">
        <f>-G59-SUM(G61:G63)</f>
        <v>43537407.684000023</v>
      </c>
      <c r="H64" s="227">
        <f t="shared" ref="H64:R64" si="13">-H59-SUM(H61:H63)</f>
        <v>66534296.964000031</v>
      </c>
      <c r="I64" s="227">
        <f t="shared" si="13"/>
        <v>344728669.21400005</v>
      </c>
      <c r="J64" s="227">
        <f t="shared" si="13"/>
        <v>38029437.53399995</v>
      </c>
      <c r="K64" s="227">
        <f t="shared" si="13"/>
        <v>-204693318.80599999</v>
      </c>
      <c r="L64" s="227">
        <f t="shared" si="13"/>
        <v>-24215883.795999974</v>
      </c>
      <c r="M64" s="227">
        <f t="shared" si="13"/>
        <v>5879618.8939999491</v>
      </c>
      <c r="N64" s="227">
        <f t="shared" si="13"/>
        <v>56643053.092000015</v>
      </c>
      <c r="O64" s="227">
        <f t="shared" si="13"/>
        <v>28251244.990000017</v>
      </c>
      <c r="P64" s="227">
        <f t="shared" si="13"/>
        <v>14559829.859999985</v>
      </c>
      <c r="Q64" s="227">
        <f t="shared" si="13"/>
        <v>66730417.829999976</v>
      </c>
      <c r="R64" s="227">
        <f t="shared" si="13"/>
        <v>-705082282.98000014</v>
      </c>
      <c r="S64" s="255">
        <f>+SUM(G64:R64)</f>
        <v>-269097509.52000016</v>
      </c>
      <c r="T64" s="458">
        <f t="shared" si="4"/>
        <v>-6.2887943332554377</v>
      </c>
    </row>
    <row r="65" spans="18:18">
      <c r="R65" s="321"/>
    </row>
    <row r="70" spans="18:18">
      <c r="R70" s="298"/>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54" t="str">
        <f>+Master!G251</f>
        <v>Planned Budget Execution</v>
      </c>
      <c r="C100" s="555"/>
      <c r="D100" s="555"/>
      <c r="E100" s="555"/>
      <c r="F100" s="555"/>
      <c r="G100" s="547">
        <v>2020</v>
      </c>
      <c r="H100" s="548"/>
      <c r="I100" s="548"/>
      <c r="J100" s="548"/>
      <c r="K100" s="548"/>
      <c r="L100" s="548"/>
      <c r="M100" s="548"/>
      <c r="N100" s="548"/>
      <c r="O100" s="548"/>
      <c r="P100" s="548"/>
      <c r="Q100" s="548"/>
      <c r="R100" s="549"/>
      <c r="S100" s="107" t="str">
        <f>+S7</f>
        <v>GDP</v>
      </c>
      <c r="T100" s="108">
        <v>4607300000</v>
      </c>
    </row>
    <row r="101" spans="1:21" ht="15.75" customHeight="1">
      <c r="B101" s="556"/>
      <c r="C101" s="557"/>
      <c r="D101" s="557"/>
      <c r="E101" s="557"/>
      <c r="F101" s="558"/>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47" t="str">
        <f>+Master!G245</f>
        <v>Jan - Dec</v>
      </c>
      <c r="T101" s="549">
        <f>+T8</f>
        <v>0</v>
      </c>
    </row>
    <row r="102" spans="1:21" ht="13.5" thickBot="1">
      <c r="B102" s="559"/>
      <c r="C102" s="560"/>
      <c r="D102" s="560"/>
      <c r="E102" s="560"/>
      <c r="F102" s="561"/>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50" t="str">
        <f>+VLOOKUP(LEFT($A103,LEN(A103)-1)*1,Master!$D$28:$G$224,4,FALSE)</f>
        <v>Total Revenues</v>
      </c>
      <c r="C103" s="551"/>
      <c r="D103" s="551"/>
      <c r="E103" s="551"/>
      <c r="F103" s="551"/>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63">
        <f>+SUM(G103:R103)</f>
        <v>1704989389.157774</v>
      </c>
      <c r="T103" s="464">
        <f>+S103/$T$100*100</f>
        <v>37.006259396127319</v>
      </c>
    </row>
    <row r="104" spans="1:21">
      <c r="A104" s="116" t="str">
        <f t="shared" si="16"/>
        <v>711p</v>
      </c>
      <c r="B104" s="552" t="str">
        <f>+VLOOKUP(LEFT($A104,LEN(A104)-1)*1,Master!$D$28:$G$224,4,FALSE)</f>
        <v>Taxes</v>
      </c>
      <c r="C104" s="553"/>
      <c r="D104" s="553"/>
      <c r="E104" s="553"/>
      <c r="F104" s="553"/>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45">
        <f t="shared" ref="T104:T157" si="20">+S104/$T$100*100</f>
        <v>22.90793652888123</v>
      </c>
      <c r="U104" s="259"/>
    </row>
    <row r="105" spans="1:21">
      <c r="A105" s="116" t="str">
        <f t="shared" si="16"/>
        <v>7111p</v>
      </c>
      <c r="B105" s="535" t="str">
        <f>+VLOOKUP(LEFT($A105,LEN(A105)-1)*1,Master!$D$28:$G$227,4,FALSE)</f>
        <v>Personal Income Tax</v>
      </c>
      <c r="C105" s="536"/>
      <c r="D105" s="536"/>
      <c r="E105" s="536"/>
      <c r="F105" s="536"/>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46">
        <f t="shared" si="20"/>
        <v>2.4452362067202373</v>
      </c>
    </row>
    <row r="106" spans="1:21">
      <c r="A106" s="116" t="str">
        <f t="shared" si="16"/>
        <v>7112p</v>
      </c>
      <c r="B106" s="535" t="str">
        <f>+VLOOKUP(LEFT($A106,LEN(A106)-1)*1,Master!$D$28:$G$227,4,FALSE)</f>
        <v>Corporate Income Tax</v>
      </c>
      <c r="C106" s="536"/>
      <c r="D106" s="536"/>
      <c r="E106" s="536"/>
      <c r="F106" s="536"/>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46">
        <f t="shared" si="20"/>
        <v>1.4671745812461314</v>
      </c>
    </row>
    <row r="107" spans="1:21">
      <c r="A107" s="116" t="str">
        <f t="shared" si="16"/>
        <v>7113p</v>
      </c>
      <c r="B107" s="535" t="str">
        <f>+VLOOKUP(LEFT($A107,LEN(A107)-1)*1,Master!$D$28:$G$227,4,FALSE)</f>
        <v xml:space="preserve">Taxes on Sales of Property </v>
      </c>
      <c r="C107" s="536"/>
      <c r="D107" s="536"/>
      <c r="E107" s="536"/>
      <c r="F107" s="536"/>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46">
        <f t="shared" si="20"/>
        <v>4.1303611443361622E-2</v>
      </c>
    </row>
    <row r="108" spans="1:21">
      <c r="A108" s="116" t="str">
        <f t="shared" si="16"/>
        <v>7114p</v>
      </c>
      <c r="B108" s="535" t="str">
        <f>+VLOOKUP(LEFT($A108,LEN(A108)-1)*1,Master!$D$28:$G$227,4,FALSE)</f>
        <v>Value Added Tax</v>
      </c>
      <c r="C108" s="536"/>
      <c r="D108" s="536"/>
      <c r="E108" s="536"/>
      <c r="F108" s="536"/>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46">
        <f t="shared" si="20"/>
        <v>13.365384391976216</v>
      </c>
    </row>
    <row r="109" spans="1:21">
      <c r="A109" s="116" t="str">
        <f t="shared" si="16"/>
        <v>7115p</v>
      </c>
      <c r="B109" s="535" t="str">
        <f>+VLOOKUP(LEFT($A109,LEN(A109)-1)*1,Master!$D$28:$G$227,4,FALSE)</f>
        <v>Excises</v>
      </c>
      <c r="C109" s="536"/>
      <c r="D109" s="536"/>
      <c r="E109" s="536"/>
      <c r="F109" s="536"/>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46">
        <f t="shared" si="20"/>
        <v>4.8051517235226715</v>
      </c>
    </row>
    <row r="110" spans="1:21">
      <c r="A110" s="116" t="str">
        <f t="shared" si="16"/>
        <v>7116p</v>
      </c>
      <c r="B110" s="535" t="str">
        <f>+VLOOKUP(LEFT($A110,LEN(A110)-1)*1,Master!$D$28:$G$227,4,FALSE)</f>
        <v>Tax on International Trade and Transactions</v>
      </c>
      <c r="C110" s="536"/>
      <c r="D110" s="536"/>
      <c r="E110" s="536"/>
      <c r="F110" s="536"/>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46">
        <f t="shared" si="20"/>
        <v>0.58139087437023862</v>
      </c>
    </row>
    <row r="111" spans="1:21">
      <c r="A111" s="116" t="str">
        <f t="shared" si="16"/>
        <v>7118p</v>
      </c>
      <c r="B111" s="535" t="str">
        <f>+VLOOKUP(LEFT($A111,LEN(A111)-1)*1,Master!$D$28:$G$227,4,FALSE)</f>
        <v>Other Republic Taxes</v>
      </c>
      <c r="C111" s="536"/>
      <c r="D111" s="536"/>
      <c r="E111" s="536"/>
      <c r="F111" s="536"/>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46">
        <f t="shared" si="20"/>
        <v>0.20229513960237019</v>
      </c>
    </row>
    <row r="112" spans="1:21">
      <c r="A112" s="116" t="str">
        <f t="shared" si="16"/>
        <v>712p</v>
      </c>
      <c r="B112" s="545" t="str">
        <f>+VLOOKUP(LEFT($A112,LEN(A112)-1)*1,Master!$D$28:$G$227,4,FALSE)</f>
        <v>Contributions</v>
      </c>
      <c r="C112" s="546"/>
      <c r="D112" s="546"/>
      <c r="E112" s="546"/>
      <c r="F112" s="546"/>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47">
        <f t="shared" si="20"/>
        <v>10.68956613019113</v>
      </c>
    </row>
    <row r="113" spans="1:20">
      <c r="A113" s="116" t="str">
        <f t="shared" si="16"/>
        <v>7121p</v>
      </c>
      <c r="B113" s="535" t="str">
        <f>+VLOOKUP(LEFT($A113,LEN(A113)-1)*1,Master!$D$28:$G$227,4,FALSE)</f>
        <v>Contributions for Pension and Disability Insurance</v>
      </c>
      <c r="C113" s="536"/>
      <c r="D113" s="536"/>
      <c r="E113" s="536"/>
      <c r="F113" s="536"/>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46">
        <f t="shared" si="20"/>
        <v>6.6171744431734636</v>
      </c>
    </row>
    <row r="114" spans="1:20">
      <c r="A114" s="116" t="str">
        <f t="shared" si="16"/>
        <v>7122p</v>
      </c>
      <c r="B114" s="535" t="str">
        <f>+VLOOKUP(LEFT($A114,LEN(A114)-1)*1,Master!$D$28:$G$227,4,FALSE)</f>
        <v>Contributions for Health Insurance</v>
      </c>
      <c r="C114" s="536"/>
      <c r="D114" s="536"/>
      <c r="E114" s="536"/>
      <c r="F114" s="536"/>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46">
        <f t="shared" si="20"/>
        <v>3.4819631387690197</v>
      </c>
    </row>
    <row r="115" spans="1:20">
      <c r="A115" s="116" t="str">
        <f t="shared" si="16"/>
        <v>7123p</v>
      </c>
      <c r="B115" s="535" t="str">
        <f>+VLOOKUP(LEFT($A115,LEN(A115)-1)*1,Master!$D$28:$G$227,4,FALSE)</f>
        <v>Contributions for  Unemployment Insurance</v>
      </c>
      <c r="C115" s="536"/>
      <c r="D115" s="536"/>
      <c r="E115" s="536"/>
      <c r="F115" s="536"/>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46">
        <f t="shared" si="20"/>
        <v>0.31374529664462025</v>
      </c>
    </row>
    <row r="116" spans="1:20">
      <c r="A116" s="116" t="str">
        <f t="shared" si="16"/>
        <v>7124p</v>
      </c>
      <c r="B116" s="535" t="str">
        <f>+VLOOKUP(LEFT($A116,LEN(A116)-1)*1,Master!$D$28:$G$227,4,FALSE)</f>
        <v>Other contributions</v>
      </c>
      <c r="C116" s="536"/>
      <c r="D116" s="536"/>
      <c r="E116" s="536"/>
      <c r="F116" s="536"/>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46">
        <f t="shared" si="20"/>
        <v>0.2766832516040264</v>
      </c>
    </row>
    <row r="117" spans="1:20">
      <c r="A117" s="116" t="str">
        <f t="shared" si="16"/>
        <v>713p</v>
      </c>
      <c r="B117" s="539" t="str">
        <f>+VLOOKUP(LEFT($A117,LEN(A117)-1)*1,Master!$D$28:$G$227,4,FALSE)</f>
        <v>Duties</v>
      </c>
      <c r="C117" s="540"/>
      <c r="D117" s="540"/>
      <c r="E117" s="540"/>
      <c r="F117" s="540"/>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47">
        <f t="shared" si="20"/>
        <v>0.26451836008573354</v>
      </c>
    </row>
    <row r="118" spans="1:20">
      <c r="A118" s="116" t="str">
        <f t="shared" si="16"/>
        <v>714p</v>
      </c>
      <c r="B118" s="539" t="str">
        <f>+VLOOKUP(LEFT($A118,LEN(A118)-1)*1,Master!$D$28:$G$227,4,FALSE)</f>
        <v>Fees</v>
      </c>
      <c r="C118" s="540"/>
      <c r="D118" s="540"/>
      <c r="E118" s="540"/>
      <c r="F118" s="540"/>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47">
        <f t="shared" si="20"/>
        <v>0.53882429835369972</v>
      </c>
    </row>
    <row r="119" spans="1:20">
      <c r="A119" s="116" t="str">
        <f t="shared" si="16"/>
        <v>715p</v>
      </c>
      <c r="B119" s="539" t="str">
        <f>+VLOOKUP(LEFT($A119,LEN(A119)-1)*1,Master!$D$28:$G$227,4,FALSE)</f>
        <v>Other revenues</v>
      </c>
      <c r="C119" s="540"/>
      <c r="D119" s="540"/>
      <c r="E119" s="540"/>
      <c r="F119" s="540"/>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47">
        <f t="shared" si="20"/>
        <v>1.148755088100482</v>
      </c>
    </row>
    <row r="120" spans="1:20">
      <c r="A120" s="116" t="str">
        <f t="shared" si="16"/>
        <v>73p</v>
      </c>
      <c r="B120" s="539" t="str">
        <f>+VLOOKUP(LEFT($A120,LEN(A120)-1)*1,Master!$D$28:$G$227,4,FALSE)</f>
        <v>Receipts from Repayment of Loans and Funds Carried over from Previous Year</v>
      </c>
      <c r="C120" s="540"/>
      <c r="D120" s="540"/>
      <c r="E120" s="540"/>
      <c r="F120" s="540"/>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47">
        <f t="shared" si="20"/>
        <v>0.37142952358214143</v>
      </c>
    </row>
    <row r="121" spans="1:20" ht="13.5" thickBot="1">
      <c r="A121" s="116" t="str">
        <f t="shared" si="16"/>
        <v>74p</v>
      </c>
      <c r="B121" s="541" t="str">
        <f>+VLOOKUP(LEFT($A121,LEN(A121)-1)*1,Master!$D$28:$G$227,4,FALSE)</f>
        <v>Grants and Transfers</v>
      </c>
      <c r="C121" s="542"/>
      <c r="D121" s="542"/>
      <c r="E121" s="542"/>
      <c r="F121" s="542"/>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48">
        <f t="shared" si="20"/>
        <v>1.0852294669329108</v>
      </c>
    </row>
    <row r="122" spans="1:20" ht="13.5" thickBot="1">
      <c r="A122" s="116" t="str">
        <f t="shared" si="16"/>
        <v>4p</v>
      </c>
      <c r="B122" s="521" t="str">
        <f>+VLOOKUP(LEFT($A122,LEN(A122)-1)*1,Master!$D$28:$G$227,4,FALSE)</f>
        <v>Total Expenditures</v>
      </c>
      <c r="C122" s="522"/>
      <c r="D122" s="522"/>
      <c r="E122" s="522"/>
      <c r="F122" s="522"/>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174533238.90023816</v>
      </c>
      <c r="N122" s="93">
        <f t="shared" si="22"/>
        <v>164739952.86571434</v>
      </c>
      <c r="O122" s="93">
        <f t="shared" si="22"/>
        <v>169141198.62023818</v>
      </c>
      <c r="P122" s="93">
        <f t="shared" si="22"/>
        <v>231617338.51690477</v>
      </c>
      <c r="Q122" s="93">
        <f t="shared" si="22"/>
        <v>162602965.02690482</v>
      </c>
      <c r="R122" s="93">
        <f t="shared" si="22"/>
        <v>166684409.2473307</v>
      </c>
      <c r="S122" s="461">
        <f>+SUM(G122:R122)</f>
        <v>2040879206.795902</v>
      </c>
      <c r="T122" s="462">
        <f t="shared" si="20"/>
        <v>44.296642432572263</v>
      </c>
    </row>
    <row r="123" spans="1:20">
      <c r="A123" s="116" t="str">
        <f t="shared" si="16"/>
        <v>41p</v>
      </c>
      <c r="B123" s="543" t="str">
        <f>+VLOOKUP(LEFT($A123,LEN(A123)-1)*1,Master!$D$28:$G$227,4,FALSE)</f>
        <v>Current Expenditures</v>
      </c>
      <c r="C123" s="544"/>
      <c r="D123" s="544"/>
      <c r="E123" s="544"/>
      <c r="F123" s="544"/>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45">
        <f t="shared" si="20"/>
        <v>18.234006898745513</v>
      </c>
    </row>
    <row r="124" spans="1:20">
      <c r="A124" s="116" t="str">
        <f t="shared" si="16"/>
        <v>411p</v>
      </c>
      <c r="B124" s="535" t="str">
        <f>+VLOOKUP(LEFT($A124,LEN(A124)-1)*1,Master!$D$28:$G$227,4,FALSE)</f>
        <v>Gross Salaries and Contributions</v>
      </c>
      <c r="C124" s="536"/>
      <c r="D124" s="536"/>
      <c r="E124" s="536"/>
      <c r="F124" s="536"/>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46">
        <f t="shared" si="20"/>
        <v>10.81917370889675</v>
      </c>
    </row>
    <row r="125" spans="1:20">
      <c r="A125" s="116" t="str">
        <f t="shared" si="16"/>
        <v>412p</v>
      </c>
      <c r="B125" s="535" t="str">
        <f>+VLOOKUP(LEFT($A125,LEN(A125)-1)*1,Master!$D$28:$G$227,4,FALSE)</f>
        <v>Other Personal Income</v>
      </c>
      <c r="C125" s="536"/>
      <c r="D125" s="536"/>
      <c r="E125" s="536"/>
      <c r="F125" s="536"/>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46">
        <f t="shared" si="20"/>
        <v>0.32417865148785635</v>
      </c>
    </row>
    <row r="126" spans="1:20">
      <c r="A126" s="116" t="str">
        <f t="shared" si="16"/>
        <v>413p</v>
      </c>
      <c r="B126" s="535" t="str">
        <f>+VLOOKUP(LEFT($A126,LEN(A126)-1)*1,Master!$D$28:$G$227,4,FALSE)</f>
        <v>Expenditures for Supplies</v>
      </c>
      <c r="C126" s="536"/>
      <c r="D126" s="536"/>
      <c r="E126" s="536"/>
      <c r="F126" s="536"/>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46">
        <f t="shared" si="20"/>
        <v>0.77555155266429454</v>
      </c>
    </row>
    <row r="127" spans="1:20">
      <c r="A127" s="116" t="str">
        <f t="shared" si="16"/>
        <v>414p</v>
      </c>
      <c r="B127" s="535" t="str">
        <f>+VLOOKUP(LEFT($A127,LEN(A127)-1)*1,Master!$D$28:$G$227,4,FALSE)</f>
        <v>Expenditures for Services</v>
      </c>
      <c r="C127" s="536"/>
      <c r="D127" s="536"/>
      <c r="E127" s="536"/>
      <c r="F127" s="536"/>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46">
        <f t="shared" si="20"/>
        <v>1.3413157254791312</v>
      </c>
    </row>
    <row r="128" spans="1:20">
      <c r="A128" s="116" t="str">
        <f t="shared" si="16"/>
        <v>415p</v>
      </c>
      <c r="B128" s="535" t="str">
        <f>+VLOOKUP(LEFT($A128,LEN(A128)-1)*1,Master!$D$28:$G$227,4,FALSE)</f>
        <v>Current Maintenance</v>
      </c>
      <c r="C128" s="536"/>
      <c r="D128" s="536"/>
      <c r="E128" s="536"/>
      <c r="F128" s="536"/>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46">
        <f t="shared" si="20"/>
        <v>0.56486301651726611</v>
      </c>
    </row>
    <row r="129" spans="1:20">
      <c r="A129" s="116" t="str">
        <f t="shared" si="16"/>
        <v>416p</v>
      </c>
      <c r="B129" s="535" t="str">
        <f>+VLOOKUP(LEFT($A129,LEN(A129)-1)*1,Master!$D$28:$G$227,4,FALSE)</f>
        <v>Interests</v>
      </c>
      <c r="C129" s="536"/>
      <c r="D129" s="536"/>
      <c r="E129" s="536"/>
      <c r="F129" s="536"/>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46">
        <f t="shared" si="20"/>
        <v>2.2430494311201787</v>
      </c>
    </row>
    <row r="130" spans="1:20">
      <c r="A130" s="116" t="str">
        <f t="shared" si="16"/>
        <v>417p</v>
      </c>
      <c r="B130" s="535" t="str">
        <f>+VLOOKUP(LEFT($A130,LEN(A130)-1)*1,Master!$D$28:$G$227,4,FALSE)</f>
        <v>Rent</v>
      </c>
      <c r="C130" s="536"/>
      <c r="D130" s="536"/>
      <c r="E130" s="536"/>
      <c r="F130" s="536"/>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46">
        <f t="shared" si="20"/>
        <v>0.24149152996331913</v>
      </c>
    </row>
    <row r="131" spans="1:20">
      <c r="A131" s="116" t="str">
        <f t="shared" si="16"/>
        <v>418p</v>
      </c>
      <c r="B131" s="535" t="str">
        <f>+VLOOKUP(LEFT($A131,LEN(A131)-1)*1,Master!$D$28:$G$227,4,FALSE)</f>
        <v>Subsidies</v>
      </c>
      <c r="C131" s="536"/>
      <c r="D131" s="536"/>
      <c r="E131" s="536"/>
      <c r="F131" s="536"/>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46">
        <f t="shared" si="20"/>
        <v>0.84831977448831197</v>
      </c>
    </row>
    <row r="132" spans="1:20">
      <c r="A132" s="116" t="str">
        <f t="shared" si="16"/>
        <v>419p</v>
      </c>
      <c r="B132" s="535" t="str">
        <f>+VLOOKUP(LEFT($A132,LEN(A132)-1)*1,Master!$D$28:$G$227,4,FALSE)</f>
        <v>Other expenditures</v>
      </c>
      <c r="C132" s="536"/>
      <c r="D132" s="536"/>
      <c r="E132" s="536"/>
      <c r="F132" s="536"/>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46">
        <f t="shared" si="20"/>
        <v>1.0760635081284049</v>
      </c>
    </row>
    <row r="133" spans="1:20">
      <c r="A133" s="116" t="str">
        <f t="shared" si="16"/>
        <v>42p</v>
      </c>
      <c r="B133" s="529" t="str">
        <f>+VLOOKUP(LEFT($A133,LEN(A133)-1)*1,Master!$D$28:$G$227,4,FALSE)</f>
        <v>Social Security Transfers</v>
      </c>
      <c r="C133" s="530"/>
      <c r="D133" s="530"/>
      <c r="E133" s="530"/>
      <c r="F133" s="530"/>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47">
        <f t="shared" si="20"/>
        <v>12.538545292470646</v>
      </c>
    </row>
    <row r="134" spans="1:20">
      <c r="A134" s="116" t="str">
        <f t="shared" si="16"/>
        <v>421p</v>
      </c>
      <c r="B134" s="535" t="str">
        <f>+VLOOKUP(LEFT($A134,LEN(A134)-1)*1,Master!$D$28:$G$227,4,FALSE)</f>
        <v>Social Security</v>
      </c>
      <c r="C134" s="536"/>
      <c r="D134" s="536"/>
      <c r="E134" s="536"/>
      <c r="F134" s="536"/>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46">
        <f t="shared" si="20"/>
        <v>1.8346971111062882</v>
      </c>
    </row>
    <row r="135" spans="1:20">
      <c r="A135" s="116" t="str">
        <f t="shared" si="16"/>
        <v>422p</v>
      </c>
      <c r="B135" s="535" t="str">
        <f>+VLOOKUP(LEFT($A135,LEN(A135)-1)*1,Master!$D$28:$G$227,4,FALSE)</f>
        <v>Funds for redundant labor</v>
      </c>
      <c r="C135" s="536"/>
      <c r="D135" s="536"/>
      <c r="E135" s="536"/>
      <c r="F135" s="536"/>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46">
        <f t="shared" si="20"/>
        <v>0.44186401406463649</v>
      </c>
    </row>
    <row r="136" spans="1:20">
      <c r="A136" s="116" t="str">
        <f t="shared" si="16"/>
        <v>423p</v>
      </c>
      <c r="B136" s="535" t="str">
        <f>+VLOOKUP(LEFT($A136,LEN(A136)-1)*1,Master!$D$28:$G$227,4,FALSE)</f>
        <v>Pension and Disability Insurance</v>
      </c>
      <c r="C136" s="536"/>
      <c r="D136" s="536"/>
      <c r="E136" s="536"/>
      <c r="F136" s="536"/>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46">
        <f t="shared" si="20"/>
        <v>9.5972781138627852</v>
      </c>
    </row>
    <row r="137" spans="1:20">
      <c r="A137" s="116" t="str">
        <f t="shared" si="16"/>
        <v>424p</v>
      </c>
      <c r="B137" s="535" t="str">
        <f>+VLOOKUP(LEFT($A137,LEN(A137)-1)*1,Master!$D$28:$G$227,4,FALSE)</f>
        <v>Other Health Care Transfers</v>
      </c>
      <c r="C137" s="536"/>
      <c r="D137" s="536"/>
      <c r="E137" s="536"/>
      <c r="F137" s="536"/>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46">
        <f t="shared" si="20"/>
        <v>0.43409374253901412</v>
      </c>
    </row>
    <row r="138" spans="1:20">
      <c r="A138" s="116" t="str">
        <f t="shared" si="16"/>
        <v>425p</v>
      </c>
      <c r="B138" s="535" t="str">
        <f>+VLOOKUP(LEFT($A138,LEN(A138)-1)*1,Master!$D$28:$G$227,4,FALSE)</f>
        <v>Other Health Care Insurance</v>
      </c>
      <c r="C138" s="536"/>
      <c r="D138" s="536"/>
      <c r="E138" s="536"/>
      <c r="F138" s="536"/>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46">
        <f t="shared" si="20"/>
        <v>0.23061231089792286</v>
      </c>
    </row>
    <row r="139" spans="1:20">
      <c r="A139" s="116" t="str">
        <f t="shared" si="16"/>
        <v>43p</v>
      </c>
      <c r="B139" s="537" t="str">
        <f>+VLOOKUP(LEFT($A139,LEN(A139)-1)*1,Master!$D$28:$G$227,4,FALSE)</f>
        <v xml:space="preserve">Transfers to Institutions, Individuals, NGO and Public Sector </v>
      </c>
      <c r="C139" s="538"/>
      <c r="D139" s="538"/>
      <c r="E139" s="538"/>
      <c r="F139" s="538"/>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47">
        <f t="shared" si="20"/>
        <v>6.0063028847698297</v>
      </c>
    </row>
    <row r="140" spans="1:20">
      <c r="A140" s="116" t="str">
        <f t="shared" si="16"/>
        <v>44p</v>
      </c>
      <c r="B140" s="537" t="str">
        <f>+VLOOKUP(LEFT($A140,LEN(A140)-1)*1,Master!$D$28:$G$227,4,FALSE)</f>
        <v>Capital Expenditure</v>
      </c>
      <c r="C140" s="538"/>
      <c r="D140" s="538"/>
      <c r="E140" s="538"/>
      <c r="F140" s="538"/>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SUM(DataEx!FX368)-M151</f>
        <v>19665000</v>
      </c>
      <c r="N140" s="83">
        <f>SUM(DataEx!FY368)-N151</f>
        <v>19665000</v>
      </c>
      <c r="O140" s="83">
        <f>SUM(DataEx!FZ368)-O151</f>
        <v>19665000</v>
      </c>
      <c r="P140" s="83">
        <f>SUM(DataEx!GA368)-P151</f>
        <v>16960648.326666653</v>
      </c>
      <c r="Q140" s="83">
        <f>SUM(DataEx!GB368)-Q151</f>
        <v>16960648.326666653</v>
      </c>
      <c r="R140" s="83">
        <f>SUM(DataEx!GC368)-R151</f>
        <v>16960648.326666653</v>
      </c>
      <c r="S140" s="113">
        <f t="shared" si="19"/>
        <v>194851062.64999998</v>
      </c>
      <c r="T140" s="447">
        <f t="shared" si="20"/>
        <v>4.229181139713063</v>
      </c>
    </row>
    <row r="141" spans="1:20">
      <c r="A141" s="116" t="str">
        <f t="shared" si="16"/>
        <v>451p</v>
      </c>
      <c r="B141" s="525" t="str">
        <f>+VLOOKUP(LEFT($A141,LEN(A141)-1)*1,Master!$D$28:$G$227,4,FALSE)</f>
        <v>Credits and Borrowings</v>
      </c>
      <c r="C141" s="526"/>
      <c r="D141" s="526"/>
      <c r="E141" s="526"/>
      <c r="F141" s="526"/>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46">
        <f t="shared" si="20"/>
        <v>3.4293447355283994E-2</v>
      </c>
    </row>
    <row r="142" spans="1:20">
      <c r="A142" s="116" t="str">
        <f t="shared" si="16"/>
        <v>47p</v>
      </c>
      <c r="B142" s="525" t="str">
        <f>+VLOOKUP(LEFT($A142,LEN(A142)-1)*1,Master!$D$28:$G$227,4,FALSE)</f>
        <v>Reserves</v>
      </c>
      <c r="C142" s="526"/>
      <c r="D142" s="526"/>
      <c r="E142" s="526"/>
      <c r="F142" s="526"/>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46">
        <f t="shared" si="20"/>
        <v>2.9004080480975842</v>
      </c>
    </row>
    <row r="143" spans="1:20">
      <c r="A143" s="116" t="str">
        <f t="shared" si="16"/>
        <v>462p</v>
      </c>
      <c r="B143" s="525" t="str">
        <f>+VLOOKUP(LEFT($A143,LEN(A143)-1)*1,Master!$D$28:$G$227,4,FALSE)</f>
        <v>Repayment of Guarantees</v>
      </c>
      <c r="C143" s="526"/>
      <c r="D143" s="526"/>
      <c r="E143" s="526"/>
      <c r="F143" s="526"/>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46">
        <f t="shared" si="20"/>
        <v>0</v>
      </c>
    </row>
    <row r="144" spans="1:20">
      <c r="A144" s="117" t="str">
        <f t="shared" si="16"/>
        <v>4630p</v>
      </c>
      <c r="B144" s="525" t="str">
        <f>+VLOOKUP(LEFT($A144,LEN(A144)-1)*1,Master!$D$28:$G$227,4,FALSE)</f>
        <v>Repayments of liabilities form the previous period</v>
      </c>
      <c r="C144" s="526"/>
      <c r="D144" s="526"/>
      <c r="E144" s="526"/>
      <c r="F144" s="526"/>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54">
        <f t="shared" si="20"/>
        <v>0.35390472142035467</v>
      </c>
    </row>
    <row r="145" spans="1:23" ht="13.5" thickBot="1">
      <c r="A145" s="116" t="str">
        <f t="shared" ref="A145:A151" si="25">+CONCATENATE(A52,"p")</f>
        <v>1005p</v>
      </c>
      <c r="B145" s="525" t="str">
        <f>+VLOOKUP(LEFT($A145,LEN(A145)-1)*1,Master!$D$28:$G$227,4,FALSE)</f>
        <v>Net increase of liabilities</v>
      </c>
      <c r="C145" s="526"/>
      <c r="D145" s="526"/>
      <c r="E145" s="526"/>
      <c r="F145" s="526"/>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51">
        <f t="shared" si="20"/>
        <v>0</v>
      </c>
    </row>
    <row r="146" spans="1:23" ht="13.5" thickBot="1">
      <c r="A146" s="117" t="str">
        <f t="shared" si="25"/>
        <v>1000p</v>
      </c>
      <c r="B146" s="533" t="str">
        <f>+VLOOKUP(LEFT($A146,LEN(A146)-1)*1,Master!$D$28:$G$224,4,FALSE)</f>
        <v>Surplus / deficit</v>
      </c>
      <c r="C146" s="534"/>
      <c r="D146" s="534"/>
      <c r="E146" s="534"/>
      <c r="F146" s="534"/>
      <c r="G146" s="93">
        <f t="shared" ref="G146:R146" si="26">+G103-G122</f>
        <v>-34116471.36999999</v>
      </c>
      <c r="H146" s="93">
        <f t="shared" si="26"/>
        <v>-25307976.920000032</v>
      </c>
      <c r="I146" s="93">
        <f t="shared" si="26"/>
        <v>-17029626.359999955</v>
      </c>
      <c r="J146" s="93">
        <f t="shared" si="26"/>
        <v>-46575551.199999988</v>
      </c>
      <c r="K146" s="93">
        <f t="shared" si="26"/>
        <v>-43960839.071666688</v>
      </c>
      <c r="L146" s="93">
        <f t="shared" si="26"/>
        <v>-59986953.58594206</v>
      </c>
      <c r="M146" s="93">
        <f t="shared" si="26"/>
        <v>-24853453.458808541</v>
      </c>
      <c r="N146" s="93">
        <f t="shared" si="26"/>
        <v>-13576104.998835742</v>
      </c>
      <c r="O146" s="93">
        <f t="shared" si="26"/>
        <v>13218603.908708036</v>
      </c>
      <c r="P146" s="93">
        <f t="shared" si="26"/>
        <v>-60427293.408757836</v>
      </c>
      <c r="Q146" s="93">
        <f t="shared" si="26"/>
        <v>-35730818.160695255</v>
      </c>
      <c r="R146" s="93">
        <f t="shared" si="26"/>
        <v>12456666.987869829</v>
      </c>
      <c r="S146" s="106">
        <f t="shared" si="19"/>
        <v>-335889817.63812828</v>
      </c>
      <c r="T146" s="452">
        <f t="shared" si="20"/>
        <v>-7.2903830364449513</v>
      </c>
      <c r="W146" s="320"/>
    </row>
    <row r="147" spans="1:23" ht="13.5" thickBot="1">
      <c r="A147" s="117" t="str">
        <f t="shared" si="25"/>
        <v>1001p</v>
      </c>
      <c r="B147" s="527" t="str">
        <f>+VLOOKUP(LEFT($A147,LEN(A147)-1)*1,Master!$D$28:$G$224,4,FALSE)</f>
        <v>Primary surplus/deficit</v>
      </c>
      <c r="C147" s="528"/>
      <c r="D147" s="528"/>
      <c r="E147" s="528"/>
      <c r="F147" s="528"/>
      <c r="G147" s="94">
        <f t="shared" ref="G147:R147" si="27">+G146+G129</f>
        <v>-26461625.979999989</v>
      </c>
      <c r="H147" s="94">
        <f t="shared" si="27"/>
        <v>-23468175.040000033</v>
      </c>
      <c r="I147" s="94">
        <f t="shared" si="27"/>
        <v>10446334.040000044</v>
      </c>
      <c r="J147" s="94">
        <f t="shared" si="27"/>
        <v>-24016353.45999999</v>
      </c>
      <c r="K147" s="94">
        <f t="shared" si="27"/>
        <v>-42303922.49166669</v>
      </c>
      <c r="L147" s="94">
        <f t="shared" si="27"/>
        <v>-54788721.115942061</v>
      </c>
      <c r="M147" s="94">
        <f t="shared" si="27"/>
        <v>-17270427.17880854</v>
      </c>
      <c r="N147" s="94">
        <f t="shared" si="27"/>
        <v>-12789155.138835743</v>
      </c>
      <c r="O147" s="94">
        <f t="shared" si="27"/>
        <v>15409589.908708036</v>
      </c>
      <c r="P147" s="94">
        <f t="shared" si="27"/>
        <v>-43055815.838757835</v>
      </c>
      <c r="Q147" s="94">
        <f t="shared" si="27"/>
        <v>-31759627.130695254</v>
      </c>
      <c r="R147" s="94">
        <f t="shared" si="27"/>
        <v>17512098.227869838</v>
      </c>
      <c r="S147" s="106">
        <f t="shared" si="19"/>
        <v>-232545801.19812825</v>
      </c>
      <c r="T147" s="452">
        <f t="shared" si="20"/>
        <v>-5.0473336053247726</v>
      </c>
    </row>
    <row r="148" spans="1:23">
      <c r="A148" s="117" t="str">
        <f t="shared" si="25"/>
        <v>46p</v>
      </c>
      <c r="B148" s="529" t="str">
        <f>+VLOOKUP(LEFT($A148,LEN(A148)-1)*1,Master!$D$28:$G$224,4,FALSE)</f>
        <v>Repayment of Debt</v>
      </c>
      <c r="C148" s="530"/>
      <c r="D148" s="530"/>
      <c r="E148" s="530"/>
      <c r="F148" s="530"/>
      <c r="G148" s="84">
        <f t="shared" ref="G148:R148" si="28">+SUM(G149:G150)</f>
        <v>1725839.0999999999</v>
      </c>
      <c r="H148" s="84">
        <f t="shared" si="28"/>
        <v>3305317.26</v>
      </c>
      <c r="I148" s="84">
        <f t="shared" si="28"/>
        <v>339468444.25999999</v>
      </c>
      <c r="J148" s="84">
        <f t="shared" si="28"/>
        <v>17477408.559999999</v>
      </c>
      <c r="K148" s="84">
        <f t="shared" si="28"/>
        <v>15441444.539999999</v>
      </c>
      <c r="L148" s="84">
        <f t="shared" si="28"/>
        <v>12046825.949999999</v>
      </c>
      <c r="M148" s="84">
        <f t="shared" si="28"/>
        <v>11726652.870000001</v>
      </c>
      <c r="N148" s="84">
        <f t="shared" si="28"/>
        <v>8624889.1799999997</v>
      </c>
      <c r="O148" s="84">
        <f t="shared" si="28"/>
        <v>18011093.800000001</v>
      </c>
      <c r="P148" s="84">
        <f t="shared" si="28"/>
        <v>9855652.5999999996</v>
      </c>
      <c r="Q148" s="84">
        <f t="shared" si="28"/>
        <v>89792355.439999998</v>
      </c>
      <c r="R148" s="84">
        <f t="shared" si="28"/>
        <v>12114076.439999999</v>
      </c>
      <c r="S148" s="104">
        <f t="shared" si="19"/>
        <v>539590000.00000012</v>
      </c>
      <c r="T148" s="453">
        <f t="shared" si="20"/>
        <v>11.711631541249758</v>
      </c>
    </row>
    <row r="149" spans="1:23">
      <c r="A149" s="117" t="str">
        <f t="shared" si="25"/>
        <v>4611p</v>
      </c>
      <c r="B149" s="523" t="str">
        <f>+VLOOKUP(LEFT($A149,LEN(A149)-1)*1,Master!$D$28:$G$224,4,FALSE)</f>
        <v>Repayment of Domestic Debt</v>
      </c>
      <c r="C149" s="524"/>
      <c r="D149" s="524"/>
      <c r="E149" s="524"/>
      <c r="F149" s="524"/>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54">
        <f t="shared" si="20"/>
        <v>2.598267966053871</v>
      </c>
    </row>
    <row r="150" spans="1:23" ht="13.5" thickBot="1">
      <c r="A150" s="117" t="str">
        <f t="shared" si="25"/>
        <v>4612p</v>
      </c>
      <c r="B150" s="525" t="str">
        <f>+VLOOKUP(LEFT($A150,LEN(A150)-1)*1,Master!$D$28:$G$224,4,FALSE)</f>
        <v>Repayment of Foreign Debt</v>
      </c>
      <c r="C150" s="526"/>
      <c r="D150" s="526"/>
      <c r="E150" s="526"/>
      <c r="F150" s="526"/>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54">
        <f t="shared" si="20"/>
        <v>9.1133635751958835</v>
      </c>
    </row>
    <row r="151" spans="1:23" ht="13.5" thickBot="1">
      <c r="A151" s="117" t="str">
        <f t="shared" si="25"/>
        <v>4418p</v>
      </c>
      <c r="B151" s="521" t="str">
        <f>+VLOOKUP(LEFT($A151,LEN(A151)-1)*1,Master!$D$28:$G$224,4,FALSE)</f>
        <v>Capital Expenditure for Securities</v>
      </c>
      <c r="C151" s="522"/>
      <c r="D151" s="522"/>
      <c r="E151" s="522"/>
      <c r="F151" s="522"/>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59">
        <f t="shared" si="19"/>
        <v>2010000</v>
      </c>
      <c r="T151" s="460">
        <f t="shared" si="20"/>
        <v>4.3626418943849977E-2</v>
      </c>
    </row>
    <row r="152" spans="1:23" ht="13.5" thickBot="1">
      <c r="A152" s="117" t="str">
        <f t="shared" ref="A152:A157" si="29">+CONCATENATE(A59,"p")</f>
        <v>1002p</v>
      </c>
      <c r="B152" s="531" t="str">
        <f>+VLOOKUP(LEFT($A152,LEN(A152)-1)*1,Master!$D$28:$G$224,4,FALSE)</f>
        <v>Financing needs</v>
      </c>
      <c r="C152" s="532"/>
      <c r="D152" s="532"/>
      <c r="E152" s="532"/>
      <c r="F152" s="532"/>
      <c r="G152" s="77">
        <f t="shared" ref="G152:R152" si="30">+G146-G148-G151</f>
        <v>-35842310.469999991</v>
      </c>
      <c r="H152" s="77">
        <f t="shared" si="30"/>
        <v>-28613294.18000003</v>
      </c>
      <c r="I152" s="77">
        <f t="shared" si="30"/>
        <v>-356498070.61999995</v>
      </c>
      <c r="J152" s="77">
        <f t="shared" si="30"/>
        <v>-64052959.75999999</v>
      </c>
      <c r="K152" s="77">
        <f t="shared" si="30"/>
        <v>-59402283.611666687</v>
      </c>
      <c r="L152" s="77">
        <f t="shared" si="30"/>
        <v>-72033779.535942063</v>
      </c>
      <c r="M152" s="77">
        <f t="shared" si="30"/>
        <v>-36915106.328808546</v>
      </c>
      <c r="N152" s="77">
        <f t="shared" si="30"/>
        <v>-22535994.178835742</v>
      </c>
      <c r="O152" s="77">
        <f t="shared" si="30"/>
        <v>-5127489.8912919648</v>
      </c>
      <c r="P152" s="77">
        <f t="shared" si="30"/>
        <v>-70617946.00875783</v>
      </c>
      <c r="Q152" s="77">
        <f t="shared" si="30"/>
        <v>-125858173.60069525</v>
      </c>
      <c r="R152" s="77">
        <f t="shared" si="30"/>
        <v>7590.547869829461</v>
      </c>
      <c r="S152" s="109">
        <f t="shared" si="19"/>
        <v>-877489817.63812828</v>
      </c>
      <c r="T152" s="456">
        <f t="shared" si="20"/>
        <v>-19.045640996638557</v>
      </c>
    </row>
    <row r="153" spans="1:23" ht="13.5" thickBot="1">
      <c r="A153" s="117" t="str">
        <f t="shared" si="29"/>
        <v>1003p</v>
      </c>
      <c r="B153" s="521" t="str">
        <f>+VLOOKUP(LEFT($A153,LEN(A153)-1)*1,Master!$D$28:$G$224,4,FALSE)</f>
        <v>Financing</v>
      </c>
      <c r="C153" s="522"/>
      <c r="D153" s="522"/>
      <c r="E153" s="522"/>
      <c r="F153" s="522"/>
      <c r="G153" s="93">
        <f t="shared" ref="G153:R153" si="31">+SUM(G154:G157)</f>
        <v>35842310.469999991</v>
      </c>
      <c r="H153" s="93">
        <f t="shared" si="31"/>
        <v>28613294.18000003</v>
      </c>
      <c r="I153" s="93">
        <f t="shared" si="31"/>
        <v>356498070.61999995</v>
      </c>
      <c r="J153" s="93">
        <f t="shared" si="31"/>
        <v>64052959.75999999</v>
      </c>
      <c r="K153" s="93">
        <f t="shared" si="31"/>
        <v>59402283.611666679</v>
      </c>
      <c r="L153" s="93">
        <f t="shared" si="31"/>
        <v>72033779.535942063</v>
      </c>
      <c r="M153" s="93">
        <f t="shared" si="31"/>
        <v>36915106.328808546</v>
      </c>
      <c r="N153" s="93">
        <f t="shared" si="31"/>
        <v>22535994.178835742</v>
      </c>
      <c r="O153" s="93">
        <f t="shared" si="31"/>
        <v>5127489.8912919648</v>
      </c>
      <c r="P153" s="93">
        <f t="shared" si="31"/>
        <v>70617946.00875783</v>
      </c>
      <c r="Q153" s="93">
        <f t="shared" si="31"/>
        <v>125858173.60069525</v>
      </c>
      <c r="R153" s="93">
        <f t="shared" si="31"/>
        <v>-7590.547869829461</v>
      </c>
      <c r="S153" s="110">
        <f t="shared" si="19"/>
        <v>877489817.63812828</v>
      </c>
      <c r="T153" s="457">
        <f t="shared" si="20"/>
        <v>19.045640996638557</v>
      </c>
    </row>
    <row r="154" spans="1:23">
      <c r="A154" s="117" t="str">
        <f t="shared" si="29"/>
        <v>7511p</v>
      </c>
      <c r="B154" s="523" t="str">
        <f>+VLOOKUP(LEFT($A154,LEN(A154)-1)*1,Master!$D$28:$G$224,4,FALSE)</f>
        <v>Domestic Loans and Borrowings</v>
      </c>
      <c r="C154" s="524"/>
      <c r="D154" s="524"/>
      <c r="E154" s="524"/>
      <c r="F154" s="524"/>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54">
        <f t="shared" si="20"/>
        <v>0</v>
      </c>
    </row>
    <row r="155" spans="1:23">
      <c r="A155" s="117" t="str">
        <f t="shared" si="29"/>
        <v>7512p</v>
      </c>
      <c r="B155" s="525" t="str">
        <f>+VLOOKUP(LEFT($A155,LEN(A155)-1)*1,Master!$D$28:$G$224,4,FALSE)</f>
        <v>Foreign Loans and Borrowings</v>
      </c>
      <c r="C155" s="526"/>
      <c r="D155" s="526"/>
      <c r="E155" s="526"/>
      <c r="F155" s="526"/>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54">
        <f t="shared" si="20"/>
        <v>7.1948775823150264</v>
      </c>
    </row>
    <row r="156" spans="1:23">
      <c r="A156" s="117" t="str">
        <f t="shared" si="29"/>
        <v>72p</v>
      </c>
      <c r="B156" s="525" t="str">
        <f>+VLOOKUP(LEFT($A156,LEN(A156)-1)*1,Master!$D$28:$G$224,4,FALSE)</f>
        <v>Revenues from Selling Assets</v>
      </c>
      <c r="C156" s="526"/>
      <c r="D156" s="526"/>
      <c r="E156" s="526"/>
      <c r="F156" s="526"/>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54">
        <f t="shared" si="20"/>
        <v>0.13022811625029843</v>
      </c>
    </row>
    <row r="157" spans="1:23" ht="13.5" thickBot="1">
      <c r="A157" s="117" t="str">
        <f t="shared" si="29"/>
        <v>1004p</v>
      </c>
      <c r="B157" s="98" t="str">
        <f>+VLOOKUP(LEFT($A157,LEN(A157)-1)*1,Master!$D$28:$G$224,4,FALSE)</f>
        <v>Increase / decrease of deposits</v>
      </c>
      <c r="C157" s="99"/>
      <c r="D157" s="99"/>
      <c r="E157" s="99"/>
      <c r="F157" s="99"/>
      <c r="G157" s="97">
        <f t="shared" ref="G157:R157" si="32">-G152-SUM(G154:G156)</f>
        <v>35462963.11999999</v>
      </c>
      <c r="H157" s="97">
        <f t="shared" si="32"/>
        <v>26664169.200000029</v>
      </c>
      <c r="I157" s="97">
        <f t="shared" si="32"/>
        <v>352060797.65999997</v>
      </c>
      <c r="J157" s="97">
        <f t="shared" si="32"/>
        <v>59360571.00999999</v>
      </c>
      <c r="K157" s="97">
        <f t="shared" si="32"/>
        <v>-191175641.60833332</v>
      </c>
      <c r="L157" s="97">
        <f t="shared" si="32"/>
        <v>61254703.037370637</v>
      </c>
      <c r="M157" s="97">
        <f t="shared" si="32"/>
        <v>26136029.830237117</v>
      </c>
      <c r="N157" s="97">
        <f t="shared" si="32"/>
        <v>11756917.680264313</v>
      </c>
      <c r="O157" s="97">
        <f t="shared" si="32"/>
        <v>-5651586.6072794646</v>
      </c>
      <c r="P157" s="97">
        <f t="shared" si="32"/>
        <v>59838869.510186404</v>
      </c>
      <c r="Q157" s="97">
        <f t="shared" si="32"/>
        <v>115079097.10212383</v>
      </c>
      <c r="R157" s="97">
        <f t="shared" si="32"/>
        <v>-10786667.146441258</v>
      </c>
      <c r="S157" s="105">
        <f t="shared" si="19"/>
        <v>540000222.78812826</v>
      </c>
      <c r="T157" s="458">
        <f t="shared" si="20"/>
        <v>11.720535298073237</v>
      </c>
    </row>
  </sheetData>
  <sheetProtection algorithmName="SHA-512" hashValue="VcjfI0p74xRgZqGuMiVxtsKydCT9TGJZEeHyZFHIwe0QUDVIGG7zOIbMuwJltEhF5+lTPzkMozwJXm6yQlEofQ==" saltValue="XnoteMULQzDngDfARuaweg==" spinCount="100000" sheet="1" objects="1" scenarios="1"/>
  <mergeCells count="114">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19:F19"/>
    <mergeCell ref="B20:F20"/>
    <mergeCell ref="B21:F21"/>
    <mergeCell ref="B22:F22"/>
    <mergeCell ref="B23:F23"/>
    <mergeCell ref="B24:F24"/>
    <mergeCell ref="B36:F36"/>
    <mergeCell ref="B37:F37"/>
    <mergeCell ref="B38:F38"/>
    <mergeCell ref="B39:F39"/>
    <mergeCell ref="B40:F40"/>
    <mergeCell ref="B30:F30"/>
    <mergeCell ref="B31:F31"/>
    <mergeCell ref="B32:F32"/>
    <mergeCell ref="B33:F33"/>
    <mergeCell ref="B34:F34"/>
    <mergeCell ref="B35:F35"/>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13:F113"/>
    <mergeCell ref="B114:F114"/>
    <mergeCell ref="B115:F115"/>
    <mergeCell ref="B116:F116"/>
    <mergeCell ref="B117:F117"/>
    <mergeCell ref="B118:F118"/>
    <mergeCell ref="B130:F130"/>
    <mergeCell ref="B131:F131"/>
    <mergeCell ref="B132:F132"/>
    <mergeCell ref="B133:F133"/>
    <mergeCell ref="B134:F134"/>
    <mergeCell ref="B124:F124"/>
    <mergeCell ref="B125:F125"/>
    <mergeCell ref="B126:F126"/>
    <mergeCell ref="B127:F127"/>
    <mergeCell ref="B128:F128"/>
    <mergeCell ref="B129:F129"/>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53:F153"/>
    <mergeCell ref="B154:F154"/>
    <mergeCell ref="B155:F155"/>
    <mergeCell ref="B156:F156"/>
    <mergeCell ref="B147:F147"/>
    <mergeCell ref="B148:F148"/>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zoomScaleNormal="100" workbookViewId="0">
      <pane ySplit="1" topLeftCell="A2" activePane="bottomLeft" state="frozen"/>
      <selection pane="bottomLeft" activeCell="G31" sqref="G31"/>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
        <v>5</v>
      </c>
      <c r="F2" s="126"/>
      <c r="G2" s="126"/>
      <c r="H2" s="126"/>
      <c r="I2" s="129"/>
      <c r="J2" s="126"/>
      <c r="K2" s="126"/>
      <c r="L2" s="126"/>
      <c r="M2" s="126"/>
      <c r="N2" s="126"/>
      <c r="O2" s="126"/>
      <c r="P2" s="126"/>
      <c r="Q2" s="126"/>
      <c r="R2" s="126"/>
      <c r="S2" s="126"/>
      <c r="T2" s="126"/>
    </row>
    <row r="3" spans="1:20" s="1" customFormat="1" ht="15">
      <c r="A3" s="233"/>
      <c r="B3" s="126"/>
      <c r="C3" s="126"/>
      <c r="D3" s="126"/>
      <c r="E3" s="129" t="s">
        <v>808</v>
      </c>
      <c r="F3" s="126"/>
      <c r="G3" s="126"/>
      <c r="H3" s="126"/>
      <c r="I3" s="126"/>
      <c r="J3" s="126"/>
      <c r="K3" s="126"/>
      <c r="L3" s="126"/>
      <c r="M3" s="126"/>
      <c r="N3" s="126"/>
      <c r="O3" s="126"/>
      <c r="P3" s="126"/>
      <c r="Q3" s="126"/>
      <c r="R3" s="126"/>
      <c r="S3" s="126"/>
      <c r="T3" s="126"/>
    </row>
    <row r="4" spans="1:20" s="1" customFormat="1" ht="15">
      <c r="A4" s="233"/>
      <c r="B4" s="126"/>
      <c r="C4" s="126"/>
      <c r="D4" s="126"/>
      <c r="E4" s="129" t="s">
        <v>771</v>
      </c>
      <c r="F4" s="126"/>
      <c r="G4" s="126"/>
      <c r="H4" s="126"/>
      <c r="I4" s="126"/>
      <c r="J4" s="126"/>
      <c r="K4" s="126"/>
      <c r="L4" s="126"/>
      <c r="M4" s="126"/>
      <c r="N4" s="126"/>
      <c r="O4" s="126"/>
      <c r="P4" s="126"/>
      <c r="Q4" s="126"/>
      <c r="R4" s="126"/>
      <c r="S4" s="126"/>
      <c r="T4" s="372"/>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758</v>
      </c>
      <c r="H6" s="236" t="s">
        <v>759</v>
      </c>
      <c r="I6" s="236" t="s">
        <v>760</v>
      </c>
      <c r="J6" s="236" t="s">
        <v>761</v>
      </c>
      <c r="K6" s="236" t="s">
        <v>762</v>
      </c>
      <c r="L6" s="236" t="s">
        <v>763</v>
      </c>
      <c r="M6" s="236" t="s">
        <v>764</v>
      </c>
      <c r="N6" s="236" t="s">
        <v>765</v>
      </c>
      <c r="O6" s="236" t="s">
        <v>766</v>
      </c>
      <c r="P6" s="236" t="s">
        <v>767</v>
      </c>
      <c r="Q6" s="236" t="s">
        <v>768</v>
      </c>
      <c r="R6" s="236" t="s">
        <v>769</v>
      </c>
      <c r="S6" s="235"/>
      <c r="T6" s="235"/>
    </row>
    <row r="7" spans="1:20" ht="15" customHeight="1" thickBot="1">
      <c r="A7" s="146"/>
      <c r="B7" s="576" t="s">
        <v>554</v>
      </c>
      <c r="C7" s="474"/>
      <c r="D7" s="474"/>
      <c r="E7" s="474"/>
      <c r="F7" s="474"/>
      <c r="G7" s="482">
        <v>2019</v>
      </c>
      <c r="H7" s="483"/>
      <c r="I7" s="483"/>
      <c r="J7" s="483"/>
      <c r="K7" s="483"/>
      <c r="L7" s="483"/>
      <c r="M7" s="483"/>
      <c r="N7" s="483"/>
      <c r="O7" s="483"/>
      <c r="P7" s="483"/>
      <c r="Q7" s="483"/>
      <c r="R7" s="486"/>
      <c r="S7" s="237" t="s">
        <v>419</v>
      </c>
      <c r="T7" s="238">
        <v>4951000000</v>
      </c>
    </row>
    <row r="8" spans="1:20" ht="16.5" customHeight="1">
      <c r="A8" s="146"/>
      <c r="B8" s="475"/>
      <c r="C8" s="476"/>
      <c r="D8" s="476"/>
      <c r="E8" s="476"/>
      <c r="F8" s="477"/>
      <c r="G8" s="147" t="s">
        <v>374</v>
      </c>
      <c r="H8" s="147" t="s">
        <v>376</v>
      </c>
      <c r="I8" s="147" t="s">
        <v>378</v>
      </c>
      <c r="J8" s="147" t="s">
        <v>380</v>
      </c>
      <c r="K8" s="147" t="s">
        <v>381</v>
      </c>
      <c r="L8" s="147" t="s">
        <v>383</v>
      </c>
      <c r="M8" s="147" t="s">
        <v>385</v>
      </c>
      <c r="N8" s="147" t="s">
        <v>387</v>
      </c>
      <c r="O8" s="147" t="s">
        <v>389</v>
      </c>
      <c r="P8" s="147" t="s">
        <v>391</v>
      </c>
      <c r="Q8" s="147" t="s">
        <v>393</v>
      </c>
      <c r="R8" s="147" t="s">
        <v>395</v>
      </c>
      <c r="S8" s="482" t="s">
        <v>809</v>
      </c>
      <c r="T8" s="486"/>
    </row>
    <row r="9" spans="1:20" ht="13.5" thickBot="1">
      <c r="A9" s="146"/>
      <c r="B9" s="478"/>
      <c r="C9" s="479"/>
      <c r="D9" s="479"/>
      <c r="E9" s="479"/>
      <c r="F9" s="480"/>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
        <v>810</v>
      </c>
    </row>
    <row r="10" spans="1:20" ht="13.5" thickBot="1">
      <c r="A10" s="152">
        <v>7</v>
      </c>
      <c r="B10" s="493" t="s">
        <v>681</v>
      </c>
      <c r="C10" s="494"/>
      <c r="D10" s="494"/>
      <c r="E10" s="494"/>
      <c r="F10" s="494"/>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393">
        <f>+SUM(G10:R10)</f>
        <v>1885212618.1600001</v>
      </c>
      <c r="T10" s="378">
        <f>+S10/$T$7</f>
        <v>0.38077410990910932</v>
      </c>
    </row>
    <row r="11" spans="1:20">
      <c r="A11" s="152">
        <v>711</v>
      </c>
      <c r="B11" s="517" t="s">
        <v>21</v>
      </c>
      <c r="C11" s="518"/>
      <c r="D11" s="518"/>
      <c r="E11" s="518"/>
      <c r="F11" s="518"/>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394">
        <f t="shared" ref="S11:S63" si="3">+SUM(G11:R11)</f>
        <v>1172748653.1199999</v>
      </c>
      <c r="T11" s="379">
        <f t="shared" ref="T11:T64" si="4">+S11/$T$7</f>
        <v>0.23687106708139768</v>
      </c>
    </row>
    <row r="12" spans="1:20">
      <c r="A12" s="152">
        <v>7111</v>
      </c>
      <c r="B12" s="503" t="s">
        <v>23</v>
      </c>
      <c r="C12" s="504"/>
      <c r="D12" s="504"/>
      <c r="E12" s="504"/>
      <c r="F12" s="504"/>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395">
        <f t="shared" si="3"/>
        <v>125000927.16</v>
      </c>
      <c r="T12" s="380">
        <f t="shared" si="4"/>
        <v>2.5247612029892952E-2</v>
      </c>
    </row>
    <row r="13" spans="1:20">
      <c r="A13" s="152">
        <v>7112</v>
      </c>
      <c r="B13" s="503" t="s">
        <v>25</v>
      </c>
      <c r="C13" s="504"/>
      <c r="D13" s="504"/>
      <c r="E13" s="504"/>
      <c r="F13" s="504"/>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395">
        <f t="shared" si="3"/>
        <v>72815973.079999998</v>
      </c>
      <c r="T13" s="380">
        <f t="shared" si="4"/>
        <v>1.4707326414865683E-2</v>
      </c>
    </row>
    <row r="14" spans="1:20">
      <c r="A14" s="152">
        <v>7113</v>
      </c>
      <c r="B14" s="503" t="s">
        <v>27</v>
      </c>
      <c r="C14" s="504"/>
      <c r="D14" s="504"/>
      <c r="E14" s="504"/>
      <c r="F14" s="504"/>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395">
        <f t="shared" si="3"/>
        <v>2037253.77</v>
      </c>
      <c r="T14" s="380">
        <f t="shared" si="4"/>
        <v>4.1148329024439506E-4</v>
      </c>
    </row>
    <row r="15" spans="1:20">
      <c r="A15" s="152">
        <v>7114</v>
      </c>
      <c r="B15" s="503" t="s">
        <v>29</v>
      </c>
      <c r="C15" s="504"/>
      <c r="D15" s="504"/>
      <c r="E15" s="504"/>
      <c r="F15" s="504"/>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395">
        <f t="shared" si="3"/>
        <v>695728953.52999997</v>
      </c>
      <c r="T15" s="380">
        <f t="shared" si="4"/>
        <v>0.14052291527570188</v>
      </c>
    </row>
    <row r="16" spans="1:20">
      <c r="A16" s="152">
        <v>7115</v>
      </c>
      <c r="B16" s="503" t="s">
        <v>31</v>
      </c>
      <c r="C16" s="504"/>
      <c r="D16" s="504"/>
      <c r="E16" s="504"/>
      <c r="F16" s="504"/>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395">
        <f t="shared" si="3"/>
        <v>235518297.74000001</v>
      </c>
      <c r="T16" s="380">
        <f t="shared" si="4"/>
        <v>4.7569844019390024E-2</v>
      </c>
    </row>
    <row r="17" spans="1:25">
      <c r="A17" s="152">
        <v>7116</v>
      </c>
      <c r="B17" s="503" t="s">
        <v>33</v>
      </c>
      <c r="C17" s="504"/>
      <c r="D17" s="504"/>
      <c r="E17" s="504"/>
      <c r="F17" s="504"/>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395">
        <f t="shared" si="3"/>
        <v>28526540.740000002</v>
      </c>
      <c r="T17" s="380">
        <f t="shared" si="4"/>
        <v>5.7617735285800855E-3</v>
      </c>
    </row>
    <row r="18" spans="1:25">
      <c r="A18" s="152">
        <v>7118</v>
      </c>
      <c r="B18" s="503" t="s">
        <v>722</v>
      </c>
      <c r="C18" s="504"/>
      <c r="D18" s="504"/>
      <c r="E18" s="504"/>
      <c r="F18" s="504"/>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395">
        <f t="shared" si="3"/>
        <v>13120707.100000001</v>
      </c>
      <c r="T18" s="380">
        <f t="shared" si="4"/>
        <v>2.6501125227226825E-3</v>
      </c>
    </row>
    <row r="19" spans="1:25">
      <c r="A19" s="152">
        <v>712</v>
      </c>
      <c r="B19" s="513" t="s">
        <v>37</v>
      </c>
      <c r="C19" s="514"/>
      <c r="D19" s="514"/>
      <c r="E19" s="514"/>
      <c r="F19" s="514"/>
      <c r="G19" s="171">
        <v>16498881.48</v>
      </c>
      <c r="H19" s="171">
        <v>41912269.38000001</v>
      </c>
      <c r="I19" s="171">
        <v>41047599.18</v>
      </c>
      <c r="J19" s="171">
        <v>50290988.940000005</v>
      </c>
      <c r="K19" s="171">
        <v>37496285.130000003</v>
      </c>
      <c r="L19" s="171">
        <v>45280786.510000005</v>
      </c>
      <c r="M19" s="171">
        <v>48662139.43999999</v>
      </c>
      <c r="N19" s="171">
        <v>45770745.839999996</v>
      </c>
      <c r="O19" s="171">
        <v>43611346.450000003</v>
      </c>
      <c r="P19" s="171">
        <v>46487647.670000002</v>
      </c>
      <c r="Q19" s="171">
        <v>44027184.359999999</v>
      </c>
      <c r="R19" s="171">
        <v>85179894.560000002</v>
      </c>
      <c r="S19" s="396">
        <f t="shared" si="3"/>
        <v>546265768.94000006</v>
      </c>
      <c r="T19" s="381">
        <f t="shared" si="4"/>
        <v>0.11033443121389619</v>
      </c>
    </row>
    <row r="20" spans="1:25">
      <c r="A20" s="152">
        <v>7121</v>
      </c>
      <c r="B20" s="503" t="s">
        <v>39</v>
      </c>
      <c r="C20" s="504"/>
      <c r="D20" s="504"/>
      <c r="E20" s="504"/>
      <c r="F20" s="504"/>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395">
        <f>+SUM(G20:R20)</f>
        <v>329181424.36000001</v>
      </c>
      <c r="T20" s="380">
        <f t="shared" si="4"/>
        <v>6.6487865958392248E-2</v>
      </c>
    </row>
    <row r="21" spans="1:25">
      <c r="A21" s="152">
        <v>7122</v>
      </c>
      <c r="B21" s="503" t="s">
        <v>41</v>
      </c>
      <c r="C21" s="504"/>
      <c r="D21" s="504"/>
      <c r="E21" s="504"/>
      <c r="F21" s="504"/>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395">
        <f t="shared" si="3"/>
        <v>187748508.43000001</v>
      </c>
      <c r="T21" s="380">
        <f t="shared" si="4"/>
        <v>3.7921330727125835E-2</v>
      </c>
    </row>
    <row r="22" spans="1:25">
      <c r="A22" s="152">
        <v>7123</v>
      </c>
      <c r="B22" s="503" t="s">
        <v>43</v>
      </c>
      <c r="C22" s="504"/>
      <c r="D22" s="504"/>
      <c r="E22" s="504"/>
      <c r="F22" s="504"/>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395">
        <f t="shared" si="3"/>
        <v>15122153.449999999</v>
      </c>
      <c r="T22" s="380">
        <f t="shared" si="4"/>
        <v>3.0543634518279132E-3</v>
      </c>
    </row>
    <row r="23" spans="1:25">
      <c r="A23" s="152">
        <v>7124</v>
      </c>
      <c r="B23" s="503" t="s">
        <v>45</v>
      </c>
      <c r="C23" s="504"/>
      <c r="D23" s="504"/>
      <c r="E23" s="504"/>
      <c r="F23" s="504"/>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395">
        <f t="shared" si="3"/>
        <v>14213682.699999999</v>
      </c>
      <c r="T23" s="380">
        <f t="shared" si="4"/>
        <v>2.8708710765501916E-3</v>
      </c>
      <c r="Y23" s="314"/>
    </row>
    <row r="24" spans="1:25">
      <c r="A24" s="152">
        <v>713</v>
      </c>
      <c r="B24" s="505" t="s">
        <v>47</v>
      </c>
      <c r="C24" s="506"/>
      <c r="D24" s="506"/>
      <c r="E24" s="506"/>
      <c r="F24" s="506"/>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396">
        <f t="shared" si="3"/>
        <v>15661588.439999998</v>
      </c>
      <c r="T24" s="381">
        <f t="shared" si="4"/>
        <v>3.1633182064229443E-3</v>
      </c>
      <c r="Y24" s="314"/>
    </row>
    <row r="25" spans="1:25">
      <c r="A25" s="152">
        <v>714</v>
      </c>
      <c r="B25" s="505" t="s">
        <v>61</v>
      </c>
      <c r="C25" s="506"/>
      <c r="D25" s="506"/>
      <c r="E25" s="506"/>
      <c r="F25" s="506"/>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396">
        <f t="shared" si="3"/>
        <v>28237754.950000003</v>
      </c>
      <c r="T25" s="381">
        <f t="shared" si="4"/>
        <v>5.7034447485356504E-3</v>
      </c>
      <c r="W25" s="301"/>
    </row>
    <row r="26" spans="1:25">
      <c r="A26" s="152">
        <v>715</v>
      </c>
      <c r="B26" s="505" t="s">
        <v>81</v>
      </c>
      <c r="C26" s="506"/>
      <c r="D26" s="506"/>
      <c r="E26" s="506"/>
      <c r="F26" s="506"/>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396">
        <f t="shared" si="3"/>
        <v>75820963.530000001</v>
      </c>
      <c r="T26" s="381">
        <f t="shared" si="4"/>
        <v>1.5314272577257121E-2</v>
      </c>
      <c r="W26" s="320"/>
    </row>
    <row r="27" spans="1:25">
      <c r="A27" s="152">
        <v>73</v>
      </c>
      <c r="B27" s="505" t="s">
        <v>99</v>
      </c>
      <c r="C27" s="506"/>
      <c r="D27" s="506"/>
      <c r="E27" s="506"/>
      <c r="F27" s="506"/>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396">
        <f t="shared" si="3"/>
        <v>8269563.3099999996</v>
      </c>
      <c r="T27" s="381">
        <f t="shared" si="4"/>
        <v>1.6702814199151686E-3</v>
      </c>
    </row>
    <row r="28" spans="1:25" ht="13.5" thickBot="1">
      <c r="A28" s="152">
        <v>74</v>
      </c>
      <c r="B28" s="507" t="s">
        <v>105</v>
      </c>
      <c r="C28" s="508"/>
      <c r="D28" s="508"/>
      <c r="E28" s="508"/>
      <c r="F28" s="508"/>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396">
        <f t="shared" si="3"/>
        <v>38208325.869999997</v>
      </c>
      <c r="T28" s="382">
        <f t="shared" si="4"/>
        <v>7.7172946616845079E-3</v>
      </c>
    </row>
    <row r="29" spans="1:25" ht="13.5" thickBot="1">
      <c r="A29" s="152">
        <v>4</v>
      </c>
      <c r="B29" s="493" t="s">
        <v>802</v>
      </c>
      <c r="C29" s="494"/>
      <c r="D29" s="494"/>
      <c r="E29" s="494"/>
      <c r="F29" s="494"/>
      <c r="G29" s="153">
        <f>+G30+G40+G46+SUM(G47:G51)</f>
        <v>139551095.01000002</v>
      </c>
      <c r="H29" s="153">
        <f t="shared" ref="H29:R29" si="5">+H30+H40+H46+SUM(H47:H51)</f>
        <v>130924620.98</v>
      </c>
      <c r="I29" s="153">
        <f t="shared" si="5"/>
        <v>172149658.81999999</v>
      </c>
      <c r="J29" s="153">
        <f t="shared" si="5"/>
        <v>154884048.85999998</v>
      </c>
      <c r="K29" s="153">
        <f t="shared" si="5"/>
        <v>146196583.45000002</v>
      </c>
      <c r="L29" s="153">
        <f t="shared" si="5"/>
        <v>144229774.56</v>
      </c>
      <c r="M29" s="153">
        <f t="shared" si="5"/>
        <v>179378598.51999998</v>
      </c>
      <c r="N29" s="153">
        <f t="shared" si="5"/>
        <v>159632518.13</v>
      </c>
      <c r="O29" s="153">
        <f t="shared" si="5"/>
        <v>149398322.85999998</v>
      </c>
      <c r="P29" s="153">
        <f t="shared" si="5"/>
        <v>179163452.16999996</v>
      </c>
      <c r="Q29" s="153">
        <f t="shared" si="5"/>
        <v>197173444.13</v>
      </c>
      <c r="R29" s="153">
        <f t="shared" si="5"/>
        <v>275814224</v>
      </c>
      <c r="S29" s="397">
        <f t="shared" si="3"/>
        <v>2028496341.4899998</v>
      </c>
      <c r="T29" s="383">
        <f t="shared" si="4"/>
        <v>0.40971447010502926</v>
      </c>
    </row>
    <row r="30" spans="1:25" ht="13.5" thickBot="1">
      <c r="A30" s="152">
        <v>40</v>
      </c>
      <c r="B30" s="509" t="s">
        <v>120</v>
      </c>
      <c r="C30" s="510"/>
      <c r="D30" s="510"/>
      <c r="E30" s="510"/>
      <c r="F30" s="510"/>
      <c r="G30" s="183">
        <f>SUM(G31:G39)</f>
        <v>50239320.530000001</v>
      </c>
      <c r="H30" s="183">
        <f t="shared" ref="H30:R30" si="6">SUM(H31:H39)</f>
        <v>54920566.579999998</v>
      </c>
      <c r="I30" s="183">
        <f t="shared" si="6"/>
        <v>84090251.579999998</v>
      </c>
      <c r="J30" s="183">
        <f t="shared" si="6"/>
        <v>75185736.689999983</v>
      </c>
      <c r="K30" s="183">
        <f t="shared" si="6"/>
        <v>67102865.320000008</v>
      </c>
      <c r="L30" s="183">
        <f t="shared" si="6"/>
        <v>65490081.909999996</v>
      </c>
      <c r="M30" s="183">
        <f t="shared" si="6"/>
        <v>70554460.75</v>
      </c>
      <c r="N30" s="183">
        <f t="shared" si="6"/>
        <v>51929647.079999998</v>
      </c>
      <c r="O30" s="183">
        <f t="shared" si="6"/>
        <v>61431440.43999999</v>
      </c>
      <c r="P30" s="183">
        <f t="shared" si="6"/>
        <v>75122823.509999976</v>
      </c>
      <c r="Q30" s="183">
        <f t="shared" si="6"/>
        <v>64847443.090000004</v>
      </c>
      <c r="R30" s="183">
        <f t="shared" si="6"/>
        <v>101858132.54000002</v>
      </c>
      <c r="S30" s="398">
        <f t="shared" si="3"/>
        <v>822772770.01999998</v>
      </c>
      <c r="T30" s="384">
        <f t="shared" si="4"/>
        <v>0.16618314886285598</v>
      </c>
      <c r="U30" s="244"/>
    </row>
    <row r="31" spans="1:25">
      <c r="A31" s="152">
        <v>411</v>
      </c>
      <c r="B31" s="503" t="s">
        <v>122</v>
      </c>
      <c r="C31" s="504"/>
      <c r="D31" s="504"/>
      <c r="E31" s="504"/>
      <c r="F31" s="504"/>
      <c r="G31" s="165">
        <f>+DataEx!FF55</f>
        <v>38898745.609999999</v>
      </c>
      <c r="H31" s="165">
        <f>+DataEx!FG55</f>
        <v>38603036.109999999</v>
      </c>
      <c r="I31" s="165">
        <f>+DataEx!FH55</f>
        <v>39176968.049999997</v>
      </c>
      <c r="J31" s="165">
        <f>+DataEx!FI55</f>
        <v>38923552.049999997</v>
      </c>
      <c r="K31" s="165">
        <f>+DataEx!FJ55</f>
        <v>39904782.170000002</v>
      </c>
      <c r="L31" s="165">
        <f>+DataEx!FK55</f>
        <v>41565368.68</v>
      </c>
      <c r="M31" s="165">
        <f>+DataEx!FL55</f>
        <v>38100886.07</v>
      </c>
      <c r="N31" s="165">
        <f>+DataEx!FM55</f>
        <v>37237058.799999997</v>
      </c>
      <c r="O31" s="165">
        <f>+DataEx!FN55</f>
        <v>38571466.869999997</v>
      </c>
      <c r="P31" s="165">
        <f>+DataEx!FO55</f>
        <v>38895006.189999998</v>
      </c>
      <c r="Q31" s="165">
        <f>+DataEx!FP55</f>
        <v>39570495.68</v>
      </c>
      <c r="R31" s="165">
        <f>+DataEx!FQ55</f>
        <v>43406510.43</v>
      </c>
      <c r="S31" s="395">
        <f>+SUM(G31:R31)</f>
        <v>472853876.71000004</v>
      </c>
      <c r="T31" s="380">
        <f t="shared" si="4"/>
        <v>9.5506741407796414E-2</v>
      </c>
      <c r="U31" s="468"/>
      <c r="W31" s="259"/>
    </row>
    <row r="32" spans="1:25">
      <c r="A32" s="152">
        <v>412</v>
      </c>
      <c r="B32" s="503" t="s">
        <v>133</v>
      </c>
      <c r="C32" s="504"/>
      <c r="D32" s="504"/>
      <c r="E32" s="504"/>
      <c r="F32" s="504"/>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395">
        <f t="shared" si="3"/>
        <v>15228326.93</v>
      </c>
      <c r="T32" s="380">
        <f t="shared" si="4"/>
        <v>3.0758083074126437E-3</v>
      </c>
    </row>
    <row r="33" spans="1:23">
      <c r="A33" s="152">
        <v>413</v>
      </c>
      <c r="B33" s="503" t="s">
        <v>148</v>
      </c>
      <c r="C33" s="504"/>
      <c r="D33" s="504"/>
      <c r="E33" s="504"/>
      <c r="F33" s="504"/>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395">
        <f t="shared" si="3"/>
        <v>33231725.990000002</v>
      </c>
      <c r="T33" s="380">
        <f t="shared" si="4"/>
        <v>6.7121240133306403E-3</v>
      </c>
      <c r="U33" s="302"/>
    </row>
    <row r="34" spans="1:23">
      <c r="A34" s="370">
        <v>414</v>
      </c>
      <c r="B34" s="503" t="s">
        <v>162</v>
      </c>
      <c r="C34" s="504"/>
      <c r="D34" s="504"/>
      <c r="E34" s="504"/>
      <c r="F34" s="504"/>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395">
        <f t="shared" si="3"/>
        <v>77664645.890000001</v>
      </c>
      <c r="T34" s="380">
        <f t="shared" si="4"/>
        <v>1.5686658430620077E-2</v>
      </c>
      <c r="U34" s="320"/>
      <c r="V34" s="300"/>
    </row>
    <row r="35" spans="1:23" s="371" customFormat="1">
      <c r="A35" s="152">
        <v>415</v>
      </c>
      <c r="B35" s="574" t="s">
        <v>182</v>
      </c>
      <c r="C35" s="575"/>
      <c r="D35" s="575"/>
      <c r="E35" s="575"/>
      <c r="F35" s="575"/>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395">
        <f t="shared" si="3"/>
        <v>22511706.030000001</v>
      </c>
      <c r="T35" s="380">
        <f t="shared" si="4"/>
        <v>4.5469008341749145E-3</v>
      </c>
      <c r="U35" s="320"/>
    </row>
    <row r="36" spans="1:23">
      <c r="A36" s="152">
        <v>416</v>
      </c>
      <c r="B36" s="503" t="s">
        <v>190</v>
      </c>
      <c r="C36" s="504"/>
      <c r="D36" s="504"/>
      <c r="E36" s="504"/>
      <c r="F36" s="504"/>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395">
        <f t="shared" si="3"/>
        <v>105803340.84999999</v>
      </c>
      <c r="T36" s="380">
        <f t="shared" si="4"/>
        <v>2.1370095101999595E-2</v>
      </c>
      <c r="U36" s="320"/>
    </row>
    <row r="37" spans="1:23">
      <c r="A37" s="152">
        <v>417</v>
      </c>
      <c r="B37" s="503" t="s">
        <v>196</v>
      </c>
      <c r="C37" s="504"/>
      <c r="D37" s="504"/>
      <c r="E37" s="504"/>
      <c r="F37" s="504"/>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395">
        <f>+SUM(G37:R37)</f>
        <v>10953661.65</v>
      </c>
      <c r="T37" s="380">
        <f t="shared" si="4"/>
        <v>2.2124139870733188E-3</v>
      </c>
      <c r="U37" s="320"/>
    </row>
    <row r="38" spans="1:23">
      <c r="A38" s="152">
        <v>418</v>
      </c>
      <c r="B38" s="503" t="s">
        <v>204</v>
      </c>
      <c r="C38" s="504"/>
      <c r="D38" s="504"/>
      <c r="E38" s="504"/>
      <c r="F38" s="504"/>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395">
        <f t="shared" si="3"/>
        <v>34566147.960000001</v>
      </c>
      <c r="T38" s="380">
        <f t="shared" si="4"/>
        <v>6.9816497596445161E-3</v>
      </c>
      <c r="U38" s="320"/>
    </row>
    <row r="39" spans="1:23">
      <c r="A39" s="370">
        <v>419</v>
      </c>
      <c r="B39" s="503" t="s">
        <v>212</v>
      </c>
      <c r="C39" s="504"/>
      <c r="D39" s="504"/>
      <c r="E39" s="504"/>
      <c r="F39" s="504"/>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395">
        <f t="shared" si="3"/>
        <v>49959338.009999998</v>
      </c>
      <c r="T39" s="380">
        <f t="shared" si="4"/>
        <v>1.0090757020803878E-2</v>
      </c>
      <c r="U39" s="320"/>
    </row>
    <row r="40" spans="1:23" s="371" customFormat="1">
      <c r="A40" s="152">
        <v>42</v>
      </c>
      <c r="B40" s="499" t="s">
        <v>230</v>
      </c>
      <c r="C40" s="500"/>
      <c r="D40" s="500"/>
      <c r="E40" s="500"/>
      <c r="F40" s="500"/>
      <c r="G40" s="195">
        <f>SUM(G41:G45)</f>
        <v>42563180.95000001</v>
      </c>
      <c r="H40" s="195">
        <f t="shared" ref="H40:R40" si="7">SUM(H41:H45)</f>
        <v>46593450.350000001</v>
      </c>
      <c r="I40" s="195">
        <f t="shared" si="7"/>
        <v>45430932.770000003</v>
      </c>
      <c r="J40" s="195">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195">
        <f t="shared" si="7"/>
        <v>53477174.68</v>
      </c>
      <c r="S40" s="396">
        <f t="shared" si="3"/>
        <v>554348899.89999998</v>
      </c>
      <c r="T40" s="381">
        <f t="shared" si="4"/>
        <v>0.11196705713997172</v>
      </c>
      <c r="U40" s="320"/>
    </row>
    <row r="41" spans="1:23">
      <c r="A41" s="152">
        <v>421</v>
      </c>
      <c r="B41" s="503" t="s">
        <v>232</v>
      </c>
      <c r="C41" s="504"/>
      <c r="D41" s="504"/>
      <c r="E41" s="504"/>
      <c r="F41" s="504"/>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395">
        <f t="shared" si="3"/>
        <v>79857118.899999991</v>
      </c>
      <c r="T41" s="380">
        <f t="shared" si="4"/>
        <v>1.6129492809533425E-2</v>
      </c>
      <c r="W41" s="318"/>
    </row>
    <row r="42" spans="1:23">
      <c r="A42" s="152">
        <v>422</v>
      </c>
      <c r="B42" s="503" t="s">
        <v>248</v>
      </c>
      <c r="C42" s="504"/>
      <c r="D42" s="504"/>
      <c r="E42" s="504"/>
      <c r="F42" s="504"/>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395">
        <f t="shared" si="3"/>
        <v>20398152.109999999</v>
      </c>
      <c r="T42" s="380">
        <f t="shared" si="4"/>
        <v>4.1200064855584726E-3</v>
      </c>
    </row>
    <row r="43" spans="1:23">
      <c r="A43" s="152">
        <v>423</v>
      </c>
      <c r="B43" s="503" t="s">
        <v>259</v>
      </c>
      <c r="C43" s="504"/>
      <c r="D43" s="504"/>
      <c r="E43" s="504"/>
      <c r="F43" s="504"/>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395">
        <f t="shared" si="3"/>
        <v>420870901.67999995</v>
      </c>
      <c r="T43" s="380">
        <f t="shared" si="4"/>
        <v>8.5007251399717224E-2</v>
      </c>
      <c r="V43" s="300"/>
    </row>
    <row r="44" spans="1:23">
      <c r="A44" s="152">
        <v>424</v>
      </c>
      <c r="B44" s="503" t="s">
        <v>274</v>
      </c>
      <c r="C44" s="504"/>
      <c r="D44" s="504"/>
      <c r="E44" s="504"/>
      <c r="F44" s="504"/>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395">
        <f t="shared" si="3"/>
        <v>21699290.620000005</v>
      </c>
      <c r="T44" s="380">
        <f t="shared" si="4"/>
        <v>4.3828096586548178E-3</v>
      </c>
    </row>
    <row r="45" spans="1:23">
      <c r="A45" s="370">
        <v>425</v>
      </c>
      <c r="B45" s="503" t="s">
        <v>278</v>
      </c>
      <c r="C45" s="504"/>
      <c r="D45" s="504"/>
      <c r="E45" s="504"/>
      <c r="F45" s="504"/>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395">
        <f t="shared" si="3"/>
        <v>11523436.590000002</v>
      </c>
      <c r="T45" s="380">
        <f t="shared" si="4"/>
        <v>2.3274967865077765E-3</v>
      </c>
      <c r="U45" s="363"/>
    </row>
    <row r="46" spans="1:23" s="371" customFormat="1">
      <c r="A46" s="152">
        <v>43</v>
      </c>
      <c r="B46" s="501" t="s">
        <v>286</v>
      </c>
      <c r="C46" s="502"/>
      <c r="D46" s="502"/>
      <c r="E46" s="502"/>
      <c r="F46" s="502"/>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396">
        <f t="shared" si="3"/>
        <v>219689949.60999998</v>
      </c>
      <c r="T46" s="381">
        <f t="shared" si="4"/>
        <v>4.4372843791153298E-2</v>
      </c>
    </row>
    <row r="47" spans="1:23">
      <c r="A47" s="152">
        <v>44</v>
      </c>
      <c r="B47" s="501" t="s">
        <v>320</v>
      </c>
      <c r="C47" s="502"/>
      <c r="D47" s="502"/>
      <c r="E47" s="502"/>
      <c r="F47" s="502"/>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396">
        <f t="shared" si="3"/>
        <v>344885621.69999993</v>
      </c>
      <c r="T47" s="381">
        <f t="shared" si="4"/>
        <v>6.965979028479094E-2</v>
      </c>
      <c r="U47" s="300"/>
    </row>
    <row r="48" spans="1:23">
      <c r="A48" s="152">
        <v>451</v>
      </c>
      <c r="B48" s="564" t="s">
        <v>113</v>
      </c>
      <c r="C48" s="565"/>
      <c r="D48" s="565"/>
      <c r="E48" s="565"/>
      <c r="F48" s="565"/>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395">
        <f t="shared" si="3"/>
        <v>3176935.98</v>
      </c>
      <c r="T48" s="380">
        <f t="shared" si="4"/>
        <v>6.416756170470612E-4</v>
      </c>
    </row>
    <row r="49" spans="1:22" s="371" customFormat="1">
      <c r="A49" s="370">
        <v>47</v>
      </c>
      <c r="B49" s="566" t="s">
        <v>366</v>
      </c>
      <c r="C49" s="567"/>
      <c r="D49" s="567"/>
      <c r="E49" s="567"/>
      <c r="F49" s="567"/>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395">
        <f t="shared" si="3"/>
        <v>24296455.589999996</v>
      </c>
      <c r="T49" s="380">
        <f t="shared" si="4"/>
        <v>4.9073834760654409E-3</v>
      </c>
    </row>
    <row r="50" spans="1:22" ht="13.5" thickBot="1">
      <c r="A50" s="152">
        <v>462</v>
      </c>
      <c r="B50" s="489" t="s">
        <v>359</v>
      </c>
      <c r="C50" s="490"/>
      <c r="D50" s="490"/>
      <c r="E50" s="490"/>
      <c r="F50" s="490"/>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395">
        <f t="shared" si="3"/>
        <v>38684699.409999996</v>
      </c>
      <c r="T50" s="385">
        <f t="shared" si="4"/>
        <v>7.8135123025651378E-3</v>
      </c>
      <c r="U50" s="301"/>
      <c r="V50" s="302"/>
    </row>
    <row r="51" spans="1:22" ht="13.5" thickBot="1">
      <c r="A51" s="146">
        <v>4630</v>
      </c>
      <c r="B51" s="568" t="s">
        <v>795</v>
      </c>
      <c r="C51" s="569"/>
      <c r="D51" s="569"/>
      <c r="E51" s="569"/>
      <c r="F51" s="569"/>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0">
        <f>+SUM(G51:R51)</f>
        <v>20641009.280000001</v>
      </c>
      <c r="T51" s="385">
        <f>+S51/$T$7</f>
        <v>4.1690586305796811E-3</v>
      </c>
    </row>
    <row r="52" spans="1:22" ht="13.5" thickBot="1">
      <c r="A52" s="70">
        <v>1005</v>
      </c>
      <c r="B52" s="570" t="s">
        <v>685</v>
      </c>
      <c r="C52" s="571"/>
      <c r="D52" s="571"/>
      <c r="E52" s="571"/>
      <c r="F52" s="571"/>
      <c r="G52" s="95">
        <v>0</v>
      </c>
      <c r="H52" s="95">
        <v>0</v>
      </c>
      <c r="I52" s="95">
        <v>0</v>
      </c>
      <c r="J52" s="213">
        <v>0</v>
      </c>
      <c r="K52" s="95">
        <v>0</v>
      </c>
      <c r="L52" s="95">
        <v>0</v>
      </c>
      <c r="M52" s="95">
        <v>0</v>
      </c>
      <c r="N52" s="95">
        <v>0</v>
      </c>
      <c r="O52" s="95">
        <v>0</v>
      </c>
      <c r="P52" s="95">
        <v>0</v>
      </c>
      <c r="Q52" s="95">
        <v>0</v>
      </c>
      <c r="R52" s="95">
        <v>0</v>
      </c>
      <c r="S52" s="401">
        <f>+SUM(G52:R52)</f>
        <v>0</v>
      </c>
      <c r="T52" s="386">
        <f>+S52/$T$7</f>
        <v>0</v>
      </c>
    </row>
    <row r="53" spans="1:22" ht="13.5" thickBot="1">
      <c r="A53" s="146">
        <v>1000</v>
      </c>
      <c r="B53" s="495" t="s">
        <v>545</v>
      </c>
      <c r="C53" s="496"/>
      <c r="D53" s="496"/>
      <c r="E53" s="496"/>
      <c r="F53" s="496"/>
      <c r="G53" s="153">
        <f t="shared" ref="G53:R53" si="8">+G10-G29</f>
        <v>-32293894.080000013</v>
      </c>
      <c r="H53" s="153">
        <f t="shared" si="8"/>
        <v>-14400637.450000003</v>
      </c>
      <c r="I53" s="153">
        <f t="shared" si="8"/>
        <v>-24605259.449999988</v>
      </c>
      <c r="J53" s="153">
        <f t="shared" si="8"/>
        <v>10157505.210000008</v>
      </c>
      <c r="K53" s="153">
        <f t="shared" si="8"/>
        <v>-1970111.180000037</v>
      </c>
      <c r="L53" s="153">
        <f t="shared" si="8"/>
        <v>-836313.71000000834</v>
      </c>
      <c r="M53" s="153">
        <f t="shared" si="8"/>
        <v>-5254154.0799999833</v>
      </c>
      <c r="N53" s="153">
        <f t="shared" si="8"/>
        <v>14448916.120000005</v>
      </c>
      <c r="O53" s="153">
        <f t="shared" si="8"/>
        <v>16560443.75000003</v>
      </c>
      <c r="P53" s="153">
        <f t="shared" si="8"/>
        <v>-22562595.639999956</v>
      </c>
      <c r="Q53" s="153">
        <f t="shared" si="8"/>
        <v>-49894863.75</v>
      </c>
      <c r="R53" s="153">
        <f t="shared" si="8"/>
        <v>-32632759.069999993</v>
      </c>
      <c r="S53" s="402">
        <f t="shared" si="3"/>
        <v>-143283723.32999992</v>
      </c>
      <c r="T53" s="387">
        <f t="shared" si="4"/>
        <v>-2.8940360195920001E-2</v>
      </c>
    </row>
    <row r="54" spans="1:22" ht="13.5" thickBot="1">
      <c r="A54" s="146">
        <v>1001</v>
      </c>
      <c r="B54" s="497" t="s">
        <v>793</v>
      </c>
      <c r="C54" s="498"/>
      <c r="D54" s="498"/>
      <c r="E54" s="498"/>
      <c r="F54" s="498"/>
      <c r="G54" s="207">
        <f>+G53+G36</f>
        <v>-26139041.180000015</v>
      </c>
      <c r="H54" s="207">
        <f t="shared" ref="H54:R54" si="9">+H53+H36</f>
        <v>-13401295.910000004</v>
      </c>
      <c r="I54" s="207">
        <f t="shared" si="9"/>
        <v>4090254.2000000104</v>
      </c>
      <c r="J54" s="207">
        <f t="shared" si="9"/>
        <v>28592777.000000007</v>
      </c>
      <c r="K54" s="207">
        <f t="shared" si="9"/>
        <v>8288732.8899999633</v>
      </c>
      <c r="L54" s="207">
        <f t="shared" si="9"/>
        <v>4575453.2299999921</v>
      </c>
      <c r="M54" s="207">
        <f t="shared" si="9"/>
        <v>3793179.1200000159</v>
      </c>
      <c r="N54" s="207">
        <f t="shared" si="9"/>
        <v>15500183.450000005</v>
      </c>
      <c r="O54" s="207">
        <f t="shared" si="9"/>
        <v>19559829.68000003</v>
      </c>
      <c r="P54" s="207">
        <f t="shared" si="9"/>
        <v>-10033402.149999956</v>
      </c>
      <c r="Q54" s="207">
        <f t="shared" si="9"/>
        <v>-45439053.560000002</v>
      </c>
      <c r="R54" s="207">
        <f t="shared" si="9"/>
        <v>-26867999.249999993</v>
      </c>
      <c r="S54" s="402">
        <f t="shared" si="3"/>
        <v>-37480382.479999945</v>
      </c>
      <c r="T54" s="387">
        <f t="shared" si="4"/>
        <v>-7.5702650939204093E-3</v>
      </c>
    </row>
    <row r="55" spans="1:22">
      <c r="A55" s="146">
        <v>46</v>
      </c>
      <c r="B55" s="562" t="s">
        <v>352</v>
      </c>
      <c r="C55" s="563"/>
      <c r="D55" s="563"/>
      <c r="E55" s="563"/>
      <c r="F55" s="563"/>
      <c r="G55" s="195">
        <f t="shared" ref="G55:R55" si="10">+SUM(G56:G57)</f>
        <v>19518367.399999999</v>
      </c>
      <c r="H55" s="195">
        <f t="shared" si="10"/>
        <v>67365423.120000005</v>
      </c>
      <c r="I55" s="195">
        <f t="shared" si="10"/>
        <v>17786584.469999999</v>
      </c>
      <c r="J55" s="195">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03">
        <f t="shared" si="3"/>
        <v>507341253.08999997</v>
      </c>
      <c r="T55" s="388">
        <f t="shared" si="4"/>
        <v>0.10247248093112502</v>
      </c>
      <c r="V55" s="318"/>
    </row>
    <row r="56" spans="1:22">
      <c r="A56" s="146">
        <v>4611</v>
      </c>
      <c r="B56" s="487" t="s">
        <v>355</v>
      </c>
      <c r="C56" s="488"/>
      <c r="D56" s="488"/>
      <c r="E56" s="488"/>
      <c r="F56" s="488"/>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04">
        <f t="shared" si="3"/>
        <v>178415558.27999997</v>
      </c>
      <c r="T56" s="389">
        <f t="shared" si="4"/>
        <v>3.6036267073318515E-2</v>
      </c>
      <c r="V56" s="363"/>
    </row>
    <row r="57" spans="1:22" ht="13.5" thickBot="1">
      <c r="A57" s="146">
        <v>4612</v>
      </c>
      <c r="B57" s="471" t="s">
        <v>357</v>
      </c>
      <c r="C57" s="472"/>
      <c r="D57" s="472"/>
      <c r="E57" s="472"/>
      <c r="F57" s="472"/>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04">
        <f t="shared" si="3"/>
        <v>328925694.81</v>
      </c>
      <c r="T57" s="389">
        <f t="shared" si="4"/>
        <v>6.64362138578065E-2</v>
      </c>
      <c r="V57" s="328"/>
    </row>
    <row r="58" spans="1:22" ht="13.5" thickBot="1">
      <c r="A58" s="146">
        <v>4418</v>
      </c>
      <c r="B58" s="581" t="s">
        <v>336</v>
      </c>
      <c r="C58" s="582"/>
      <c r="D58" s="582"/>
      <c r="E58" s="582"/>
      <c r="F58" s="582"/>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03">
        <f>SUM(G58:R58)</f>
        <v>57328698.380000003</v>
      </c>
      <c r="T58" s="388">
        <f>+S58/$T$7</f>
        <v>1.1579215992728742E-2</v>
      </c>
      <c r="V58" s="328"/>
    </row>
    <row r="59" spans="1:22" ht="13.5" thickBot="1">
      <c r="A59" s="146">
        <v>1002</v>
      </c>
      <c r="B59" s="491" t="s">
        <v>543</v>
      </c>
      <c r="C59" s="492"/>
      <c r="D59" s="492"/>
      <c r="E59" s="492"/>
      <c r="F59" s="492"/>
      <c r="G59" s="219">
        <f>+G53-G55-G58</f>
        <v>-51812261.480000012</v>
      </c>
      <c r="H59" s="219">
        <f t="shared" ref="H59:R59" si="11">+H53-H55-H58</f>
        <v>-81801332.660000011</v>
      </c>
      <c r="I59" s="219">
        <f t="shared" si="11"/>
        <v>-42391843.919999987</v>
      </c>
      <c r="J59" s="219">
        <f t="shared" si="11"/>
        <v>-48092942.039999992</v>
      </c>
      <c r="K59" s="219">
        <f t="shared" si="11"/>
        <v>-185652843.00000003</v>
      </c>
      <c r="L59" s="219">
        <f t="shared" si="11"/>
        <v>-11931087.910000008</v>
      </c>
      <c r="M59" s="219">
        <f t="shared" si="11"/>
        <v>-85725186.099999979</v>
      </c>
      <c r="N59" s="219">
        <f t="shared" si="11"/>
        <v>-43306701.049999997</v>
      </c>
      <c r="O59" s="219">
        <f t="shared" si="11"/>
        <v>-1328874.5999999717</v>
      </c>
      <c r="P59" s="219">
        <f t="shared" si="11"/>
        <v>-33654974.779999956</v>
      </c>
      <c r="Q59" s="219">
        <f t="shared" si="11"/>
        <v>-74552559.00999999</v>
      </c>
      <c r="R59" s="219">
        <f t="shared" si="11"/>
        <v>-47703068.249999993</v>
      </c>
      <c r="S59" s="405">
        <f t="shared" si="3"/>
        <v>-707953674.79999995</v>
      </c>
      <c r="T59" s="390">
        <f t="shared" si="4"/>
        <v>-0.14299205711977378</v>
      </c>
    </row>
    <row r="60" spans="1:22" ht="13.5" thickBot="1">
      <c r="A60" s="146">
        <v>1003</v>
      </c>
      <c r="B60" s="493" t="s">
        <v>544</v>
      </c>
      <c r="C60" s="494"/>
      <c r="D60" s="494"/>
      <c r="E60" s="494"/>
      <c r="F60" s="494"/>
      <c r="G60" s="153">
        <f>+SUM(G61:G64)</f>
        <v>51812261.480000012</v>
      </c>
      <c r="H60" s="153">
        <f t="shared" ref="H60:R60" si="12">+SUM(H61:H64)</f>
        <v>81801332.660000011</v>
      </c>
      <c r="I60" s="153">
        <f t="shared" si="12"/>
        <v>42391843.919999987</v>
      </c>
      <c r="J60" s="153">
        <f t="shared" si="12"/>
        <v>48092942.039999992</v>
      </c>
      <c r="K60" s="153">
        <f t="shared" si="12"/>
        <v>185652843.00000003</v>
      </c>
      <c r="L60" s="153">
        <f t="shared" si="12"/>
        <v>11931087.910000008</v>
      </c>
      <c r="M60" s="153">
        <f t="shared" si="12"/>
        <v>85725186.099999979</v>
      </c>
      <c r="N60" s="153">
        <f t="shared" si="12"/>
        <v>43306701.049999997</v>
      </c>
      <c r="O60" s="153">
        <f t="shared" si="12"/>
        <v>1328874.5999999717</v>
      </c>
      <c r="P60" s="153">
        <f t="shared" si="12"/>
        <v>33654974.779999971</v>
      </c>
      <c r="Q60" s="153">
        <f t="shared" si="12"/>
        <v>74552559.00999999</v>
      </c>
      <c r="R60" s="153">
        <f t="shared" si="12"/>
        <v>47703068.249999993</v>
      </c>
      <c r="S60" s="406">
        <f t="shared" si="3"/>
        <v>707953674.79999995</v>
      </c>
      <c r="T60" s="391">
        <f t="shared" si="4"/>
        <v>0.14299205711977378</v>
      </c>
    </row>
    <row r="61" spans="1:22">
      <c r="A61" s="146">
        <v>7511</v>
      </c>
      <c r="B61" s="487" t="s">
        <v>114</v>
      </c>
      <c r="C61" s="488"/>
      <c r="D61" s="488"/>
      <c r="E61" s="488"/>
      <c r="F61" s="488"/>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04">
        <f t="shared" si="3"/>
        <v>363438000</v>
      </c>
      <c r="T61" s="389">
        <f t="shared" si="4"/>
        <v>7.3406988487174307E-2</v>
      </c>
    </row>
    <row r="62" spans="1:22">
      <c r="A62" s="146">
        <v>7512</v>
      </c>
      <c r="B62" s="471" t="s">
        <v>116</v>
      </c>
      <c r="C62" s="472"/>
      <c r="D62" s="472"/>
      <c r="E62" s="472"/>
      <c r="F62" s="472"/>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04">
        <f t="shared" si="3"/>
        <v>651580293.42999995</v>
      </c>
      <c r="T62" s="389">
        <f t="shared" si="4"/>
        <v>0.13160579548172086</v>
      </c>
    </row>
    <row r="63" spans="1:22">
      <c r="A63" s="146">
        <v>72</v>
      </c>
      <c r="B63" s="471" t="s">
        <v>93</v>
      </c>
      <c r="C63" s="472"/>
      <c r="D63" s="472"/>
      <c r="E63" s="472"/>
      <c r="F63" s="472"/>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04">
        <f t="shared" si="3"/>
        <v>4278082.92</v>
      </c>
      <c r="T63" s="389">
        <f t="shared" si="4"/>
        <v>8.6408461320945261E-4</v>
      </c>
    </row>
    <row r="64" spans="1:22" ht="13.5" thickBot="1">
      <c r="A64" s="146">
        <v>1004</v>
      </c>
      <c r="B64" s="225" t="s">
        <v>549</v>
      </c>
      <c r="C64" s="226"/>
      <c r="D64" s="226"/>
      <c r="E64" s="226"/>
      <c r="F64" s="226"/>
      <c r="G64" s="227">
        <f>-G59-SUM(G61:G63)</f>
        <v>8036737.2100000083</v>
      </c>
      <c r="H64" s="227">
        <f t="shared" ref="H64:R64" si="13">-H59-SUM(H61:H63)</f>
        <v>23804487.060000017</v>
      </c>
      <c r="I64" s="227">
        <f t="shared" si="13"/>
        <v>28151297.249999985</v>
      </c>
      <c r="J64" s="227">
        <f t="shared" si="13"/>
        <v>-33195979.890000001</v>
      </c>
      <c r="K64" s="227">
        <f t="shared" si="13"/>
        <v>109757718.66000003</v>
      </c>
      <c r="L64" s="227">
        <f t="shared" si="13"/>
        <v>2424075.2900000084</v>
      </c>
      <c r="M64" s="227">
        <f t="shared" si="13"/>
        <v>64666609.949999981</v>
      </c>
      <c r="N64" s="227">
        <f t="shared" si="13"/>
        <v>-43258650.699999988</v>
      </c>
      <c r="O64" s="227">
        <f t="shared" si="13"/>
        <v>-7917512.7800000291</v>
      </c>
      <c r="P64" s="227">
        <f t="shared" si="13"/>
        <v>-479707297.42000002</v>
      </c>
      <c r="Q64" s="227">
        <f t="shared" si="13"/>
        <v>17128605.839999996</v>
      </c>
      <c r="R64" s="227">
        <f t="shared" si="13"/>
        <v>-1232792.0200000033</v>
      </c>
      <c r="S64" s="407">
        <f>+SUM(G64:R64)</f>
        <v>-311342701.55000001</v>
      </c>
      <c r="T64" s="392">
        <f t="shared" si="4"/>
        <v>-6.2884811462330839E-2</v>
      </c>
    </row>
    <row r="65" spans="18:18">
      <c r="R65" s="321"/>
    </row>
    <row r="70" spans="18:18">
      <c r="R70" s="298"/>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54" t="s">
        <v>552</v>
      </c>
      <c r="C100" s="555"/>
      <c r="D100" s="555"/>
      <c r="E100" s="555"/>
      <c r="F100" s="555"/>
      <c r="G100" s="547">
        <v>2019</v>
      </c>
      <c r="H100" s="548"/>
      <c r="I100" s="548"/>
      <c r="J100" s="548"/>
      <c r="K100" s="548"/>
      <c r="L100" s="548"/>
      <c r="M100" s="548"/>
      <c r="N100" s="548"/>
      <c r="O100" s="548"/>
      <c r="P100" s="548"/>
      <c r="Q100" s="548"/>
      <c r="R100" s="549"/>
      <c r="S100" s="107" t="str">
        <f>+S7</f>
        <v>BDP</v>
      </c>
      <c r="T100" s="108">
        <f>+T7</f>
        <v>4951000000</v>
      </c>
    </row>
    <row r="101" spans="1:21" ht="15.75" customHeight="1">
      <c r="B101" s="556"/>
      <c r="C101" s="557"/>
      <c r="D101" s="557"/>
      <c r="E101" s="557"/>
      <c r="F101" s="558"/>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47" t="s">
        <v>809</v>
      </c>
      <c r="T101" s="549">
        <f>+T8</f>
        <v>0</v>
      </c>
    </row>
    <row r="102" spans="1:21" ht="13.5" thickBot="1">
      <c r="B102" s="559"/>
      <c r="C102" s="560"/>
      <c r="D102" s="560"/>
      <c r="E102" s="560"/>
      <c r="F102" s="561"/>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50" t="s">
        <v>681</v>
      </c>
      <c r="C103" s="551"/>
      <c r="D103" s="551"/>
      <c r="E103" s="551"/>
      <c r="F103" s="551"/>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08">
        <f>+SUM(G103:R103)</f>
        <v>1834032913.7635608</v>
      </c>
      <c r="T103" s="421">
        <f>+S103/$T$7</f>
        <v>0.37043686402010922</v>
      </c>
    </row>
    <row r="104" spans="1:21">
      <c r="A104" s="116" t="str">
        <f t="shared" si="16"/>
        <v>711p</v>
      </c>
      <c r="B104" s="552" t="s">
        <v>21</v>
      </c>
      <c r="C104" s="553"/>
      <c r="D104" s="553"/>
      <c r="E104" s="553"/>
      <c r="F104" s="553"/>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09">
        <f t="shared" ref="S104:S159" si="19">+SUM(G104:R104)</f>
        <v>1122669950.9867301</v>
      </c>
      <c r="T104" s="422">
        <f t="shared" ref="T104:T159" si="20">+S104/$T$7</f>
        <v>0.22675620096682086</v>
      </c>
      <c r="U104" s="259"/>
    </row>
    <row r="105" spans="1:21">
      <c r="A105" s="116" t="str">
        <f t="shared" si="16"/>
        <v>7111p</v>
      </c>
      <c r="B105" s="535" t="s">
        <v>23</v>
      </c>
      <c r="C105" s="536"/>
      <c r="D105" s="536"/>
      <c r="E105" s="536"/>
      <c r="F105" s="536"/>
      <c r="G105" s="87">
        <v>4240913.8099999996</v>
      </c>
      <c r="H105" s="87">
        <v>9361661.1500000004</v>
      </c>
      <c r="I105" s="87">
        <v>9044961.5800000001</v>
      </c>
      <c r="J105" s="87">
        <v>10767101.800000001</v>
      </c>
      <c r="K105" s="87">
        <v>10210712.41</v>
      </c>
      <c r="L105" s="87">
        <v>10125793.029999999</v>
      </c>
      <c r="M105" s="87">
        <v>10562928.102170853</v>
      </c>
      <c r="N105" s="87">
        <v>10477537.909352116</v>
      </c>
      <c r="O105" s="87">
        <v>8957410.6319850832</v>
      </c>
      <c r="P105" s="87">
        <v>9589847.5886837803</v>
      </c>
      <c r="Q105" s="87">
        <v>9803639.4384757541</v>
      </c>
      <c r="R105" s="87">
        <v>17095010.594302431</v>
      </c>
      <c r="S105" s="410">
        <f t="shared" si="19"/>
        <v>120237518.04497004</v>
      </c>
      <c r="T105" s="423">
        <f t="shared" si="20"/>
        <v>2.4285501523928506E-2</v>
      </c>
    </row>
    <row r="106" spans="1:21">
      <c r="A106" s="116" t="str">
        <f t="shared" si="16"/>
        <v>7112p</v>
      </c>
      <c r="B106" s="535" t="s">
        <v>25</v>
      </c>
      <c r="C106" s="536"/>
      <c r="D106" s="536"/>
      <c r="E106" s="536"/>
      <c r="F106" s="536"/>
      <c r="G106" s="87">
        <v>936843.13</v>
      </c>
      <c r="H106" s="87">
        <v>1962550.32</v>
      </c>
      <c r="I106" s="87">
        <v>22465664.23</v>
      </c>
      <c r="J106" s="87">
        <v>20408432.98</v>
      </c>
      <c r="K106" s="87">
        <v>4781744.7</v>
      </c>
      <c r="L106" s="87">
        <v>3678815</v>
      </c>
      <c r="M106" s="87">
        <v>4457741.7110314406</v>
      </c>
      <c r="N106" s="87">
        <v>2685443.6740218201</v>
      </c>
      <c r="O106" s="87">
        <v>2555024.3067054804</v>
      </c>
      <c r="P106" s="87">
        <v>5099414.7304318398</v>
      </c>
      <c r="Q106" s="87">
        <v>845177.9860074711</v>
      </c>
      <c r="R106" s="87">
        <v>1318007.3637119438</v>
      </c>
      <c r="S106" s="410">
        <f t="shared" si="19"/>
        <v>71194860.131909981</v>
      </c>
      <c r="T106" s="423">
        <f t="shared" si="20"/>
        <v>1.4379894997356086E-2</v>
      </c>
    </row>
    <row r="107" spans="1:21">
      <c r="A107" s="116" t="str">
        <f t="shared" si="16"/>
        <v>7113p</v>
      </c>
      <c r="B107" s="535" t="s">
        <v>27</v>
      </c>
      <c r="C107" s="536"/>
      <c r="D107" s="536"/>
      <c r="E107" s="536"/>
      <c r="F107" s="536"/>
      <c r="G107" s="87">
        <v>118243.45</v>
      </c>
      <c r="H107" s="87">
        <v>169568.16</v>
      </c>
      <c r="I107" s="87">
        <v>146352.49</v>
      </c>
      <c r="J107" s="87">
        <v>204359.36</v>
      </c>
      <c r="K107" s="87">
        <v>147510.5</v>
      </c>
      <c r="L107" s="87">
        <v>158253.64000000001</v>
      </c>
      <c r="M107" s="87">
        <v>92289.827047712693</v>
      </c>
      <c r="N107" s="87">
        <v>199872.32178424072</v>
      </c>
      <c r="O107" s="87">
        <v>127416.86254210871</v>
      </c>
      <c r="P107" s="87">
        <v>134863.8150111227</v>
      </c>
      <c r="Q107" s="87">
        <v>174166.77614709371</v>
      </c>
      <c r="R107" s="87">
        <v>189919.20786772171</v>
      </c>
      <c r="S107" s="410">
        <f t="shared" si="19"/>
        <v>1862816.4104000002</v>
      </c>
      <c r="T107" s="423">
        <f t="shared" si="20"/>
        <v>3.7625053734599074E-4</v>
      </c>
    </row>
    <row r="108" spans="1:21">
      <c r="A108" s="116" t="str">
        <f t="shared" si="16"/>
        <v>7114p</v>
      </c>
      <c r="B108" s="535" t="s">
        <v>29</v>
      </c>
      <c r="C108" s="536"/>
      <c r="D108" s="536"/>
      <c r="E108" s="536"/>
      <c r="F108" s="536"/>
      <c r="G108" s="87">
        <v>49847223.18</v>
      </c>
      <c r="H108" s="87">
        <v>38958365.399999999</v>
      </c>
      <c r="I108" s="87">
        <v>50498218.18</v>
      </c>
      <c r="J108" s="87">
        <v>55142838.460000001</v>
      </c>
      <c r="K108" s="87">
        <v>56428341.859999999</v>
      </c>
      <c r="L108" s="87">
        <v>52810087.229999997</v>
      </c>
      <c r="M108" s="87">
        <v>64608697.993098304</v>
      </c>
      <c r="N108" s="87">
        <v>66890311.931873396</v>
      </c>
      <c r="O108" s="87">
        <v>59747048.514482997</v>
      </c>
      <c r="P108" s="87">
        <v>59046360.535818897</v>
      </c>
      <c r="Q108" s="87">
        <v>50298426.623042099</v>
      </c>
      <c r="R108" s="87">
        <v>53629737.7635343</v>
      </c>
      <c r="S108" s="410">
        <f t="shared" si="19"/>
        <v>657905657.67184997</v>
      </c>
      <c r="T108" s="423">
        <f t="shared" si="20"/>
        <v>0.1328833887440618</v>
      </c>
    </row>
    <row r="109" spans="1:21">
      <c r="A109" s="116" t="str">
        <f t="shared" si="16"/>
        <v>7115p</v>
      </c>
      <c r="B109" s="535" t="s">
        <v>31</v>
      </c>
      <c r="C109" s="536"/>
      <c r="D109" s="536"/>
      <c r="E109" s="536"/>
      <c r="F109" s="536"/>
      <c r="G109" s="87">
        <v>15141217.210000001</v>
      </c>
      <c r="H109" s="87">
        <v>13186126.23</v>
      </c>
      <c r="I109" s="87">
        <v>13315087.640000001</v>
      </c>
      <c r="J109" s="87">
        <v>16826313.73</v>
      </c>
      <c r="K109" s="87">
        <v>19442485.359999999</v>
      </c>
      <c r="L109" s="87">
        <v>19205497.870000001</v>
      </c>
      <c r="M109" s="87">
        <v>23502946.676267412</v>
      </c>
      <c r="N109" s="87">
        <v>27414563.793734949</v>
      </c>
      <c r="O109" s="87">
        <v>27821146.884936411</v>
      </c>
      <c r="P109" s="87">
        <v>19593872.367677551</v>
      </c>
      <c r="Q109" s="87">
        <v>21076713.14050236</v>
      </c>
      <c r="R109" s="87">
        <v>18275634.395081349</v>
      </c>
      <c r="S109" s="410">
        <f t="shared" si="19"/>
        <v>234801605.29820004</v>
      </c>
      <c r="T109" s="423">
        <f t="shared" si="20"/>
        <v>4.7425086911371449E-2</v>
      </c>
    </row>
    <row r="110" spans="1:21">
      <c r="A110" s="116" t="str">
        <f t="shared" si="16"/>
        <v>7116p</v>
      </c>
      <c r="B110" s="535" t="s">
        <v>33</v>
      </c>
      <c r="C110" s="536"/>
      <c r="D110" s="536"/>
      <c r="E110" s="536"/>
      <c r="F110" s="536"/>
      <c r="G110" s="87">
        <v>1424968.68</v>
      </c>
      <c r="H110" s="87">
        <v>1733788.33</v>
      </c>
      <c r="I110" s="87">
        <v>2462209.73</v>
      </c>
      <c r="J110" s="87">
        <v>2531899.16</v>
      </c>
      <c r="K110" s="87">
        <v>2502520.2799999998</v>
      </c>
      <c r="L110" s="87">
        <v>2485583.9700000002</v>
      </c>
      <c r="M110" s="87">
        <v>2731455.7201732523</v>
      </c>
      <c r="N110" s="87">
        <v>2787010.1046283157</v>
      </c>
      <c r="O110" s="87">
        <v>2149778.7308390578</v>
      </c>
      <c r="P110" s="87">
        <v>2505449.340977564</v>
      </c>
      <c r="Q110" s="87">
        <v>1854095.8458453817</v>
      </c>
      <c r="R110" s="87">
        <v>1998829.9373364251</v>
      </c>
      <c r="S110" s="410">
        <f t="shared" si="19"/>
        <v>27167589.829800002</v>
      </c>
      <c r="T110" s="423">
        <f t="shared" si="20"/>
        <v>5.4872934416885484E-3</v>
      </c>
    </row>
    <row r="111" spans="1:21">
      <c r="A111" s="116" t="str">
        <f t="shared" si="16"/>
        <v>7118p</v>
      </c>
      <c r="B111" s="535" t="s">
        <v>722</v>
      </c>
      <c r="C111" s="536"/>
      <c r="D111" s="536"/>
      <c r="E111" s="536"/>
      <c r="F111" s="536"/>
      <c r="G111" s="87">
        <v>720320.96</v>
      </c>
      <c r="H111" s="87">
        <v>3098848.85</v>
      </c>
      <c r="I111" s="87">
        <v>777051.66</v>
      </c>
      <c r="J111" s="87">
        <v>910873.03</v>
      </c>
      <c r="K111" s="87">
        <v>858869.92</v>
      </c>
      <c r="L111" s="87">
        <v>925408.95</v>
      </c>
      <c r="M111" s="87">
        <v>410742.9769313393</v>
      </c>
      <c r="N111" s="87">
        <v>392873.90234621655</v>
      </c>
      <c r="O111" s="87">
        <v>354922.73324901523</v>
      </c>
      <c r="P111" s="87">
        <v>325827.84998510586</v>
      </c>
      <c r="Q111" s="87">
        <v>340887.93377701013</v>
      </c>
      <c r="R111" s="87">
        <v>383274.83331131347</v>
      </c>
      <c r="S111" s="410">
        <f t="shared" si="19"/>
        <v>9499903.5996000003</v>
      </c>
      <c r="T111" s="423">
        <f t="shared" si="20"/>
        <v>1.918784811068471E-3</v>
      </c>
    </row>
    <row r="112" spans="1:21">
      <c r="A112" s="116" t="str">
        <f t="shared" si="16"/>
        <v>712p</v>
      </c>
      <c r="B112" s="545" t="s">
        <v>37</v>
      </c>
      <c r="C112" s="546"/>
      <c r="D112" s="546"/>
      <c r="E112" s="546"/>
      <c r="F112" s="546"/>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11">
        <f t="shared" si="19"/>
        <v>534213514.07533062</v>
      </c>
      <c r="T112" s="424">
        <f t="shared" si="20"/>
        <v>0.10790012403056566</v>
      </c>
    </row>
    <row r="113" spans="1:20">
      <c r="A113" s="116" t="str">
        <f t="shared" si="16"/>
        <v>7121p</v>
      </c>
      <c r="B113" s="535" t="s">
        <v>39</v>
      </c>
      <c r="C113" s="536"/>
      <c r="D113" s="536"/>
      <c r="E113" s="536"/>
      <c r="F113" s="536"/>
      <c r="G113" s="87">
        <v>9695765.5800000001</v>
      </c>
      <c r="H113" s="87">
        <v>24593790.260000002</v>
      </c>
      <c r="I113" s="87">
        <v>23923752.719999999</v>
      </c>
      <c r="J113" s="87">
        <v>29650595.870000001</v>
      </c>
      <c r="K113" s="87">
        <v>22104934.850000001</v>
      </c>
      <c r="L113" s="87">
        <v>27009559.609999999</v>
      </c>
      <c r="M113" s="87">
        <v>27482444.037160631</v>
      </c>
      <c r="N113" s="87">
        <v>27981870.622507609</v>
      </c>
      <c r="O113" s="87">
        <v>26275213.096976332</v>
      </c>
      <c r="P113" s="87">
        <v>30509092.335605875</v>
      </c>
      <c r="Q113" s="87">
        <v>28690565.779876817</v>
      </c>
      <c r="R113" s="87">
        <v>49959164.412414543</v>
      </c>
      <c r="S113" s="410">
        <f t="shared" si="19"/>
        <v>327876749.17454183</v>
      </c>
      <c r="T113" s="423">
        <f t="shared" si="20"/>
        <v>6.6224348449715573E-2</v>
      </c>
    </row>
    <row r="114" spans="1:20">
      <c r="A114" s="116" t="str">
        <f t="shared" si="16"/>
        <v>7122p</v>
      </c>
      <c r="B114" s="535" t="s">
        <v>41</v>
      </c>
      <c r="C114" s="536"/>
      <c r="D114" s="536"/>
      <c r="E114" s="536"/>
      <c r="F114" s="536"/>
      <c r="G114" s="87">
        <v>5963049.2000000002</v>
      </c>
      <c r="H114" s="87">
        <v>15122476.890000001</v>
      </c>
      <c r="I114" s="87">
        <v>14777265.789999999</v>
      </c>
      <c r="J114" s="87">
        <v>17925167.550000001</v>
      </c>
      <c r="K114" s="87">
        <v>13458982.5</v>
      </c>
      <c r="L114" s="87">
        <v>15925774.34</v>
      </c>
      <c r="M114" s="87">
        <v>16394230.760278165</v>
      </c>
      <c r="N114" s="87">
        <v>14239936.351746917</v>
      </c>
      <c r="O114" s="87">
        <v>12682409.588332439</v>
      </c>
      <c r="P114" s="87">
        <v>14130176.222576067</v>
      </c>
      <c r="Q114" s="87">
        <v>13398296.64486525</v>
      </c>
      <c r="R114" s="87">
        <v>24833575.886677179</v>
      </c>
      <c r="S114" s="410">
        <f t="shared" si="19"/>
        <v>178851341.72447601</v>
      </c>
      <c r="T114" s="423">
        <f t="shared" si="20"/>
        <v>3.6124286351136341E-2</v>
      </c>
    </row>
    <row r="115" spans="1:20">
      <c r="A115" s="116" t="str">
        <f t="shared" si="16"/>
        <v>7123p</v>
      </c>
      <c r="B115" s="535" t="s">
        <v>43</v>
      </c>
      <c r="C115" s="536"/>
      <c r="D115" s="536"/>
      <c r="E115" s="536"/>
      <c r="F115" s="536"/>
      <c r="G115" s="87">
        <v>459881.42</v>
      </c>
      <c r="H115" s="87">
        <v>1160315.8500000001</v>
      </c>
      <c r="I115" s="87">
        <v>1135767.8899999999</v>
      </c>
      <c r="J115" s="87">
        <v>1375720.59</v>
      </c>
      <c r="K115" s="87">
        <v>1026106.03</v>
      </c>
      <c r="L115" s="87">
        <v>1222753.49</v>
      </c>
      <c r="M115" s="87">
        <v>1142926.9664523243</v>
      </c>
      <c r="N115" s="87">
        <v>1304199.4730337204</v>
      </c>
      <c r="O115" s="87">
        <v>1183707.9939274685</v>
      </c>
      <c r="P115" s="87">
        <v>1329191.3701360417</v>
      </c>
      <c r="Q115" s="87">
        <v>1263549.4031596093</v>
      </c>
      <c r="R115" s="87">
        <v>2346588.9629115779</v>
      </c>
      <c r="S115" s="410">
        <f t="shared" si="19"/>
        <v>14950709.439620741</v>
      </c>
      <c r="T115" s="423">
        <f t="shared" si="20"/>
        <v>3.0197352938034216E-3</v>
      </c>
    </row>
    <row r="116" spans="1:20">
      <c r="A116" s="116" t="str">
        <f t="shared" si="16"/>
        <v>7124p</v>
      </c>
      <c r="B116" s="535" t="s">
        <v>45</v>
      </c>
      <c r="C116" s="536"/>
      <c r="D116" s="536"/>
      <c r="E116" s="536"/>
      <c r="F116" s="536"/>
      <c r="G116" s="87">
        <v>380185.28</v>
      </c>
      <c r="H116" s="87">
        <v>1035686.38</v>
      </c>
      <c r="I116" s="87">
        <v>1210812.78</v>
      </c>
      <c r="J116" s="87">
        <v>1339504.93</v>
      </c>
      <c r="K116" s="87">
        <v>906261.75</v>
      </c>
      <c r="L116" s="87">
        <v>1122699.07</v>
      </c>
      <c r="M116" s="87">
        <v>1231289.271800064</v>
      </c>
      <c r="N116" s="87">
        <v>1106008.2270068659</v>
      </c>
      <c r="O116" s="87">
        <v>978940.65414091514</v>
      </c>
      <c r="P116" s="87">
        <v>960390.70758482651</v>
      </c>
      <c r="Q116" s="87">
        <v>775847.86963662016</v>
      </c>
      <c r="R116" s="87">
        <v>1487086.8165227156</v>
      </c>
      <c r="S116" s="410">
        <f t="shared" si="19"/>
        <v>12534713.736692008</v>
      </c>
      <c r="T116" s="423">
        <f t="shared" si="20"/>
        <v>2.5317539359103226E-3</v>
      </c>
    </row>
    <row r="117" spans="1:20">
      <c r="A117" s="116" t="str">
        <f t="shared" si="16"/>
        <v>713p</v>
      </c>
      <c r="B117" s="539" t="s">
        <v>47</v>
      </c>
      <c r="C117" s="540"/>
      <c r="D117" s="540"/>
      <c r="E117" s="540"/>
      <c r="F117" s="540"/>
      <c r="G117" s="83">
        <v>851162.27</v>
      </c>
      <c r="H117" s="83">
        <v>1041125.3899999999</v>
      </c>
      <c r="I117" s="83">
        <v>1066481.8799999999</v>
      </c>
      <c r="J117" s="83">
        <v>1290371.49</v>
      </c>
      <c r="K117" s="83">
        <v>1208813.17</v>
      </c>
      <c r="L117" s="83">
        <v>1252534.6599999999</v>
      </c>
      <c r="M117" s="83">
        <v>1795731.4641523927</v>
      </c>
      <c r="N117" s="83">
        <v>1701456.5372229549</v>
      </c>
      <c r="O117" s="83">
        <v>1388736.0694359436</v>
      </c>
      <c r="P117" s="83">
        <v>1341528.8515351652</v>
      </c>
      <c r="Q117" s="83">
        <v>1134405.6022195939</v>
      </c>
      <c r="R117" s="83">
        <v>1246141.5409339513</v>
      </c>
      <c r="S117" s="411">
        <f t="shared" si="19"/>
        <v>15318488.925500004</v>
      </c>
      <c r="T117" s="424">
        <f t="shared" si="20"/>
        <v>3.0940191729953554E-3</v>
      </c>
    </row>
    <row r="118" spans="1:20">
      <c r="A118" s="116" t="str">
        <f t="shared" si="16"/>
        <v>714p</v>
      </c>
      <c r="B118" s="539" t="s">
        <v>61</v>
      </c>
      <c r="C118" s="540"/>
      <c r="D118" s="540"/>
      <c r="E118" s="540"/>
      <c r="F118" s="540"/>
      <c r="G118" s="83">
        <v>2315003.25</v>
      </c>
      <c r="H118" s="83">
        <v>1541397.86</v>
      </c>
      <c r="I118" s="83">
        <v>2408517.5</v>
      </c>
      <c r="J118" s="83">
        <v>3310133.38</v>
      </c>
      <c r="K118" s="83">
        <v>1792591.2</v>
      </c>
      <c r="L118" s="83">
        <v>2081141.31</v>
      </c>
      <c r="M118" s="83">
        <v>3811615.3822946725</v>
      </c>
      <c r="N118" s="83">
        <v>2369139.8885664819</v>
      </c>
      <c r="O118" s="83">
        <v>2509036.584840606</v>
      </c>
      <c r="P118" s="83">
        <v>3286740.3746407013</v>
      </c>
      <c r="Q118" s="83">
        <v>2611990.4957672656</v>
      </c>
      <c r="R118" s="83">
        <v>3353537.6354902741</v>
      </c>
      <c r="S118" s="411">
        <f t="shared" si="19"/>
        <v>31390844.861600004</v>
      </c>
      <c r="T118" s="424">
        <f t="shared" si="20"/>
        <v>6.3403039510401948E-3</v>
      </c>
    </row>
    <row r="119" spans="1:20">
      <c r="A119" s="116" t="str">
        <f t="shared" si="16"/>
        <v>715p</v>
      </c>
      <c r="B119" s="539" t="s">
        <v>81</v>
      </c>
      <c r="C119" s="540"/>
      <c r="D119" s="540"/>
      <c r="E119" s="540"/>
      <c r="F119" s="540"/>
      <c r="G119" s="83">
        <v>1567288.04</v>
      </c>
      <c r="H119" s="83">
        <v>2199531.1</v>
      </c>
      <c r="I119" s="83">
        <v>3194097.81</v>
      </c>
      <c r="J119" s="83">
        <v>2385711.15</v>
      </c>
      <c r="K119" s="83">
        <v>7159438.3900000006</v>
      </c>
      <c r="L119" s="83">
        <v>3263135.44</v>
      </c>
      <c r="M119" s="83">
        <v>3782335.0282840966</v>
      </c>
      <c r="N119" s="83">
        <v>3340173.0404689522</v>
      </c>
      <c r="O119" s="83">
        <v>2689732.0664405972</v>
      </c>
      <c r="P119" s="83">
        <v>37215962.809770532</v>
      </c>
      <c r="Q119" s="83">
        <v>3512092.3071244648</v>
      </c>
      <c r="R119" s="83">
        <v>7138953.7303113183</v>
      </c>
      <c r="S119" s="411">
        <f t="shared" si="19"/>
        <v>77448450.912399963</v>
      </c>
      <c r="T119" s="424">
        <f t="shared" si="20"/>
        <v>1.5642991499171876E-2</v>
      </c>
    </row>
    <row r="120" spans="1:20">
      <c r="A120" s="116" t="str">
        <f t="shared" si="16"/>
        <v>73p</v>
      </c>
      <c r="B120" s="539" t="s">
        <v>99</v>
      </c>
      <c r="C120" s="540"/>
      <c r="D120" s="540"/>
      <c r="E120" s="540"/>
      <c r="F120" s="540"/>
      <c r="G120" s="83">
        <v>69158.880000000005</v>
      </c>
      <c r="H120" s="83">
        <v>378338.04</v>
      </c>
      <c r="I120" s="83">
        <v>257172.98</v>
      </c>
      <c r="J120" s="83">
        <v>349238.34</v>
      </c>
      <c r="K120" s="83">
        <v>808656.23</v>
      </c>
      <c r="L120" s="83">
        <v>1298753.81</v>
      </c>
      <c r="M120" s="83">
        <v>142080.0960214606</v>
      </c>
      <c r="N120" s="83">
        <v>117083.56784272524</v>
      </c>
      <c r="O120" s="83">
        <v>723504.94882674748</v>
      </c>
      <c r="P120" s="83">
        <v>419152.39381785714</v>
      </c>
      <c r="Q120" s="83">
        <v>3373987.8037220733</v>
      </c>
      <c r="R120" s="83">
        <v>574536.91176913551</v>
      </c>
      <c r="S120" s="411">
        <f t="shared" si="19"/>
        <v>8511664.0019999985</v>
      </c>
      <c r="T120" s="424">
        <f t="shared" si="20"/>
        <v>1.7191807719652591E-3</v>
      </c>
    </row>
    <row r="121" spans="1:20" ht="13.5" thickBot="1">
      <c r="A121" s="116" t="str">
        <f t="shared" si="16"/>
        <v>74p</v>
      </c>
      <c r="B121" s="541" t="s">
        <v>105</v>
      </c>
      <c r="C121" s="542"/>
      <c r="D121" s="542"/>
      <c r="E121" s="542"/>
      <c r="F121" s="542"/>
      <c r="G121" s="83">
        <v>13526711.25</v>
      </c>
      <c r="H121" s="83">
        <v>1001055.74</v>
      </c>
      <c r="I121" s="83">
        <v>861265.77</v>
      </c>
      <c r="J121" s="83">
        <v>627154.51</v>
      </c>
      <c r="K121" s="83">
        <v>1388870.5</v>
      </c>
      <c r="L121" s="83">
        <v>827810.06</v>
      </c>
      <c r="M121" s="83">
        <v>1487222.9580633398</v>
      </c>
      <c r="N121" s="83">
        <v>1494727.7085961688</v>
      </c>
      <c r="O121" s="83">
        <v>1256927.0639557138</v>
      </c>
      <c r="P121" s="83">
        <v>2914661.9432842401</v>
      </c>
      <c r="Q121" s="83">
        <v>9560814.8118033875</v>
      </c>
      <c r="R121" s="83">
        <v>9532777.6842971519</v>
      </c>
      <c r="S121" s="412">
        <f t="shared" si="19"/>
        <v>44480000</v>
      </c>
      <c r="T121" s="425">
        <f t="shared" si="20"/>
        <v>8.98404362754999E-3</v>
      </c>
    </row>
    <row r="122" spans="1:20" ht="13.5" thickBot="1">
      <c r="A122" s="116" t="str">
        <f t="shared" si="16"/>
        <v>4p</v>
      </c>
      <c r="B122" s="521" t="s">
        <v>811</v>
      </c>
      <c r="C122" s="522"/>
      <c r="D122" s="522"/>
      <c r="E122" s="522"/>
      <c r="F122" s="522"/>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13">
        <f>+SUM(G122:R122)</f>
        <v>1976630978.4000001</v>
      </c>
      <c r="T122" s="426">
        <f t="shared" si="20"/>
        <v>0.39923873528580089</v>
      </c>
    </row>
    <row r="123" spans="1:20" ht="13.5" thickBot="1">
      <c r="A123" s="116" t="str">
        <f t="shared" si="16"/>
        <v>40p</v>
      </c>
      <c r="B123" s="579" t="s">
        <v>774</v>
      </c>
      <c r="C123" s="580"/>
      <c r="D123" s="580"/>
      <c r="E123" s="580"/>
      <c r="F123" s="580"/>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14">
        <f t="shared" si="19"/>
        <v>1680705978.4000001</v>
      </c>
      <c r="T123" s="427">
        <f t="shared" si="20"/>
        <v>0.33946798190264593</v>
      </c>
    </row>
    <row r="124" spans="1:20">
      <c r="A124" s="116" t="e">
        <f>+CONCATENATE(#REF!,"p")</f>
        <v>#REF!</v>
      </c>
      <c r="B124" s="543" t="e">
        <v>#REF!</v>
      </c>
      <c r="C124" s="544"/>
      <c r="D124" s="544"/>
      <c r="E124" s="544"/>
      <c r="F124" s="544"/>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09">
        <f t="shared" si="19"/>
        <v>846670934.61000013</v>
      </c>
      <c r="T124" s="422">
        <f t="shared" si="20"/>
        <v>0.17101008576247226</v>
      </c>
    </row>
    <row r="125" spans="1:20">
      <c r="A125" s="116" t="str">
        <f t="shared" ref="A125:A133" si="25">+CONCATENATE(A31,"p")</f>
        <v>411p</v>
      </c>
      <c r="B125" s="535" t="s">
        <v>122</v>
      </c>
      <c r="C125" s="536"/>
      <c r="D125" s="536"/>
      <c r="E125" s="536"/>
      <c r="F125" s="536"/>
      <c r="G125" s="87">
        <v>39362332.101666681</v>
      </c>
      <c r="H125" s="87">
        <v>39125646.701666676</v>
      </c>
      <c r="I125" s="87">
        <v>39113380.221666679</v>
      </c>
      <c r="J125" s="87">
        <v>39105431.161666669</v>
      </c>
      <c r="K125" s="87">
        <v>39107573.981666677</v>
      </c>
      <c r="L125" s="87">
        <v>41935580.18166668</v>
      </c>
      <c r="M125" s="87">
        <v>39107470.111666672</v>
      </c>
      <c r="N125" s="87">
        <v>39093383.891666673</v>
      </c>
      <c r="O125" s="87">
        <v>39030288.911666676</v>
      </c>
      <c r="P125" s="87">
        <v>39107584.94166667</v>
      </c>
      <c r="Q125" s="87">
        <v>39107395.941666678</v>
      </c>
      <c r="R125" s="87">
        <v>38858179.001666702</v>
      </c>
      <c r="S125" s="410">
        <f t="shared" si="19"/>
        <v>472054247.1500001</v>
      </c>
      <c r="T125" s="423">
        <f t="shared" si="20"/>
        <v>9.5345232710563541E-2</v>
      </c>
    </row>
    <row r="126" spans="1:20">
      <c r="A126" s="116" t="str">
        <f t="shared" si="25"/>
        <v>412p</v>
      </c>
      <c r="B126" s="535" t="s">
        <v>133</v>
      </c>
      <c r="C126" s="536"/>
      <c r="D126" s="536"/>
      <c r="E126" s="536"/>
      <c r="F126" s="536"/>
      <c r="G126" s="87">
        <v>1281057.9508333332</v>
      </c>
      <c r="H126" s="87">
        <v>1323983.3608333331</v>
      </c>
      <c r="I126" s="87">
        <v>1260740.2808333333</v>
      </c>
      <c r="J126" s="87">
        <v>1247473.6108333331</v>
      </c>
      <c r="K126" s="87">
        <v>1248015.2908333333</v>
      </c>
      <c r="L126" s="87">
        <v>1249948.9408333332</v>
      </c>
      <c r="M126" s="87">
        <v>1249158.6208333333</v>
      </c>
      <c r="N126" s="87">
        <v>1249158.6208333333</v>
      </c>
      <c r="O126" s="87">
        <v>1249658.6108333331</v>
      </c>
      <c r="P126" s="87">
        <v>1239658.6108333331</v>
      </c>
      <c r="Q126" s="87">
        <v>1238097.2408333332</v>
      </c>
      <c r="R126" s="87">
        <v>1240174.31083333</v>
      </c>
      <c r="S126" s="410">
        <f t="shared" si="19"/>
        <v>15077125.449999996</v>
      </c>
      <c r="T126" s="423">
        <f t="shared" si="20"/>
        <v>3.0452687234902029E-3</v>
      </c>
    </row>
    <row r="127" spans="1:20">
      <c r="A127" s="116" t="str">
        <f t="shared" si="25"/>
        <v>413p</v>
      </c>
      <c r="B127" s="535" t="s">
        <v>148</v>
      </c>
      <c r="C127" s="536"/>
      <c r="D127" s="536"/>
      <c r="E127" s="536"/>
      <c r="F127" s="536"/>
      <c r="G127" s="87">
        <v>3067786.435833334</v>
      </c>
      <c r="H127" s="87">
        <v>3019826.0658333339</v>
      </c>
      <c r="I127" s="87">
        <v>3058309.8858333337</v>
      </c>
      <c r="J127" s="87">
        <v>3046755.8058333341</v>
      </c>
      <c r="K127" s="87">
        <v>3057105.8058333341</v>
      </c>
      <c r="L127" s="87">
        <v>3056755.8058333341</v>
      </c>
      <c r="M127" s="87">
        <v>3059180.8058333341</v>
      </c>
      <c r="N127" s="87">
        <v>3059180.8058333341</v>
      </c>
      <c r="O127" s="87">
        <v>3059040.8058333341</v>
      </c>
      <c r="P127" s="87">
        <v>3063161.8058333341</v>
      </c>
      <c r="Q127" s="87">
        <v>3060771.8058333341</v>
      </c>
      <c r="R127" s="87">
        <v>3044951.8258333337</v>
      </c>
      <c r="S127" s="410">
        <f t="shared" si="19"/>
        <v>36652827.660000004</v>
      </c>
      <c r="T127" s="423">
        <f t="shared" si="20"/>
        <v>7.4031160694809136E-3</v>
      </c>
    </row>
    <row r="128" spans="1:20">
      <c r="A128" s="116" t="str">
        <f t="shared" si="25"/>
        <v>414p</v>
      </c>
      <c r="B128" s="535" t="s">
        <v>162</v>
      </c>
      <c r="C128" s="536"/>
      <c r="D128" s="536"/>
      <c r="E128" s="536"/>
      <c r="F128" s="536"/>
      <c r="G128" s="87">
        <v>6120514.5875000004</v>
      </c>
      <c r="H128" s="87">
        <v>5971668.0075000003</v>
      </c>
      <c r="I128" s="87">
        <v>5177760.0175000001</v>
      </c>
      <c r="J128" s="87">
        <v>5087042.1275000004</v>
      </c>
      <c r="K128" s="87">
        <v>5141875.5275000008</v>
      </c>
      <c r="L128" s="87">
        <v>5197534.4975000005</v>
      </c>
      <c r="M128" s="87">
        <v>5059087.2374999989</v>
      </c>
      <c r="N128" s="87">
        <v>5071091.2374999989</v>
      </c>
      <c r="O128" s="87">
        <v>5175886.7374999989</v>
      </c>
      <c r="P128" s="87">
        <v>5062253.3274999987</v>
      </c>
      <c r="Q128" s="87">
        <v>5061881.6574999988</v>
      </c>
      <c r="R128" s="87">
        <v>5000451.0074999994</v>
      </c>
      <c r="S128" s="410">
        <f t="shared" si="19"/>
        <v>63127045.969999991</v>
      </c>
      <c r="T128" s="423">
        <f t="shared" si="20"/>
        <v>1.2750362748939606E-2</v>
      </c>
    </row>
    <row r="129" spans="1:20">
      <c r="A129" s="116" t="str">
        <f t="shared" si="25"/>
        <v>415p</v>
      </c>
      <c r="B129" s="535" t="s">
        <v>182</v>
      </c>
      <c r="C129" s="536"/>
      <c r="D129" s="536"/>
      <c r="E129" s="536"/>
      <c r="F129" s="536"/>
      <c r="G129" s="87">
        <v>1931829.4616666667</v>
      </c>
      <c r="H129" s="87">
        <v>1929704.3816666668</v>
      </c>
      <c r="I129" s="87">
        <v>1921162.7116666667</v>
      </c>
      <c r="J129" s="87">
        <v>1920662.7116666667</v>
      </c>
      <c r="K129" s="87">
        <v>1927678.7016666669</v>
      </c>
      <c r="L129" s="87">
        <v>1927612.7316666667</v>
      </c>
      <c r="M129" s="87">
        <v>1934953.7116666667</v>
      </c>
      <c r="N129" s="87">
        <v>1934887.7116666667</v>
      </c>
      <c r="O129" s="87">
        <v>1926953.7016666669</v>
      </c>
      <c r="P129" s="87">
        <v>1926887.7016666669</v>
      </c>
      <c r="Q129" s="87">
        <v>1926953.7016666669</v>
      </c>
      <c r="R129" s="87">
        <v>1908616.3716666668</v>
      </c>
      <c r="S129" s="410">
        <f t="shared" si="19"/>
        <v>23117903.600000001</v>
      </c>
      <c r="T129" s="423">
        <f t="shared" si="20"/>
        <v>4.6693402544940423E-3</v>
      </c>
    </row>
    <row r="130" spans="1:20">
      <c r="A130" s="116" t="str">
        <f t="shared" si="25"/>
        <v>416p</v>
      </c>
      <c r="B130" s="535" t="s">
        <v>190</v>
      </c>
      <c r="C130" s="536"/>
      <c r="D130" s="536"/>
      <c r="E130" s="536"/>
      <c r="F130" s="536"/>
      <c r="G130" s="87">
        <v>7980725.0000000009</v>
      </c>
      <c r="H130" s="87">
        <v>986719.96000000054</v>
      </c>
      <c r="I130" s="87">
        <v>28101499.100000001</v>
      </c>
      <c r="J130" s="87">
        <v>18499732.100000001</v>
      </c>
      <c r="K130" s="87">
        <v>14045836.270000001</v>
      </c>
      <c r="L130" s="87">
        <v>1973802.6600000008</v>
      </c>
      <c r="M130" s="87">
        <v>8764475.7899999991</v>
      </c>
      <c r="N130" s="87">
        <v>1297206.1400000008</v>
      </c>
      <c r="O130" s="87">
        <v>3140325.8000000007</v>
      </c>
      <c r="P130" s="87">
        <v>1321292.0800000008</v>
      </c>
      <c r="Q130" s="87">
        <v>7803737.330000001</v>
      </c>
      <c r="R130" s="87">
        <v>1837347.7700000007</v>
      </c>
      <c r="S130" s="410">
        <f t="shared" si="19"/>
        <v>95752699.999999985</v>
      </c>
      <c r="T130" s="423">
        <f t="shared" si="20"/>
        <v>1.9340072712583315E-2</v>
      </c>
    </row>
    <row r="131" spans="1:20">
      <c r="A131" s="116" t="str">
        <f t="shared" si="25"/>
        <v>417p</v>
      </c>
      <c r="B131" s="535" t="s">
        <v>196</v>
      </c>
      <c r="C131" s="536"/>
      <c r="D131" s="536"/>
      <c r="E131" s="536"/>
      <c r="F131" s="536"/>
      <c r="G131" s="87">
        <v>832820.39</v>
      </c>
      <c r="H131" s="87">
        <v>780840.39</v>
      </c>
      <c r="I131" s="87">
        <v>793807.47</v>
      </c>
      <c r="J131" s="87">
        <v>776070.39</v>
      </c>
      <c r="K131" s="87">
        <v>793070.39</v>
      </c>
      <c r="L131" s="87">
        <v>826070.39</v>
      </c>
      <c r="M131" s="87">
        <v>846570.39</v>
      </c>
      <c r="N131" s="87">
        <v>846570.39</v>
      </c>
      <c r="O131" s="87">
        <v>826570.39</v>
      </c>
      <c r="P131" s="87">
        <v>826570.39</v>
      </c>
      <c r="Q131" s="87">
        <v>826570.39</v>
      </c>
      <c r="R131" s="87">
        <v>845570.39</v>
      </c>
      <c r="S131" s="410">
        <f t="shared" si="19"/>
        <v>9821101.7599999998</v>
      </c>
      <c r="T131" s="423">
        <f t="shared" si="20"/>
        <v>1.9836602221773377E-3</v>
      </c>
    </row>
    <row r="132" spans="1:20">
      <c r="A132" s="116" t="str">
        <f t="shared" si="25"/>
        <v>418p</v>
      </c>
      <c r="B132" s="535" t="s">
        <v>204</v>
      </c>
      <c r="C132" s="536"/>
      <c r="D132" s="536"/>
      <c r="E132" s="536"/>
      <c r="F132" s="536"/>
      <c r="G132" s="87">
        <v>2149037.4966666666</v>
      </c>
      <c r="H132" s="87">
        <v>2320829.9566666665</v>
      </c>
      <c r="I132" s="87">
        <v>4834564.4966666671</v>
      </c>
      <c r="J132" s="87">
        <v>2443787.4966666666</v>
      </c>
      <c r="K132" s="87">
        <v>2190037.4966666666</v>
      </c>
      <c r="L132" s="87">
        <v>1990037.4966666666</v>
      </c>
      <c r="M132" s="87">
        <v>1956704.1566666667</v>
      </c>
      <c r="N132" s="87">
        <v>2253357.6966666663</v>
      </c>
      <c r="O132" s="87">
        <v>4447481.1566666672</v>
      </c>
      <c r="P132" s="87">
        <v>2156704.1566666663</v>
      </c>
      <c r="Q132" s="87">
        <v>2056704.1966666668</v>
      </c>
      <c r="R132" s="87">
        <v>2015354.1966666668</v>
      </c>
      <c r="S132" s="410">
        <f t="shared" si="19"/>
        <v>30814599.999999993</v>
      </c>
      <c r="T132" s="423">
        <f t="shared" si="20"/>
        <v>6.2239143607352035E-3</v>
      </c>
    </row>
    <row r="133" spans="1:20">
      <c r="A133" s="116" t="str">
        <f t="shared" si="25"/>
        <v>419p</v>
      </c>
      <c r="B133" s="535" t="s">
        <v>212</v>
      </c>
      <c r="C133" s="536"/>
      <c r="D133" s="536"/>
      <c r="E133" s="536"/>
      <c r="F133" s="536"/>
      <c r="G133" s="87">
        <v>3473855.870833334</v>
      </c>
      <c r="H133" s="87">
        <v>4119817.790833334</v>
      </c>
      <c r="I133" s="87">
        <v>5047234.1108333347</v>
      </c>
      <c r="J133" s="87">
        <v>3132271.9408333339</v>
      </c>
      <c r="K133" s="87">
        <v>3070265.2508333339</v>
      </c>
      <c r="L133" s="87">
        <v>3309652.560833334</v>
      </c>
      <c r="M133" s="87">
        <v>4122049.5508333351</v>
      </c>
      <c r="N133" s="87">
        <v>3027649.6708333334</v>
      </c>
      <c r="O133" s="87">
        <v>2986649.6408333336</v>
      </c>
      <c r="P133" s="87">
        <v>2977759.6208333336</v>
      </c>
      <c r="Q133" s="87">
        <v>3014504.6508333334</v>
      </c>
      <c r="R133" s="87">
        <v>2914612.7408333337</v>
      </c>
      <c r="S133" s="410">
        <f t="shared" si="19"/>
        <v>41196323.400000006</v>
      </c>
      <c r="T133" s="423">
        <f t="shared" si="20"/>
        <v>8.3208086043223602E-3</v>
      </c>
    </row>
    <row r="134" spans="1:20">
      <c r="A134" s="116" t="e">
        <f>+CONCATENATE(#REF!,"p")</f>
        <v>#REF!</v>
      </c>
      <c r="B134" s="535" t="e">
        <v>#REF!</v>
      </c>
      <c r="C134" s="536"/>
      <c r="D134" s="536"/>
      <c r="E134" s="536"/>
      <c r="F134" s="536"/>
      <c r="G134" s="87">
        <v>4812459.1475000009</v>
      </c>
      <c r="H134" s="87">
        <v>5271044.0675000008</v>
      </c>
      <c r="I134" s="87">
        <v>5043677.4375000009</v>
      </c>
      <c r="J134" s="87">
        <v>5031733.3975000009</v>
      </c>
      <c r="K134" s="87">
        <v>4720622.4975000015</v>
      </c>
      <c r="L134" s="87">
        <v>4690580.477500001</v>
      </c>
      <c r="M134" s="87">
        <v>5014205.3275000015</v>
      </c>
      <c r="N134" s="87">
        <v>4967667.1475000018</v>
      </c>
      <c r="O134" s="87">
        <v>4972709.1475000018</v>
      </c>
      <c r="P134" s="87">
        <v>4947709.1475000018</v>
      </c>
      <c r="Q134" s="87">
        <v>4786209.1475000018</v>
      </c>
      <c r="R134" s="87">
        <v>4798442.6775000012</v>
      </c>
      <c r="S134" s="410">
        <f t="shared" si="19"/>
        <v>59057059.620000012</v>
      </c>
      <c r="T134" s="423">
        <f t="shared" si="20"/>
        <v>1.1928309355685722E-2</v>
      </c>
    </row>
    <row r="135" spans="1:20">
      <c r="A135" s="116" t="str">
        <f t="shared" ref="A135:A142" si="26">+CONCATENATE(A40,"p")</f>
        <v>42p</v>
      </c>
      <c r="B135" s="529" t="s">
        <v>230</v>
      </c>
      <c r="C135" s="530"/>
      <c r="D135" s="530"/>
      <c r="E135" s="530"/>
      <c r="F135" s="530"/>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11">
        <f t="shared" si="19"/>
        <v>557842584.41999996</v>
      </c>
      <c r="T135" s="424">
        <f t="shared" si="20"/>
        <v>0.11267270943647748</v>
      </c>
    </row>
    <row r="136" spans="1:20">
      <c r="A136" s="116" t="str">
        <f t="shared" si="26"/>
        <v>421p</v>
      </c>
      <c r="B136" s="535" t="s">
        <v>232</v>
      </c>
      <c r="C136" s="536"/>
      <c r="D136" s="536"/>
      <c r="E136" s="536"/>
      <c r="F136" s="536"/>
      <c r="G136" s="87">
        <v>6747975.0000000028</v>
      </c>
      <c r="H136" s="87">
        <v>6749275.0000000028</v>
      </c>
      <c r="I136" s="87">
        <v>6749275.0000000028</v>
      </c>
      <c r="J136" s="87">
        <v>6749275.0000000028</v>
      </c>
      <c r="K136" s="87">
        <v>6749275.0000000028</v>
      </c>
      <c r="L136" s="87">
        <v>6749275.0000000028</v>
      </c>
      <c r="M136" s="87">
        <v>6749275.0000000028</v>
      </c>
      <c r="N136" s="87">
        <v>6749275.0000000028</v>
      </c>
      <c r="O136" s="87">
        <v>6749275.0000000028</v>
      </c>
      <c r="P136" s="87">
        <v>6749275.0000000028</v>
      </c>
      <c r="Q136" s="87">
        <v>6749275.0000000028</v>
      </c>
      <c r="R136" s="87">
        <v>6749275.0000000028</v>
      </c>
      <c r="S136" s="410">
        <f t="shared" si="19"/>
        <v>80990000.000000015</v>
      </c>
      <c r="T136" s="423">
        <f t="shared" si="20"/>
        <v>1.6358311452231874E-2</v>
      </c>
    </row>
    <row r="137" spans="1:20">
      <c r="A137" s="116" t="str">
        <f t="shared" si="26"/>
        <v>422p</v>
      </c>
      <c r="B137" s="535" t="s">
        <v>248</v>
      </c>
      <c r="C137" s="536"/>
      <c r="D137" s="536"/>
      <c r="E137" s="536"/>
      <c r="F137" s="536"/>
      <c r="G137" s="87">
        <v>1236031.8000000014</v>
      </c>
      <c r="H137" s="87">
        <v>1236031.8699999999</v>
      </c>
      <c r="I137" s="87">
        <v>1236031.8699999999</v>
      </c>
      <c r="J137" s="87">
        <v>1236031.8699999999</v>
      </c>
      <c r="K137" s="87">
        <v>1236031.8699999999</v>
      </c>
      <c r="L137" s="87">
        <v>1236031.8699999999</v>
      </c>
      <c r="M137" s="87">
        <v>1236031.8699999999</v>
      </c>
      <c r="N137" s="87">
        <v>1236031.8699999999</v>
      </c>
      <c r="O137" s="87">
        <v>1236031.8699999999</v>
      </c>
      <c r="P137" s="87">
        <v>2359394.0699999998</v>
      </c>
      <c r="Q137" s="87">
        <v>2359394.0699999998</v>
      </c>
      <c r="R137" s="87">
        <v>2359394.0699999998</v>
      </c>
      <c r="S137" s="410">
        <f t="shared" si="19"/>
        <v>18202468.969999999</v>
      </c>
      <c r="T137" s="423">
        <f t="shared" si="20"/>
        <v>3.6765237265198947E-3</v>
      </c>
    </row>
    <row r="138" spans="1:20">
      <c r="A138" s="116" t="str">
        <f t="shared" si="26"/>
        <v>423p</v>
      </c>
      <c r="B138" s="535" t="s">
        <v>259</v>
      </c>
      <c r="C138" s="536"/>
      <c r="D138" s="536"/>
      <c r="E138" s="536"/>
      <c r="F138" s="536"/>
      <c r="G138" s="87">
        <v>35752084.619999975</v>
      </c>
      <c r="H138" s="87">
        <v>35752084.530000001</v>
      </c>
      <c r="I138" s="87">
        <v>35752084.530000001</v>
      </c>
      <c r="J138" s="87">
        <v>35752084.530000001</v>
      </c>
      <c r="K138" s="87">
        <v>35752084.530000001</v>
      </c>
      <c r="L138" s="87">
        <v>35752084.530000001</v>
      </c>
      <c r="M138" s="87">
        <v>35752084.530000001</v>
      </c>
      <c r="N138" s="87">
        <v>35752084.530000001</v>
      </c>
      <c r="O138" s="87">
        <v>35752084.530000001</v>
      </c>
      <c r="P138" s="87">
        <v>35752084.530000001</v>
      </c>
      <c r="Q138" s="87">
        <v>35752084.530000001</v>
      </c>
      <c r="R138" s="87">
        <v>35752084.530000001</v>
      </c>
      <c r="S138" s="410">
        <f t="shared" si="19"/>
        <v>429025014.44999993</v>
      </c>
      <c r="T138" s="423">
        <f t="shared" si="20"/>
        <v>8.6654214189052697E-2</v>
      </c>
    </row>
    <row r="139" spans="1:20">
      <c r="A139" s="116" t="str">
        <f t="shared" si="26"/>
        <v>424p</v>
      </c>
      <c r="B139" s="535" t="s">
        <v>274</v>
      </c>
      <c r="C139" s="536"/>
      <c r="D139" s="536"/>
      <c r="E139" s="536"/>
      <c r="F139" s="536"/>
      <c r="G139" s="87">
        <v>1583341.7399999984</v>
      </c>
      <c r="H139" s="87">
        <v>1583341.6600000001</v>
      </c>
      <c r="I139" s="87">
        <v>1583341.6600000001</v>
      </c>
      <c r="J139" s="87">
        <v>1583341.6600000001</v>
      </c>
      <c r="K139" s="87">
        <v>1583341.6600000001</v>
      </c>
      <c r="L139" s="87">
        <v>1583341.6600000001</v>
      </c>
      <c r="M139" s="87">
        <v>1583341.6600000001</v>
      </c>
      <c r="N139" s="87">
        <v>1583341.6600000001</v>
      </c>
      <c r="O139" s="87">
        <v>1583341.6600000001</v>
      </c>
      <c r="P139" s="87">
        <v>1583341.6600000001</v>
      </c>
      <c r="Q139" s="87">
        <v>1583341.6600000001</v>
      </c>
      <c r="R139" s="87">
        <v>1583341.6600000001</v>
      </c>
      <c r="S139" s="410">
        <f t="shared" si="19"/>
        <v>19000100</v>
      </c>
      <c r="T139" s="423">
        <f t="shared" si="20"/>
        <v>3.8376287618662897E-3</v>
      </c>
    </row>
    <row r="140" spans="1:20">
      <c r="A140" s="116" t="str">
        <f t="shared" si="26"/>
        <v>425p</v>
      </c>
      <c r="B140" s="535" t="s">
        <v>278</v>
      </c>
      <c r="C140" s="536"/>
      <c r="D140" s="536"/>
      <c r="E140" s="536"/>
      <c r="F140" s="536"/>
      <c r="G140" s="87">
        <v>885416.75</v>
      </c>
      <c r="H140" s="87">
        <v>885416.75</v>
      </c>
      <c r="I140" s="87">
        <v>885416.75</v>
      </c>
      <c r="J140" s="87">
        <v>885416.75</v>
      </c>
      <c r="K140" s="87">
        <v>885416.75</v>
      </c>
      <c r="L140" s="87">
        <v>885416.75</v>
      </c>
      <c r="M140" s="87">
        <v>885416.75</v>
      </c>
      <c r="N140" s="87">
        <v>885416.75</v>
      </c>
      <c r="O140" s="87">
        <v>885416.75</v>
      </c>
      <c r="P140" s="87">
        <v>885416.75</v>
      </c>
      <c r="Q140" s="87">
        <v>885416.75</v>
      </c>
      <c r="R140" s="87">
        <v>885416.75</v>
      </c>
      <c r="S140" s="410">
        <f t="shared" si="19"/>
        <v>10625001</v>
      </c>
      <c r="T140" s="423">
        <f t="shared" si="20"/>
        <v>2.1460313068067055E-3</v>
      </c>
    </row>
    <row r="141" spans="1:20">
      <c r="A141" s="116" t="str">
        <f t="shared" si="26"/>
        <v>43p</v>
      </c>
      <c r="B141" s="537" t="s">
        <v>286</v>
      </c>
      <c r="C141" s="538"/>
      <c r="D141" s="538"/>
      <c r="E141" s="538"/>
      <c r="F141" s="538"/>
      <c r="G141" s="83">
        <v>20338750.958333332</v>
      </c>
      <c r="H141" s="83">
        <v>22018439.158333331</v>
      </c>
      <c r="I141" s="83">
        <v>17975691.918333333</v>
      </c>
      <c r="J141" s="83">
        <v>15972358.598333333</v>
      </c>
      <c r="K141" s="83">
        <v>15993608.598333333</v>
      </c>
      <c r="L141" s="83">
        <v>16020602.668333333</v>
      </c>
      <c r="M141" s="83">
        <v>22848909.595000003</v>
      </c>
      <c r="N141" s="83">
        <v>17972208.524999999</v>
      </c>
      <c r="O141" s="83">
        <v>17992208.524999999</v>
      </c>
      <c r="P141" s="83">
        <v>17923875.184999999</v>
      </c>
      <c r="Q141" s="83">
        <v>17866375.204999998</v>
      </c>
      <c r="R141" s="83">
        <v>18024758.024999999</v>
      </c>
      <c r="S141" s="411">
        <f>+SUM(G141:R141)</f>
        <v>220947786.96000001</v>
      </c>
      <c r="T141" s="424">
        <f t="shared" si="20"/>
        <v>4.4626901022015754E-2</v>
      </c>
    </row>
    <row r="142" spans="1:20">
      <c r="A142" s="116" t="str">
        <f t="shared" si="26"/>
        <v>44p</v>
      </c>
      <c r="B142" s="537" t="s">
        <v>812</v>
      </c>
      <c r="C142" s="538"/>
      <c r="D142" s="538"/>
      <c r="E142" s="538"/>
      <c r="F142" s="538"/>
      <c r="G142" s="83">
        <v>26743749.989999995</v>
      </c>
      <c r="H142" s="83">
        <v>26743749.989999995</v>
      </c>
      <c r="I142" s="83">
        <v>26743749.989999995</v>
      </c>
      <c r="J142" s="83">
        <v>26743749.989999995</v>
      </c>
      <c r="K142" s="83">
        <v>26743749.989999995</v>
      </c>
      <c r="L142" s="83">
        <v>26743749.989999995</v>
      </c>
      <c r="M142" s="83">
        <v>26743749.989999995</v>
      </c>
      <c r="N142" s="83">
        <v>26743749.989999995</v>
      </c>
      <c r="O142" s="83">
        <v>26743749.989999995</v>
      </c>
      <c r="P142" s="83">
        <v>26743749.989999995</v>
      </c>
      <c r="Q142" s="83">
        <v>14243749.989999998</v>
      </c>
      <c r="R142" s="83">
        <v>14243750.109999999</v>
      </c>
      <c r="S142" s="411">
        <f t="shared" si="19"/>
        <v>295925000</v>
      </c>
      <c r="T142" s="424">
        <f t="shared" si="20"/>
        <v>5.977075338315492E-2</v>
      </c>
    </row>
    <row r="143" spans="1:20">
      <c r="A143" s="116" t="str">
        <f t="shared" ref="A143:A145" si="28">+CONCATENATE(A48,"p")</f>
        <v>451p</v>
      </c>
      <c r="B143" s="525" t="s">
        <v>113</v>
      </c>
      <c r="C143" s="526"/>
      <c r="D143" s="526"/>
      <c r="E143" s="526"/>
      <c r="F143" s="526"/>
      <c r="G143" s="87">
        <v>190000.08333333334</v>
      </c>
      <c r="H143" s="87">
        <v>190000.08333333334</v>
      </c>
      <c r="I143" s="87">
        <v>190000.08333333334</v>
      </c>
      <c r="J143" s="87">
        <v>190000.08333333334</v>
      </c>
      <c r="K143" s="87">
        <v>190000.08333333334</v>
      </c>
      <c r="L143" s="87">
        <v>190000.08333333334</v>
      </c>
      <c r="M143" s="87">
        <v>190000.08333333334</v>
      </c>
      <c r="N143" s="87">
        <v>190000.08333333334</v>
      </c>
      <c r="O143" s="87">
        <v>190000.08333333334</v>
      </c>
      <c r="P143" s="87">
        <v>190000.08333333334</v>
      </c>
      <c r="Q143" s="87">
        <v>190000.08333333334</v>
      </c>
      <c r="R143" s="87">
        <v>190000.08333333334</v>
      </c>
      <c r="S143" s="410">
        <f t="shared" si="19"/>
        <v>2280000.9999999995</v>
      </c>
      <c r="T143" s="423">
        <f t="shared" si="20"/>
        <v>4.6051322965057553E-4</v>
      </c>
    </row>
    <row r="144" spans="1:20">
      <c r="A144" s="116" t="str">
        <f t="shared" si="28"/>
        <v>47p</v>
      </c>
      <c r="B144" s="525" t="s">
        <v>366</v>
      </c>
      <c r="C144" s="526"/>
      <c r="D144" s="526"/>
      <c r="E144" s="526"/>
      <c r="F144" s="526"/>
      <c r="G144" s="87">
        <v>1650583.3333333333</v>
      </c>
      <c r="H144" s="87">
        <v>1843583.3333333333</v>
      </c>
      <c r="I144" s="87">
        <v>1650583.3333333333</v>
      </c>
      <c r="J144" s="87">
        <v>1650583.3333333333</v>
      </c>
      <c r="K144" s="87">
        <v>1650583.3333333333</v>
      </c>
      <c r="L144" s="87">
        <v>1650583.3333333333</v>
      </c>
      <c r="M144" s="87">
        <v>4650583.3333333302</v>
      </c>
      <c r="N144" s="87">
        <v>1650583.3333333333</v>
      </c>
      <c r="O144" s="87">
        <v>1650583.3333333333</v>
      </c>
      <c r="P144" s="87">
        <v>2317250</v>
      </c>
      <c r="Q144" s="87">
        <v>2317250</v>
      </c>
      <c r="R144" s="87">
        <v>2317250</v>
      </c>
      <c r="S144" s="410">
        <f t="shared" si="19"/>
        <v>24999999.999999996</v>
      </c>
      <c r="T144" s="423">
        <f t="shared" si="20"/>
        <v>5.0494849525348409E-3</v>
      </c>
    </row>
    <row r="145" spans="1:20">
      <c r="A145" s="116" t="str">
        <f t="shared" si="28"/>
        <v>462p</v>
      </c>
      <c r="B145" s="525" t="s">
        <v>359</v>
      </c>
      <c r="C145" s="526"/>
      <c r="D145" s="526"/>
      <c r="E145" s="526"/>
      <c r="F145" s="526"/>
      <c r="G145" s="87">
        <v>2253720.0299999998</v>
      </c>
      <c r="H145" s="87">
        <v>0</v>
      </c>
      <c r="I145" s="87">
        <v>7180952.3800000008</v>
      </c>
      <c r="J145" s="87">
        <v>0</v>
      </c>
      <c r="K145" s="87">
        <v>0</v>
      </c>
      <c r="L145" s="87">
        <v>0</v>
      </c>
      <c r="M145" s="87">
        <v>0</v>
      </c>
      <c r="N145" s="87">
        <v>0</v>
      </c>
      <c r="O145" s="87">
        <v>0</v>
      </c>
      <c r="P145" s="87">
        <v>0</v>
      </c>
      <c r="Q145" s="87">
        <v>0</v>
      </c>
      <c r="R145" s="87">
        <v>0</v>
      </c>
      <c r="S145" s="410">
        <f t="shared" si="19"/>
        <v>9434672.4100000001</v>
      </c>
      <c r="T145" s="423">
        <f t="shared" si="20"/>
        <v>1.9056094546556252E-3</v>
      </c>
    </row>
    <row r="146" spans="1:20">
      <c r="A146" s="117" t="str">
        <f>+CONCATENATE(A51,"p")</f>
        <v>4630p</v>
      </c>
      <c r="B146" s="525" t="s">
        <v>365</v>
      </c>
      <c r="C146" s="526"/>
      <c r="D146" s="526"/>
      <c r="E146" s="526"/>
      <c r="F146" s="526"/>
      <c r="G146" s="96">
        <v>1281814.4500000002</v>
      </c>
      <c r="H146" s="96">
        <v>1266814.4500000002</v>
      </c>
      <c r="I146" s="96">
        <v>1451704.4</v>
      </c>
      <c r="J146" s="96">
        <v>1544149.3599999999</v>
      </c>
      <c r="K146" s="96">
        <v>1677270.12</v>
      </c>
      <c r="L146" s="96">
        <v>1669874.52</v>
      </c>
      <c r="M146" s="96">
        <v>1839973.2600000002</v>
      </c>
      <c r="N146" s="96">
        <v>1832577.67</v>
      </c>
      <c r="O146" s="96">
        <v>1610709.73</v>
      </c>
      <c r="P146" s="96">
        <v>1374050.6099999999</v>
      </c>
      <c r="Q146" s="96">
        <v>1448006.5899999999</v>
      </c>
      <c r="R146" s="96">
        <v>1533053.84</v>
      </c>
      <c r="S146" s="415">
        <f>+SUM(G146:R146)</f>
        <v>18529999</v>
      </c>
      <c r="T146" s="428">
        <f>+S146/$T$7</f>
        <v>3.7426780448394266E-3</v>
      </c>
    </row>
    <row r="147" spans="1:20" ht="13.5" thickBot="1">
      <c r="A147" s="116"/>
      <c r="B147" s="577" t="s">
        <v>686</v>
      </c>
      <c r="C147" s="578"/>
      <c r="D147" s="578"/>
      <c r="E147" s="578"/>
      <c r="F147" s="578"/>
      <c r="G147" s="87">
        <v>0</v>
      </c>
      <c r="H147" s="87">
        <v>0</v>
      </c>
      <c r="I147" s="87">
        <v>0</v>
      </c>
      <c r="J147" s="87">
        <v>0</v>
      </c>
      <c r="K147" s="87">
        <v>0</v>
      </c>
      <c r="L147" s="87">
        <v>0</v>
      </c>
      <c r="M147" s="87">
        <v>0</v>
      </c>
      <c r="N147" s="87">
        <v>0</v>
      </c>
      <c r="O147" s="87">
        <v>0</v>
      </c>
      <c r="P147" s="87">
        <v>0</v>
      </c>
      <c r="Q147" s="87">
        <v>0</v>
      </c>
      <c r="R147" s="87">
        <v>0</v>
      </c>
      <c r="S147" s="401">
        <f>SUM(G147:R147)</f>
        <v>0</v>
      </c>
      <c r="T147" s="386">
        <f t="shared" si="20"/>
        <v>0</v>
      </c>
    </row>
    <row r="148" spans="1:20" ht="13.5" thickBot="1">
      <c r="A148" s="117" t="str">
        <f>+CONCATENATE(A53,"p")</f>
        <v>1000p</v>
      </c>
      <c r="B148" s="533" t="s">
        <v>545</v>
      </c>
      <c r="C148" s="534"/>
      <c r="D148" s="534"/>
      <c r="E148" s="534"/>
      <c r="F148" s="534"/>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16">
        <f t="shared" si="19"/>
        <v>-142598064.63643947</v>
      </c>
      <c r="T148" s="429">
        <f t="shared" si="20"/>
        <v>-2.8801871265691673E-2</v>
      </c>
    </row>
    <row r="149" spans="1:20" ht="13.5" thickBot="1">
      <c r="A149" s="117" t="str">
        <f>+CONCATENATE(A54,"p")</f>
        <v>1001p</v>
      </c>
      <c r="B149" s="527" t="s">
        <v>813</v>
      </c>
      <c r="C149" s="528"/>
      <c r="D149" s="528"/>
      <c r="E149" s="528"/>
      <c r="F149" s="528"/>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16">
        <f t="shared" si="19"/>
        <v>-46845364.63643948</v>
      </c>
      <c r="T149" s="429">
        <f t="shared" si="20"/>
        <v>-9.4617985531083582E-3</v>
      </c>
    </row>
    <row r="150" spans="1:20">
      <c r="A150" s="117" t="str">
        <f>+CONCATENATE(A55,"p")</f>
        <v>46p</v>
      </c>
      <c r="B150" s="529" t="s">
        <v>352</v>
      </c>
      <c r="C150" s="530"/>
      <c r="D150" s="530"/>
      <c r="E150" s="530"/>
      <c r="F150" s="530"/>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17">
        <f t="shared" si="19"/>
        <v>373600000</v>
      </c>
      <c r="T150" s="430">
        <f t="shared" si="20"/>
        <v>7.5459503130680672E-2</v>
      </c>
    </row>
    <row r="151" spans="1:20">
      <c r="A151" s="117" t="str">
        <f>+CONCATENATE(A56,"p")</f>
        <v>4611p</v>
      </c>
      <c r="B151" s="523" t="s">
        <v>355</v>
      </c>
      <c r="C151" s="524"/>
      <c r="D151" s="524"/>
      <c r="E151" s="524"/>
      <c r="F151" s="524"/>
      <c r="G151" s="96">
        <v>84944.84</v>
      </c>
      <c r="H151" s="96">
        <v>835385.84</v>
      </c>
      <c r="I151" s="96">
        <v>1812259.88</v>
      </c>
      <c r="J151" s="96">
        <v>4541832.53</v>
      </c>
      <c r="K151" s="96">
        <v>2836722.65</v>
      </c>
      <c r="L151" s="96">
        <v>7054086.1200000001</v>
      </c>
      <c r="M151" s="96">
        <v>87625.45</v>
      </c>
      <c r="N151" s="96">
        <v>10838080.380000001</v>
      </c>
      <c r="O151" s="96">
        <v>1831359.63</v>
      </c>
      <c r="P151" s="96">
        <v>1571862.21</v>
      </c>
      <c r="Q151" s="96">
        <v>839459.36</v>
      </c>
      <c r="R151" s="96">
        <v>11766381.15</v>
      </c>
      <c r="S151" s="415">
        <f t="shared" si="19"/>
        <v>44100000.039999999</v>
      </c>
      <c r="T151" s="428">
        <f t="shared" si="20"/>
        <v>8.9072914643506355E-3</v>
      </c>
    </row>
    <row r="152" spans="1:20" ht="13.5" thickBot="1">
      <c r="A152" s="117" t="str">
        <f>+CONCATENATE(A57,"p")</f>
        <v>4612p</v>
      </c>
      <c r="B152" s="525" t="s">
        <v>357</v>
      </c>
      <c r="C152" s="526"/>
      <c r="D152" s="526"/>
      <c r="E152" s="526"/>
      <c r="F152" s="526"/>
      <c r="G152" s="96">
        <v>1633418.82</v>
      </c>
      <c r="H152" s="96">
        <v>2527307.11</v>
      </c>
      <c r="I152" s="96">
        <v>15808665.810000001</v>
      </c>
      <c r="J152" s="96">
        <v>16675362.76</v>
      </c>
      <c r="K152" s="96">
        <v>178652835.22999999</v>
      </c>
      <c r="L152" s="96">
        <v>9790699.6799999997</v>
      </c>
      <c r="M152" s="96">
        <v>61633418.82</v>
      </c>
      <c r="N152" s="96">
        <v>2916660.71</v>
      </c>
      <c r="O152" s="96">
        <v>15999957.68</v>
      </c>
      <c r="P152" s="96">
        <v>4579294.0199999996</v>
      </c>
      <c r="Q152" s="96">
        <v>9337046.5099999998</v>
      </c>
      <c r="R152" s="96">
        <v>9945332.8100000005</v>
      </c>
      <c r="S152" s="415">
        <f t="shared" si="19"/>
        <v>329499999.95999998</v>
      </c>
      <c r="T152" s="428">
        <f t="shared" si="20"/>
        <v>6.6552211666330033E-2</v>
      </c>
    </row>
    <row r="153" spans="1:20" ht="13.5" thickBot="1">
      <c r="A153" s="117"/>
      <c r="B153" s="507" t="s">
        <v>770</v>
      </c>
      <c r="C153" s="508"/>
      <c r="D153" s="508"/>
      <c r="E153" s="508"/>
      <c r="F153" s="508"/>
      <c r="G153" s="94">
        <v>26666.67</v>
      </c>
      <c r="H153" s="94">
        <v>26666.67</v>
      </c>
      <c r="I153" s="94">
        <v>26666.67</v>
      </c>
      <c r="J153" s="94">
        <v>39926666.670000002</v>
      </c>
      <c r="K153" s="94">
        <v>26666.67</v>
      </c>
      <c r="L153" s="94">
        <v>26666.67</v>
      </c>
      <c r="M153" s="94">
        <v>26666.67</v>
      </c>
      <c r="N153" s="94">
        <v>26666.67</v>
      </c>
      <c r="O153" s="94">
        <v>26666.67</v>
      </c>
      <c r="P153" s="94">
        <v>26666.67</v>
      </c>
      <c r="Q153" s="94">
        <v>26666.67</v>
      </c>
      <c r="R153" s="94">
        <v>26666.63</v>
      </c>
      <c r="S153" s="416">
        <f t="shared" si="19"/>
        <v>40220000.000000015</v>
      </c>
      <c r="T153" s="429">
        <f t="shared" si="20"/>
        <v>8.1236113916380564E-3</v>
      </c>
    </row>
    <row r="154" spans="1:20" ht="13.5" thickBot="1">
      <c r="A154" s="117" t="str">
        <f t="shared" ref="A154:A159" si="32">+CONCATENATE(A59,"p")</f>
        <v>1002p</v>
      </c>
      <c r="B154" s="531" t="s">
        <v>543</v>
      </c>
      <c r="C154" s="532"/>
      <c r="D154" s="532"/>
      <c r="E154" s="532"/>
      <c r="F154" s="532"/>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18">
        <f t="shared" si="19"/>
        <v>-556418064.63643956</v>
      </c>
      <c r="T154" s="431">
        <f t="shared" si="20"/>
        <v>-0.11238498578801041</v>
      </c>
    </row>
    <row r="155" spans="1:20" ht="13.5" thickBot="1">
      <c r="A155" s="117" t="str">
        <f t="shared" si="32"/>
        <v>1003p</v>
      </c>
      <c r="B155" s="521" t="s">
        <v>544</v>
      </c>
      <c r="C155" s="522"/>
      <c r="D155" s="522"/>
      <c r="E155" s="522"/>
      <c r="F155" s="522"/>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19">
        <f t="shared" si="19"/>
        <v>556418064.63643956</v>
      </c>
      <c r="T155" s="432">
        <f t="shared" si="20"/>
        <v>0.11238498578801041</v>
      </c>
    </row>
    <row r="156" spans="1:20">
      <c r="A156" s="117" t="str">
        <f t="shared" si="32"/>
        <v>7511p</v>
      </c>
      <c r="B156" s="523" t="s">
        <v>114</v>
      </c>
      <c r="C156" s="524"/>
      <c r="D156" s="524"/>
      <c r="E156" s="524"/>
      <c r="F156" s="524"/>
      <c r="G156" s="96">
        <v>0</v>
      </c>
      <c r="H156" s="96">
        <v>0</v>
      </c>
      <c r="I156" s="96">
        <v>95000000</v>
      </c>
      <c r="J156" s="96">
        <v>0</v>
      </c>
      <c r="K156" s="96">
        <v>95000000</v>
      </c>
      <c r="L156" s="96">
        <v>0</v>
      </c>
      <c r="M156" s="96">
        <v>0</v>
      </c>
      <c r="N156" s="96">
        <v>0</v>
      </c>
      <c r="O156" s="96">
        <v>0</v>
      </c>
      <c r="P156" s="96">
        <v>0</v>
      </c>
      <c r="Q156" s="96">
        <v>0</v>
      </c>
      <c r="R156" s="96">
        <v>0</v>
      </c>
      <c r="S156" s="415">
        <f t="shared" si="19"/>
        <v>190000000</v>
      </c>
      <c r="T156" s="428">
        <f t="shared" si="20"/>
        <v>3.8376085639264798E-2</v>
      </c>
    </row>
    <row r="157" spans="1:20">
      <c r="A157" s="117" t="str">
        <f t="shared" si="32"/>
        <v>7512p</v>
      </c>
      <c r="B157" s="525" t="s">
        <v>116</v>
      </c>
      <c r="C157" s="526"/>
      <c r="D157" s="526"/>
      <c r="E157" s="526"/>
      <c r="F157" s="526"/>
      <c r="G157" s="96">
        <v>24022843.850000001</v>
      </c>
      <c r="H157" s="96">
        <v>0</v>
      </c>
      <c r="I157" s="96">
        <v>12399337.390000001</v>
      </c>
      <c r="J157" s="96">
        <v>15000000</v>
      </c>
      <c r="K157" s="96">
        <v>17000000</v>
      </c>
      <c r="L157" s="96">
        <v>17000000</v>
      </c>
      <c r="M157" s="96">
        <v>17000000</v>
      </c>
      <c r="N157" s="96">
        <v>15000000</v>
      </c>
      <c r="O157" s="96">
        <v>17000000</v>
      </c>
      <c r="P157" s="96">
        <v>17000000</v>
      </c>
      <c r="Q157" s="96">
        <v>15000000</v>
      </c>
      <c r="R157" s="96">
        <v>13983087.501553783</v>
      </c>
      <c r="S157" s="415">
        <f t="shared" si="19"/>
        <v>180405268.74155378</v>
      </c>
      <c r="T157" s="428">
        <f t="shared" si="20"/>
        <v>3.6438147594739199E-2</v>
      </c>
    </row>
    <row r="158" spans="1:20">
      <c r="A158" s="117" t="str">
        <f t="shared" si="32"/>
        <v>72p</v>
      </c>
      <c r="B158" s="525" t="s">
        <v>93</v>
      </c>
      <c r="C158" s="526"/>
      <c r="D158" s="526"/>
      <c r="E158" s="526"/>
      <c r="F158" s="526"/>
      <c r="G158" s="96">
        <v>500000</v>
      </c>
      <c r="H158" s="96">
        <v>500000</v>
      </c>
      <c r="I158" s="96">
        <v>500000</v>
      </c>
      <c r="J158" s="96">
        <v>500000</v>
      </c>
      <c r="K158" s="96">
        <v>500000</v>
      </c>
      <c r="L158" s="96">
        <v>500000</v>
      </c>
      <c r="M158" s="96">
        <v>500000</v>
      </c>
      <c r="N158" s="96">
        <v>500000</v>
      </c>
      <c r="O158" s="96">
        <v>500000</v>
      </c>
      <c r="P158" s="96">
        <v>500000</v>
      </c>
      <c r="Q158" s="96">
        <v>500000</v>
      </c>
      <c r="R158" s="96">
        <v>500000</v>
      </c>
      <c r="S158" s="415">
        <f t="shared" si="19"/>
        <v>6000000</v>
      </c>
      <c r="T158" s="428">
        <f t="shared" si="20"/>
        <v>1.211876388608362E-3</v>
      </c>
    </row>
    <row r="159" spans="1:20" ht="13.5" thickBot="1">
      <c r="A159" s="117" t="str">
        <f t="shared" si="32"/>
        <v>1004p</v>
      </c>
      <c r="B159" s="98" t="s">
        <v>549</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20">
        <f t="shared" si="19"/>
        <v>180012795.89488566</v>
      </c>
      <c r="T159" s="433">
        <f t="shared" si="20"/>
        <v>3.6358876165398034E-2</v>
      </c>
    </row>
  </sheetData>
  <mergeCells count="116">
    <mergeCell ref="B13:F13"/>
    <mergeCell ref="B14:F14"/>
    <mergeCell ref="B15:F15"/>
    <mergeCell ref="B16:F16"/>
    <mergeCell ref="B17:F17"/>
    <mergeCell ref="B18:F18"/>
    <mergeCell ref="B7:F9"/>
    <mergeCell ref="G7:R7"/>
    <mergeCell ref="S8:T8"/>
    <mergeCell ref="B10:F10"/>
    <mergeCell ref="B11:F11"/>
    <mergeCell ref="B12:F12"/>
    <mergeCell ref="B25:F25"/>
    <mergeCell ref="B26:F26"/>
    <mergeCell ref="B27:F27"/>
    <mergeCell ref="B28:F28"/>
    <mergeCell ref="B29:F29"/>
    <mergeCell ref="B30:F30"/>
    <mergeCell ref="B19:F19"/>
    <mergeCell ref="B20:F20"/>
    <mergeCell ref="B21:F21"/>
    <mergeCell ref="B22:F22"/>
    <mergeCell ref="B23:F23"/>
    <mergeCell ref="B24:F24"/>
    <mergeCell ref="B37:F37"/>
    <mergeCell ref="B38:F38"/>
    <mergeCell ref="B39:F39"/>
    <mergeCell ref="B40:F40"/>
    <mergeCell ref="B41:F41"/>
    <mergeCell ref="B31:F31"/>
    <mergeCell ref="B32:F32"/>
    <mergeCell ref="B33:F33"/>
    <mergeCell ref="B34:F34"/>
    <mergeCell ref="B35:F35"/>
    <mergeCell ref="B36:F36"/>
    <mergeCell ref="B48:F48"/>
    <mergeCell ref="B49:F49"/>
    <mergeCell ref="B50:F50"/>
    <mergeCell ref="B51:F51"/>
    <mergeCell ref="B52:F52"/>
    <mergeCell ref="B42:F42"/>
    <mergeCell ref="B43:F43"/>
    <mergeCell ref="B44:F44"/>
    <mergeCell ref="B45:F45"/>
    <mergeCell ref="B46:F46"/>
    <mergeCell ref="B47:F47"/>
    <mergeCell ref="B59:F59"/>
    <mergeCell ref="B60:F60"/>
    <mergeCell ref="B61:F61"/>
    <mergeCell ref="B62:F62"/>
    <mergeCell ref="B63:F63"/>
    <mergeCell ref="B100:F102"/>
    <mergeCell ref="B53:F53"/>
    <mergeCell ref="B54:F54"/>
    <mergeCell ref="B55:F55"/>
    <mergeCell ref="B56:F56"/>
    <mergeCell ref="B57:F57"/>
    <mergeCell ref="B58:F5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55:F155"/>
    <mergeCell ref="B156:F156"/>
    <mergeCell ref="B157:F157"/>
    <mergeCell ref="B158:F158"/>
    <mergeCell ref="B149:F149"/>
    <mergeCell ref="B150:F150"/>
    <mergeCell ref="B151:F151"/>
    <mergeCell ref="B152:F152"/>
    <mergeCell ref="B153:F153"/>
    <mergeCell ref="B154:F154"/>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8" activePane="bottomLeft" state="frozen"/>
      <selection pane="bottomLeft" activeCell="R32" sqref="R32"/>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
        <v>5</v>
      </c>
      <c r="F2" s="126"/>
      <c r="G2" s="126"/>
      <c r="H2" s="126"/>
      <c r="I2" s="129"/>
      <c r="J2" s="126"/>
      <c r="K2" s="126"/>
      <c r="L2" s="126"/>
      <c r="M2" s="126"/>
      <c r="N2" s="126"/>
      <c r="O2" s="126"/>
      <c r="P2" s="126"/>
      <c r="Q2" s="126"/>
      <c r="R2" s="126"/>
      <c r="S2" s="126"/>
      <c r="T2" s="126"/>
    </row>
    <row r="3" spans="1:20" s="1" customFormat="1" ht="15">
      <c r="A3" s="233"/>
      <c r="B3" s="126"/>
      <c r="C3" s="126"/>
      <c r="D3" s="126"/>
      <c r="E3" s="129" t="s">
        <v>808</v>
      </c>
      <c r="F3" s="126"/>
      <c r="G3" s="126"/>
      <c r="H3" s="126"/>
      <c r="I3" s="126"/>
      <c r="J3" s="126"/>
      <c r="K3" s="126"/>
      <c r="L3" s="126"/>
      <c r="M3" s="126"/>
      <c r="N3" s="126"/>
      <c r="O3" s="126"/>
      <c r="P3" s="126"/>
      <c r="Q3" s="126"/>
      <c r="R3" s="126"/>
      <c r="S3" s="126"/>
      <c r="T3" s="126"/>
    </row>
    <row r="4" spans="1:20" s="1" customFormat="1" ht="15">
      <c r="A4" s="233"/>
      <c r="B4" s="126"/>
      <c r="C4" s="126"/>
      <c r="D4" s="126"/>
      <c r="E4" s="129" t="s">
        <v>771</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742</v>
      </c>
      <c r="H6" s="236" t="s">
        <v>743</v>
      </c>
      <c r="I6" s="236" t="s">
        <v>744</v>
      </c>
      <c r="J6" s="236" t="s">
        <v>745</v>
      </c>
      <c r="K6" s="236" t="s">
        <v>746</v>
      </c>
      <c r="L6" s="236" t="s">
        <v>747</v>
      </c>
      <c r="M6" s="236" t="s">
        <v>748</v>
      </c>
      <c r="N6" s="236" t="s">
        <v>749</v>
      </c>
      <c r="O6" s="236" t="s">
        <v>750</v>
      </c>
      <c r="P6" s="236" t="s">
        <v>751</v>
      </c>
      <c r="Q6" s="236" t="s">
        <v>752</v>
      </c>
      <c r="R6" s="236" t="s">
        <v>753</v>
      </c>
      <c r="S6" s="235"/>
      <c r="T6" s="235"/>
    </row>
    <row r="7" spans="1:20" ht="15" customHeight="1" thickBot="1">
      <c r="A7" s="146"/>
      <c r="B7" s="576" t="s">
        <v>554</v>
      </c>
      <c r="C7" s="474"/>
      <c r="D7" s="474"/>
      <c r="E7" s="474"/>
      <c r="F7" s="474"/>
      <c r="G7" s="482">
        <v>2018</v>
      </c>
      <c r="H7" s="483"/>
      <c r="I7" s="483"/>
      <c r="J7" s="483"/>
      <c r="K7" s="483"/>
      <c r="L7" s="483"/>
      <c r="M7" s="483"/>
      <c r="N7" s="483"/>
      <c r="O7" s="483"/>
      <c r="P7" s="483"/>
      <c r="Q7" s="483"/>
      <c r="R7" s="486"/>
      <c r="S7" s="237" t="s">
        <v>419</v>
      </c>
      <c r="T7" s="238">
        <v>4663130000</v>
      </c>
    </row>
    <row r="8" spans="1:20" ht="16.5" customHeight="1">
      <c r="A8" s="146"/>
      <c r="B8" s="475"/>
      <c r="C8" s="476"/>
      <c r="D8" s="476"/>
      <c r="E8" s="476"/>
      <c r="F8" s="477"/>
      <c r="G8" s="147" t="s">
        <v>374</v>
      </c>
      <c r="H8" s="147" t="s">
        <v>376</v>
      </c>
      <c r="I8" s="147" t="s">
        <v>378</v>
      </c>
      <c r="J8" s="147" t="s">
        <v>380</v>
      </c>
      <c r="K8" s="147" t="s">
        <v>381</v>
      </c>
      <c r="L8" s="147" t="s">
        <v>383</v>
      </c>
      <c r="M8" s="147" t="s">
        <v>385</v>
      </c>
      <c r="N8" s="147" t="s">
        <v>387</v>
      </c>
      <c r="O8" s="147" t="s">
        <v>389</v>
      </c>
      <c r="P8" s="147" t="s">
        <v>391</v>
      </c>
      <c r="Q8" s="147" t="s">
        <v>393</v>
      </c>
      <c r="R8" s="147" t="s">
        <v>395</v>
      </c>
      <c r="S8" s="482" t="s">
        <v>809</v>
      </c>
      <c r="T8" s="486"/>
    </row>
    <row r="9" spans="1:20" ht="13.5" thickBot="1">
      <c r="A9" s="146"/>
      <c r="B9" s="478"/>
      <c r="C9" s="479"/>
      <c r="D9" s="479"/>
      <c r="E9" s="479"/>
      <c r="F9" s="480"/>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
        <v>810</v>
      </c>
    </row>
    <row r="10" spans="1:20" ht="13.5" thickBot="1">
      <c r="A10" s="152">
        <v>7</v>
      </c>
      <c r="B10" s="515" t="s">
        <v>681</v>
      </c>
      <c r="C10" s="516"/>
      <c r="D10" s="516"/>
      <c r="E10" s="516"/>
      <c r="F10" s="516"/>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393">
        <f>+SUM(G10:R10)</f>
        <v>1746018287.1400003</v>
      </c>
      <c r="T10" s="378">
        <f>+S10/$T$7</f>
        <v>0.3744305406754691</v>
      </c>
    </row>
    <row r="11" spans="1:20">
      <c r="A11" s="152">
        <v>711</v>
      </c>
      <c r="B11" s="517" t="s">
        <v>21</v>
      </c>
      <c r="C11" s="518"/>
      <c r="D11" s="518"/>
      <c r="E11" s="518"/>
      <c r="F11" s="518"/>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394">
        <f t="shared" ref="S11:S66" si="3">+SUM(G11:R11)</f>
        <v>1068947201.3</v>
      </c>
      <c r="T11" s="379">
        <f t="shared" ref="T11:T67" si="4">+S11/$T$7</f>
        <v>0.22923384106812375</v>
      </c>
    </row>
    <row r="12" spans="1:20">
      <c r="A12" s="152">
        <v>7111</v>
      </c>
      <c r="B12" s="503" t="s">
        <v>23</v>
      </c>
      <c r="C12" s="504"/>
      <c r="D12" s="504"/>
      <c r="E12" s="504"/>
      <c r="F12" s="504"/>
      <c r="G12" s="165">
        <v>3496624.83</v>
      </c>
      <c r="H12" s="165">
        <v>8897390.9499999993</v>
      </c>
      <c r="I12" s="165">
        <v>10001520.890000001</v>
      </c>
      <c r="J12" s="165">
        <v>9899613.5099999998</v>
      </c>
      <c r="K12" s="165">
        <v>10330673.77</v>
      </c>
      <c r="L12" s="165">
        <v>10475384.99</v>
      </c>
      <c r="M12" s="165">
        <v>11318576.82</v>
      </c>
      <c r="N12" s="165">
        <v>11227078</v>
      </c>
      <c r="O12" s="165">
        <v>9598204.1500000004</v>
      </c>
      <c r="P12" s="165">
        <v>10275884.26</v>
      </c>
      <c r="Q12" s="165">
        <v>10504970.310000001</v>
      </c>
      <c r="R12" s="165">
        <v>18872459.579999998</v>
      </c>
      <c r="S12" s="395">
        <f t="shared" si="3"/>
        <v>124898382.06000002</v>
      </c>
      <c r="T12" s="380">
        <f t="shared" si="4"/>
        <v>2.6784237638667593E-2</v>
      </c>
    </row>
    <row r="13" spans="1:20">
      <c r="A13" s="152">
        <v>7112</v>
      </c>
      <c r="B13" s="503" t="s">
        <v>25</v>
      </c>
      <c r="C13" s="504"/>
      <c r="D13" s="504"/>
      <c r="E13" s="504"/>
      <c r="F13" s="504"/>
      <c r="G13" s="165">
        <v>475602.8</v>
      </c>
      <c r="H13" s="165">
        <v>1641570.62</v>
      </c>
      <c r="I13" s="165">
        <v>22262597.649999999</v>
      </c>
      <c r="J13" s="165">
        <v>18095823.48</v>
      </c>
      <c r="K13" s="165">
        <v>3730435.57</v>
      </c>
      <c r="L13" s="165">
        <v>3402383.37</v>
      </c>
      <c r="M13" s="165">
        <v>4232537.58</v>
      </c>
      <c r="N13" s="165">
        <v>3499255.87</v>
      </c>
      <c r="O13" s="165">
        <v>7173346.1399999997</v>
      </c>
      <c r="P13" s="165">
        <v>1043872.54</v>
      </c>
      <c r="Q13" s="165">
        <v>802479.78</v>
      </c>
      <c r="R13" s="165">
        <v>1812573.03</v>
      </c>
      <c r="S13" s="395">
        <f t="shared" si="3"/>
        <v>68172478.429999992</v>
      </c>
      <c r="T13" s="380">
        <f t="shared" si="4"/>
        <v>1.4619467703023505E-2</v>
      </c>
    </row>
    <row r="14" spans="1:20">
      <c r="A14" s="152">
        <v>7113</v>
      </c>
      <c r="B14" s="503" t="s">
        <v>27</v>
      </c>
      <c r="C14" s="504"/>
      <c r="D14" s="504"/>
      <c r="E14" s="504"/>
      <c r="F14" s="504"/>
      <c r="G14" s="165">
        <v>93380.49</v>
      </c>
      <c r="H14" s="165">
        <v>116565.53</v>
      </c>
      <c r="I14" s="165">
        <v>203411.31</v>
      </c>
      <c r="J14" s="165">
        <v>117398.62</v>
      </c>
      <c r="K14" s="165">
        <v>143886.48000000001</v>
      </c>
      <c r="L14" s="165">
        <v>122124.66</v>
      </c>
      <c r="M14" s="165">
        <v>114234.91</v>
      </c>
      <c r="N14" s="165">
        <v>218611.11</v>
      </c>
      <c r="O14" s="165">
        <v>148315.04999999999</v>
      </c>
      <c r="P14" s="165">
        <v>155540.06</v>
      </c>
      <c r="Q14" s="165">
        <v>193671.67</v>
      </c>
      <c r="R14" s="165">
        <v>208954.63</v>
      </c>
      <c r="S14" s="395">
        <f t="shared" si="3"/>
        <v>1836094.52</v>
      </c>
      <c r="T14" s="380">
        <f t="shared" si="4"/>
        <v>3.9374722986491905E-4</v>
      </c>
    </row>
    <row r="15" spans="1:20">
      <c r="A15" s="152">
        <v>7114</v>
      </c>
      <c r="B15" s="503" t="s">
        <v>29</v>
      </c>
      <c r="C15" s="504"/>
      <c r="D15" s="504"/>
      <c r="E15" s="504"/>
      <c r="F15" s="504"/>
      <c r="G15" s="165">
        <v>40926868.810000002</v>
      </c>
      <c r="H15" s="165">
        <v>38270122.18</v>
      </c>
      <c r="I15" s="165">
        <v>40510183.409999996</v>
      </c>
      <c r="J15" s="165">
        <v>50343037.649999999</v>
      </c>
      <c r="K15" s="165">
        <v>53847636.579999998</v>
      </c>
      <c r="L15" s="165">
        <v>52130099.289999999</v>
      </c>
      <c r="M15" s="165">
        <v>63886169.009999998</v>
      </c>
      <c r="N15" s="165">
        <v>64152277.310000002</v>
      </c>
      <c r="O15" s="165">
        <v>57402321.350000001</v>
      </c>
      <c r="P15" s="165">
        <v>56740213.189999998</v>
      </c>
      <c r="Q15" s="165">
        <v>47812481.689999998</v>
      </c>
      <c r="R15" s="165">
        <v>50892268.439999998</v>
      </c>
      <c r="S15" s="395">
        <f t="shared" si="3"/>
        <v>616913678.91000009</v>
      </c>
      <c r="T15" s="380">
        <f t="shared" si="4"/>
        <v>0.13229604984420337</v>
      </c>
    </row>
    <row r="16" spans="1:20">
      <c r="A16" s="152">
        <v>7115</v>
      </c>
      <c r="B16" s="503" t="s">
        <v>31</v>
      </c>
      <c r="C16" s="504"/>
      <c r="D16" s="504"/>
      <c r="E16" s="504"/>
      <c r="F16" s="504"/>
      <c r="G16" s="165">
        <v>13370061.67</v>
      </c>
      <c r="H16" s="165">
        <v>13585674.48</v>
      </c>
      <c r="I16" s="165">
        <v>13376493.630000001</v>
      </c>
      <c r="J16" s="165">
        <v>16425170.310000001</v>
      </c>
      <c r="K16" s="165">
        <v>19160303.329999998</v>
      </c>
      <c r="L16" s="165">
        <v>18124078.879999999</v>
      </c>
      <c r="M16" s="165">
        <v>21799989.129999999</v>
      </c>
      <c r="N16" s="165">
        <v>25150486.629999999</v>
      </c>
      <c r="O16" s="165">
        <v>25504339.800000001</v>
      </c>
      <c r="P16" s="165">
        <v>18141856.039999999</v>
      </c>
      <c r="Q16" s="165">
        <v>19778303.699999999</v>
      </c>
      <c r="R16" s="165">
        <v>16761286.810000001</v>
      </c>
      <c r="S16" s="395">
        <f t="shared" si="3"/>
        <v>221178044.41</v>
      </c>
      <c r="T16" s="380">
        <f t="shared" si="4"/>
        <v>4.7431241335755166E-2</v>
      </c>
    </row>
    <row r="17" spans="1:25">
      <c r="A17" s="152">
        <v>7116</v>
      </c>
      <c r="B17" s="503" t="s">
        <v>33</v>
      </c>
      <c r="C17" s="504"/>
      <c r="D17" s="504"/>
      <c r="E17" s="504"/>
      <c r="F17" s="504"/>
      <c r="G17" s="165">
        <v>1218936.71</v>
      </c>
      <c r="H17" s="165">
        <v>1678360</v>
      </c>
      <c r="I17" s="165">
        <v>2228428.98</v>
      </c>
      <c r="J17" s="165">
        <v>2192466.4500000002</v>
      </c>
      <c r="K17" s="165">
        <v>2597651.13</v>
      </c>
      <c r="L17" s="165">
        <v>2330703.23</v>
      </c>
      <c r="M17" s="165">
        <v>2801895.93</v>
      </c>
      <c r="N17" s="165">
        <v>2858882.98</v>
      </c>
      <c r="O17" s="165">
        <v>2205218.35</v>
      </c>
      <c r="P17" s="165">
        <v>2570061.1800000002</v>
      </c>
      <c r="Q17" s="165">
        <v>1901910.24</v>
      </c>
      <c r="R17" s="165">
        <v>2050376.81</v>
      </c>
      <c r="S17" s="395">
        <f t="shared" si="3"/>
        <v>26634891.989999998</v>
      </c>
      <c r="T17" s="380">
        <f t="shared" si="4"/>
        <v>5.7118055876632214E-3</v>
      </c>
    </row>
    <row r="18" spans="1:25">
      <c r="A18" s="152">
        <v>7118</v>
      </c>
      <c r="B18" s="503" t="s">
        <v>722</v>
      </c>
      <c r="C18" s="504"/>
      <c r="D18" s="504"/>
      <c r="E18" s="504"/>
      <c r="F18" s="504"/>
      <c r="G18" s="165">
        <v>714376.2</v>
      </c>
      <c r="H18" s="165">
        <v>607913.56999999995</v>
      </c>
      <c r="I18" s="165">
        <v>679214.74</v>
      </c>
      <c r="J18" s="165">
        <v>726283.06</v>
      </c>
      <c r="K18" s="165">
        <v>742764.21</v>
      </c>
      <c r="L18" s="165">
        <v>918480.01</v>
      </c>
      <c r="M18" s="165">
        <v>862142.09</v>
      </c>
      <c r="N18" s="165">
        <v>844808.84</v>
      </c>
      <c r="O18" s="165">
        <v>807995.68</v>
      </c>
      <c r="P18" s="165">
        <v>779773.24</v>
      </c>
      <c r="Q18" s="165">
        <v>794381.73</v>
      </c>
      <c r="R18" s="165">
        <v>835497.61</v>
      </c>
      <c r="S18" s="395">
        <f t="shared" si="3"/>
        <v>9313630.9799999986</v>
      </c>
      <c r="T18" s="380">
        <f t="shared" si="4"/>
        <v>1.9972917289460082E-3</v>
      </c>
    </row>
    <row r="19" spans="1:25">
      <c r="A19" s="152">
        <v>712</v>
      </c>
      <c r="B19" s="513" t="s">
        <v>37</v>
      </c>
      <c r="C19" s="514"/>
      <c r="D19" s="514"/>
      <c r="E19" s="514"/>
      <c r="F19" s="514"/>
      <c r="G19" s="171">
        <v>14572676.99</v>
      </c>
      <c r="H19" s="171">
        <v>36938118.07</v>
      </c>
      <c r="I19" s="171">
        <v>43053255.969999999</v>
      </c>
      <c r="J19" s="171">
        <v>41029948</v>
      </c>
      <c r="K19" s="171">
        <v>40388291.549999997</v>
      </c>
      <c r="L19" s="171">
        <v>42077356.240000002</v>
      </c>
      <c r="M19" s="171">
        <v>45673467.219999999</v>
      </c>
      <c r="N19" s="171">
        <v>45633852.549999997</v>
      </c>
      <c r="O19" s="171">
        <v>41964422.920000002</v>
      </c>
      <c r="P19" s="171">
        <v>47821348.07</v>
      </c>
      <c r="Q19" s="171">
        <v>44976968.909999996</v>
      </c>
      <c r="R19" s="171">
        <v>80310407.909999996</v>
      </c>
      <c r="S19" s="396">
        <f t="shared" si="3"/>
        <v>524440114.39999998</v>
      </c>
      <c r="T19" s="381">
        <f t="shared" si="4"/>
        <v>0.11246525711271184</v>
      </c>
    </row>
    <row r="20" spans="1:25">
      <c r="A20" s="152">
        <v>7121</v>
      </c>
      <c r="B20" s="503" t="s">
        <v>39</v>
      </c>
      <c r="C20" s="504"/>
      <c r="D20" s="504"/>
      <c r="E20" s="504"/>
      <c r="F20" s="504"/>
      <c r="G20" s="165">
        <v>8994145.9900000002</v>
      </c>
      <c r="H20" s="165">
        <v>22424749.280000001</v>
      </c>
      <c r="I20" s="165">
        <v>26103027.100000001</v>
      </c>
      <c r="J20" s="165">
        <v>24891690.100000001</v>
      </c>
      <c r="K20" s="165">
        <v>24475000.460000001</v>
      </c>
      <c r="L20" s="165">
        <v>25149415.170000002</v>
      </c>
      <c r="M20" s="165">
        <v>27081123.02</v>
      </c>
      <c r="N20" s="165">
        <v>27031179.09</v>
      </c>
      <c r="O20" s="165">
        <v>25382505.710000001</v>
      </c>
      <c r="P20" s="165">
        <v>29472537.77</v>
      </c>
      <c r="Q20" s="165">
        <v>27715796.140000001</v>
      </c>
      <c r="R20" s="165">
        <v>48261788.450000003</v>
      </c>
      <c r="S20" s="395">
        <f t="shared" si="3"/>
        <v>316982958.28000003</v>
      </c>
      <c r="T20" s="380">
        <f t="shared" si="4"/>
        <v>6.7976436059041898E-2</v>
      </c>
    </row>
    <row r="21" spans="1:25">
      <c r="A21" s="152">
        <v>7122</v>
      </c>
      <c r="B21" s="503" t="s">
        <v>41</v>
      </c>
      <c r="C21" s="504"/>
      <c r="D21" s="504"/>
      <c r="E21" s="504"/>
      <c r="F21" s="504"/>
      <c r="G21" s="165">
        <v>4907250.76</v>
      </c>
      <c r="H21" s="165">
        <v>12702016.77</v>
      </c>
      <c r="I21" s="165">
        <v>14741947.74</v>
      </c>
      <c r="J21" s="165">
        <v>14077229.140000001</v>
      </c>
      <c r="K21" s="165">
        <v>13944751.890000001</v>
      </c>
      <c r="L21" s="165">
        <v>14898396.42</v>
      </c>
      <c r="M21" s="165">
        <v>16253748.59</v>
      </c>
      <c r="N21" s="165">
        <v>16257992.279999999</v>
      </c>
      <c r="O21" s="165">
        <v>14479735.869999999</v>
      </c>
      <c r="P21" s="165">
        <v>16132677.16</v>
      </c>
      <c r="Q21" s="165">
        <v>15297077.039999999</v>
      </c>
      <c r="R21" s="165">
        <v>28352941.690000001</v>
      </c>
      <c r="S21" s="395">
        <f t="shared" si="3"/>
        <v>182045765.34999999</v>
      </c>
      <c r="T21" s="380">
        <f t="shared" si="4"/>
        <v>3.9039393143661019E-2</v>
      </c>
    </row>
    <row r="22" spans="1:25">
      <c r="A22" s="152">
        <v>7123</v>
      </c>
      <c r="B22" s="503" t="s">
        <v>43</v>
      </c>
      <c r="C22" s="504"/>
      <c r="D22" s="504"/>
      <c r="E22" s="504"/>
      <c r="F22" s="504"/>
      <c r="G22" s="165">
        <v>365962.97</v>
      </c>
      <c r="H22" s="165">
        <v>960588.74</v>
      </c>
      <c r="I22" s="165">
        <v>1116426.95</v>
      </c>
      <c r="J22" s="165">
        <v>1036934.31</v>
      </c>
      <c r="K22" s="165">
        <v>1027117.44</v>
      </c>
      <c r="L22" s="165">
        <v>1092483.07</v>
      </c>
      <c r="M22" s="165">
        <v>1188738.43</v>
      </c>
      <c r="N22" s="165">
        <v>1194470.45</v>
      </c>
      <c r="O22" s="165">
        <v>1084116.54</v>
      </c>
      <c r="P22" s="165">
        <v>1217359.6499999999</v>
      </c>
      <c r="Q22" s="165">
        <v>1157240.48</v>
      </c>
      <c r="R22" s="165">
        <v>2149158.34</v>
      </c>
      <c r="S22" s="395">
        <f t="shared" si="3"/>
        <v>13590597.370000001</v>
      </c>
      <c r="T22" s="380">
        <f t="shared" si="4"/>
        <v>2.9144796242009125E-3</v>
      </c>
    </row>
    <row r="23" spans="1:25">
      <c r="A23" s="152">
        <v>7124</v>
      </c>
      <c r="B23" s="503" t="s">
        <v>45</v>
      </c>
      <c r="C23" s="504"/>
      <c r="D23" s="504"/>
      <c r="E23" s="504"/>
      <c r="F23" s="504"/>
      <c r="G23" s="165">
        <v>305317.27</v>
      </c>
      <c r="H23" s="165">
        <v>850763.28</v>
      </c>
      <c r="I23" s="165">
        <v>1091854.18</v>
      </c>
      <c r="J23" s="165">
        <v>1024094.45</v>
      </c>
      <c r="K23" s="165">
        <v>941421.76</v>
      </c>
      <c r="L23" s="165">
        <v>937061.58</v>
      </c>
      <c r="M23" s="165">
        <v>1149857.18</v>
      </c>
      <c r="N23" s="165">
        <v>1150210.73</v>
      </c>
      <c r="O23" s="165">
        <v>1018064.8</v>
      </c>
      <c r="P23" s="165">
        <v>998773.49</v>
      </c>
      <c r="Q23" s="165">
        <v>806855.25</v>
      </c>
      <c r="R23" s="165">
        <v>1546519.43</v>
      </c>
      <c r="S23" s="395">
        <f t="shared" si="3"/>
        <v>11820793.4</v>
      </c>
      <c r="T23" s="380">
        <f t="shared" si="4"/>
        <v>2.5349482858080304E-3</v>
      </c>
      <c r="Y23" s="314"/>
    </row>
    <row r="24" spans="1:25">
      <c r="A24" s="152">
        <v>713</v>
      </c>
      <c r="B24" s="505" t="s">
        <v>47</v>
      </c>
      <c r="C24" s="506"/>
      <c r="D24" s="506"/>
      <c r="E24" s="506"/>
      <c r="F24" s="506"/>
      <c r="G24" s="177">
        <v>814937.81</v>
      </c>
      <c r="H24" s="177">
        <v>993423.94</v>
      </c>
      <c r="I24" s="177">
        <v>1111103.6599999999</v>
      </c>
      <c r="J24" s="177">
        <v>1198538.77</v>
      </c>
      <c r="K24" s="177">
        <v>1382138.78</v>
      </c>
      <c r="L24" s="177">
        <v>1616613.01</v>
      </c>
      <c r="M24" s="177">
        <v>2005608.26</v>
      </c>
      <c r="N24" s="177">
        <v>1882210.04</v>
      </c>
      <c r="O24" s="177">
        <v>1545122.56</v>
      </c>
      <c r="P24" s="177">
        <v>1572482.29</v>
      </c>
      <c r="Q24" s="177">
        <v>1331866.75</v>
      </c>
      <c r="R24" s="246">
        <v>1446961.78</v>
      </c>
      <c r="S24" s="396">
        <f t="shared" si="3"/>
        <v>16901007.650000002</v>
      </c>
      <c r="T24" s="381">
        <f t="shared" si="4"/>
        <v>3.6243912672389582E-3</v>
      </c>
      <c r="Y24" s="314"/>
    </row>
    <row r="25" spans="1:25">
      <c r="A25" s="152">
        <v>714</v>
      </c>
      <c r="B25" s="505" t="s">
        <v>61</v>
      </c>
      <c r="C25" s="506"/>
      <c r="D25" s="506"/>
      <c r="E25" s="506"/>
      <c r="F25" s="506"/>
      <c r="G25" s="177">
        <v>1774503.57</v>
      </c>
      <c r="H25" s="177">
        <v>1885893.46</v>
      </c>
      <c r="I25" s="177">
        <v>2001213.06</v>
      </c>
      <c r="J25" s="177">
        <v>2389766.7799999998</v>
      </c>
      <c r="K25" s="177">
        <v>1530724.52</v>
      </c>
      <c r="L25" s="177">
        <v>2860047.35</v>
      </c>
      <c r="M25" s="177">
        <v>3039336.91</v>
      </c>
      <c r="N25" s="177">
        <v>1937135.94</v>
      </c>
      <c r="O25" s="177">
        <v>1933671.64</v>
      </c>
      <c r="P25" s="177">
        <v>2347083.83</v>
      </c>
      <c r="Q25" s="177">
        <v>2034357.41</v>
      </c>
      <c r="R25" s="246">
        <v>2685804.61</v>
      </c>
      <c r="S25" s="396">
        <f t="shared" si="3"/>
        <v>26419539.080000002</v>
      </c>
      <c r="T25" s="381">
        <f t="shared" si="4"/>
        <v>5.6656235361227337E-3</v>
      </c>
      <c r="W25" s="301"/>
    </row>
    <row r="26" spans="1:25">
      <c r="A26" s="152">
        <v>715</v>
      </c>
      <c r="B26" s="505" t="s">
        <v>81</v>
      </c>
      <c r="C26" s="506"/>
      <c r="D26" s="506"/>
      <c r="E26" s="506"/>
      <c r="F26" s="506"/>
      <c r="G26" s="177">
        <v>2425522.83</v>
      </c>
      <c r="H26" s="177">
        <v>1609741.15</v>
      </c>
      <c r="I26" s="177">
        <v>1991465.56</v>
      </c>
      <c r="J26" s="177">
        <v>5482661.4299999997</v>
      </c>
      <c r="K26" s="177">
        <v>2151496.35</v>
      </c>
      <c r="L26" s="177">
        <v>2746748.26</v>
      </c>
      <c r="M26" s="177">
        <v>3904620.91</v>
      </c>
      <c r="N26" s="177">
        <v>3453591.6</v>
      </c>
      <c r="O26" s="177">
        <v>37485104.390000001</v>
      </c>
      <c r="P26" s="177">
        <v>2268381.7599999998</v>
      </c>
      <c r="Q26" s="177">
        <v>3459602.91</v>
      </c>
      <c r="R26" s="246">
        <v>4336127.47</v>
      </c>
      <c r="S26" s="396">
        <f t="shared" si="3"/>
        <v>71315064.620000005</v>
      </c>
      <c r="T26" s="381">
        <f t="shared" si="4"/>
        <v>1.529338976610131E-2</v>
      </c>
    </row>
    <row r="27" spans="1:25">
      <c r="A27" s="152">
        <v>73</v>
      </c>
      <c r="B27" s="505" t="s">
        <v>99</v>
      </c>
      <c r="C27" s="506"/>
      <c r="D27" s="506"/>
      <c r="E27" s="506"/>
      <c r="F27" s="506"/>
      <c r="G27" s="177">
        <v>172043.05</v>
      </c>
      <c r="H27" s="177">
        <v>78777.210000000006</v>
      </c>
      <c r="I27" s="177">
        <v>195694.06</v>
      </c>
      <c r="J27" s="177">
        <v>443978.03</v>
      </c>
      <c r="K27" s="177">
        <v>1090667.1299999999</v>
      </c>
      <c r="L27" s="177">
        <v>2374596.09</v>
      </c>
      <c r="M27" s="177">
        <v>178131.97</v>
      </c>
      <c r="N27" s="177">
        <v>146792.74</v>
      </c>
      <c r="O27" s="177">
        <v>907089.49</v>
      </c>
      <c r="P27" s="177">
        <v>525509.51</v>
      </c>
      <c r="Q27" s="177">
        <v>4230114.6399999997</v>
      </c>
      <c r="R27" s="246">
        <v>942551.18</v>
      </c>
      <c r="S27" s="396">
        <f t="shared" si="3"/>
        <v>11285945.1</v>
      </c>
      <c r="T27" s="381">
        <f t="shared" si="4"/>
        <v>2.4202510116595505E-3</v>
      </c>
    </row>
    <row r="28" spans="1:25" ht="13.5" thickBot="1">
      <c r="A28" s="152">
        <v>74</v>
      </c>
      <c r="B28" s="507" t="s">
        <v>105</v>
      </c>
      <c r="C28" s="508"/>
      <c r="D28" s="508"/>
      <c r="E28" s="508"/>
      <c r="F28" s="508"/>
      <c r="G28" s="177">
        <v>1517510.59</v>
      </c>
      <c r="H28" s="177">
        <v>776556.18</v>
      </c>
      <c r="I28" s="177">
        <v>1210159.24</v>
      </c>
      <c r="J28" s="177">
        <v>8493510.6400000006</v>
      </c>
      <c r="K28" s="177">
        <v>1746477.29</v>
      </c>
      <c r="L28" s="177">
        <v>1534287.36</v>
      </c>
      <c r="M28" s="177">
        <v>716886.96</v>
      </c>
      <c r="N28" s="177">
        <v>259046.56</v>
      </c>
      <c r="O28" s="177">
        <v>658145.13</v>
      </c>
      <c r="P28" s="177">
        <v>1526648.73</v>
      </c>
      <c r="Q28" s="177">
        <v>4414865.1500000004</v>
      </c>
      <c r="R28" s="246">
        <v>3855321.16</v>
      </c>
      <c r="S28" s="396">
        <f t="shared" si="3"/>
        <v>26709414.990000006</v>
      </c>
      <c r="T28" s="382">
        <f t="shared" si="4"/>
        <v>5.7277869135108836E-3</v>
      </c>
    </row>
    <row r="29" spans="1:25" ht="13.5" thickBot="1">
      <c r="A29" s="152">
        <v>4</v>
      </c>
      <c r="B29" s="493" t="s">
        <v>802</v>
      </c>
      <c r="C29" s="494"/>
      <c r="D29" s="494"/>
      <c r="E29" s="494"/>
      <c r="F29" s="494"/>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397">
        <f t="shared" si="3"/>
        <v>1914918461.6599998</v>
      </c>
      <c r="T29" s="383">
        <f t="shared" si="4"/>
        <v>0.41065088506217923</v>
      </c>
    </row>
    <row r="30" spans="1:25" ht="13.5" thickBot="1">
      <c r="A30" s="152">
        <v>40</v>
      </c>
      <c r="B30" s="509" t="s">
        <v>774</v>
      </c>
      <c r="C30" s="510"/>
      <c r="D30" s="510"/>
      <c r="E30" s="510"/>
      <c r="F30" s="510"/>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398">
        <f t="shared" si="3"/>
        <v>1671556011.4800003</v>
      </c>
      <c r="T30" s="384">
        <f t="shared" si="4"/>
        <v>0.35846223705536845</v>
      </c>
    </row>
    <row r="31" spans="1:25">
      <c r="A31" s="152">
        <v>41</v>
      </c>
      <c r="B31" s="511" t="s">
        <v>120</v>
      </c>
      <c r="C31" s="512"/>
      <c r="D31" s="512"/>
      <c r="E31" s="512"/>
      <c r="F31" s="512"/>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399">
        <f t="shared" si="3"/>
        <v>866631492.57999992</v>
      </c>
      <c r="T31" s="379">
        <f t="shared" si="4"/>
        <v>0.185847594336851</v>
      </c>
    </row>
    <row r="32" spans="1:25">
      <c r="A32" s="152">
        <v>411</v>
      </c>
      <c r="B32" s="503" t="s">
        <v>122</v>
      </c>
      <c r="C32" s="504"/>
      <c r="D32" s="504"/>
      <c r="E32" s="504"/>
      <c r="F32" s="504"/>
      <c r="G32" s="165">
        <v>37313745.240000002</v>
      </c>
      <c r="H32" s="165">
        <v>38053361.399999999</v>
      </c>
      <c r="I32" s="165">
        <v>36623552.420000002</v>
      </c>
      <c r="J32" s="165">
        <v>38350898.119999997</v>
      </c>
      <c r="K32" s="165">
        <v>38447534.82</v>
      </c>
      <c r="L32" s="165">
        <v>38983266.57</v>
      </c>
      <c r="M32" s="165">
        <v>37411972.93</v>
      </c>
      <c r="N32" s="165">
        <v>36767851.93</v>
      </c>
      <c r="O32" s="165">
        <v>38163535.509999998</v>
      </c>
      <c r="P32" s="165">
        <v>39555048.049999997</v>
      </c>
      <c r="Q32" s="165">
        <v>45304980.549999997</v>
      </c>
      <c r="R32" s="165">
        <v>34820487.009999998</v>
      </c>
      <c r="S32" s="395">
        <f t="shared" si="3"/>
        <v>459796234.55000001</v>
      </c>
      <c r="T32" s="380">
        <f t="shared" si="4"/>
        <v>9.860249114864908E-2</v>
      </c>
    </row>
    <row r="33" spans="1:22">
      <c r="A33" s="152">
        <v>412</v>
      </c>
      <c r="B33" s="503" t="s">
        <v>133</v>
      </c>
      <c r="C33" s="504"/>
      <c r="D33" s="504"/>
      <c r="E33" s="504"/>
      <c r="F33" s="504"/>
      <c r="G33" s="165">
        <v>363127.64</v>
      </c>
      <c r="H33" s="165">
        <v>848575.97</v>
      </c>
      <c r="I33" s="165">
        <v>933832.27</v>
      </c>
      <c r="J33" s="165">
        <v>983620.43</v>
      </c>
      <c r="K33" s="165">
        <v>835475.63</v>
      </c>
      <c r="L33" s="165">
        <v>1164263.1200000001</v>
      </c>
      <c r="M33" s="165">
        <v>853949.13</v>
      </c>
      <c r="N33" s="165">
        <v>804909.73</v>
      </c>
      <c r="O33" s="165">
        <v>963637.57</v>
      </c>
      <c r="P33" s="165">
        <v>1011368.26</v>
      </c>
      <c r="Q33" s="165">
        <v>1172083.78</v>
      </c>
      <c r="R33" s="165">
        <v>3278096.68</v>
      </c>
      <c r="S33" s="395">
        <f t="shared" si="3"/>
        <v>13212940.209999999</v>
      </c>
      <c r="T33" s="380">
        <f t="shared" si="4"/>
        <v>2.8334917126479424E-3</v>
      </c>
      <c r="U33" s="302"/>
    </row>
    <row r="34" spans="1:22">
      <c r="A34" s="152">
        <v>413</v>
      </c>
      <c r="B34" s="503" t="s">
        <v>148</v>
      </c>
      <c r="C34" s="504"/>
      <c r="D34" s="504"/>
      <c r="E34" s="504"/>
      <c r="F34" s="504"/>
      <c r="G34" s="165">
        <v>1028193.82</v>
      </c>
      <c r="H34" s="165">
        <v>2319006.39</v>
      </c>
      <c r="I34" s="165">
        <v>3799655</v>
      </c>
      <c r="J34" s="165">
        <v>2444213.75</v>
      </c>
      <c r="K34" s="165">
        <v>2819164.34</v>
      </c>
      <c r="L34" s="165">
        <v>2228904.96</v>
      </c>
      <c r="M34" s="165">
        <v>2858658.74</v>
      </c>
      <c r="N34" s="165">
        <v>2380224.89</v>
      </c>
      <c r="O34" s="165">
        <v>1933588.85</v>
      </c>
      <c r="P34" s="165">
        <v>2993464.74</v>
      </c>
      <c r="Q34" s="165">
        <v>3031428.93</v>
      </c>
      <c r="R34" s="165">
        <v>8894630.3100000005</v>
      </c>
      <c r="S34" s="395">
        <f t="shared" si="3"/>
        <v>36731134.720000006</v>
      </c>
      <c r="T34" s="380">
        <f t="shared" si="4"/>
        <v>7.8769270254099733E-3</v>
      </c>
      <c r="U34" s="320"/>
      <c r="V34" s="300"/>
    </row>
    <row r="35" spans="1:22">
      <c r="A35" s="152">
        <v>414</v>
      </c>
      <c r="B35" s="503" t="s">
        <v>162</v>
      </c>
      <c r="C35" s="504"/>
      <c r="D35" s="504"/>
      <c r="E35" s="504"/>
      <c r="F35" s="504"/>
      <c r="G35" s="165">
        <v>1680235.02</v>
      </c>
      <c r="H35" s="165">
        <v>3138627.78</v>
      </c>
      <c r="I35" s="165">
        <v>4224659.0199999996</v>
      </c>
      <c r="J35" s="165">
        <v>4569774.72</v>
      </c>
      <c r="K35" s="165">
        <v>4902792.45</v>
      </c>
      <c r="L35" s="165">
        <v>14378872.84</v>
      </c>
      <c r="M35" s="165">
        <v>4934074.01</v>
      </c>
      <c r="N35" s="165">
        <v>3590546.61</v>
      </c>
      <c r="O35" s="165">
        <v>5520674.5999999996</v>
      </c>
      <c r="P35" s="165">
        <v>5584761.9900000002</v>
      </c>
      <c r="Q35" s="165">
        <v>5166021.46</v>
      </c>
      <c r="R35" s="165">
        <v>17447882.190000001</v>
      </c>
      <c r="S35" s="395">
        <f t="shared" si="3"/>
        <v>75138922.689999998</v>
      </c>
      <c r="T35" s="380">
        <f t="shared" si="4"/>
        <v>1.6113409381681404E-2</v>
      </c>
    </row>
    <row r="36" spans="1:22">
      <c r="A36" s="152">
        <v>415</v>
      </c>
      <c r="B36" s="503" t="s">
        <v>182</v>
      </c>
      <c r="C36" s="504"/>
      <c r="D36" s="504"/>
      <c r="E36" s="504"/>
      <c r="F36" s="504"/>
      <c r="G36" s="165">
        <v>106817.18</v>
      </c>
      <c r="H36" s="165">
        <v>1250394.3700000001</v>
      </c>
      <c r="I36" s="165">
        <v>1932637.76</v>
      </c>
      <c r="J36" s="165">
        <v>1701228.15</v>
      </c>
      <c r="K36" s="165">
        <v>1674065.37</v>
      </c>
      <c r="L36" s="165">
        <v>1595157.28</v>
      </c>
      <c r="M36" s="165">
        <v>1764069.48</v>
      </c>
      <c r="N36" s="165">
        <v>822546.3</v>
      </c>
      <c r="O36" s="165">
        <v>2309329.44</v>
      </c>
      <c r="P36" s="165">
        <v>1824056.36</v>
      </c>
      <c r="Q36" s="165">
        <v>1126241.5900000001</v>
      </c>
      <c r="R36" s="165">
        <v>4866689.49</v>
      </c>
      <c r="S36" s="395">
        <f t="shared" si="3"/>
        <v>20973232.77</v>
      </c>
      <c r="T36" s="380">
        <f t="shared" si="4"/>
        <v>4.4976727584262076E-3</v>
      </c>
    </row>
    <row r="37" spans="1:22">
      <c r="A37" s="152">
        <v>416</v>
      </c>
      <c r="B37" s="503" t="s">
        <v>190</v>
      </c>
      <c r="C37" s="504"/>
      <c r="D37" s="504"/>
      <c r="E37" s="504"/>
      <c r="F37" s="504"/>
      <c r="G37" s="165">
        <v>4324077.55</v>
      </c>
      <c r="H37" s="165">
        <v>1050801.23</v>
      </c>
      <c r="I37" s="165">
        <v>39514676.710000001</v>
      </c>
      <c r="J37" s="165">
        <v>17000784.449999999</v>
      </c>
      <c r="K37" s="165">
        <v>10064809.060000001</v>
      </c>
      <c r="L37" s="165">
        <v>1838720.63</v>
      </c>
      <c r="M37" s="165">
        <v>7518062.3499999996</v>
      </c>
      <c r="N37" s="165">
        <v>1168435.74</v>
      </c>
      <c r="O37" s="165">
        <v>3617355.6</v>
      </c>
      <c r="P37" s="165">
        <v>1538688.3</v>
      </c>
      <c r="Q37" s="165">
        <v>4283049.2</v>
      </c>
      <c r="R37" s="165">
        <v>5677848.6699999999</v>
      </c>
      <c r="S37" s="395">
        <f>+SUM(G37:R37)</f>
        <v>97597309.48999998</v>
      </c>
      <c r="T37" s="380">
        <f t="shared" si="4"/>
        <v>2.0929570801157159E-2</v>
      </c>
    </row>
    <row r="38" spans="1:22">
      <c r="A38" s="152">
        <v>417</v>
      </c>
      <c r="B38" s="503" t="s">
        <v>196</v>
      </c>
      <c r="C38" s="504"/>
      <c r="D38" s="504"/>
      <c r="E38" s="504"/>
      <c r="F38" s="504"/>
      <c r="G38" s="165">
        <v>175603.34</v>
      </c>
      <c r="H38" s="165">
        <v>1124463.03</v>
      </c>
      <c r="I38" s="165">
        <v>523950.18</v>
      </c>
      <c r="J38" s="165">
        <v>641415.42000000004</v>
      </c>
      <c r="K38" s="165">
        <v>933048.68</v>
      </c>
      <c r="L38" s="165">
        <v>835746.88</v>
      </c>
      <c r="M38" s="165">
        <v>824828.88</v>
      </c>
      <c r="N38" s="165">
        <v>555711.06999999995</v>
      </c>
      <c r="O38" s="165">
        <v>949304.64</v>
      </c>
      <c r="P38" s="165">
        <v>827176.94</v>
      </c>
      <c r="Q38" s="165">
        <v>584262.68000000005</v>
      </c>
      <c r="R38" s="165">
        <v>2717616.81</v>
      </c>
      <c r="S38" s="395">
        <f t="shared" si="3"/>
        <v>10693128.550000001</v>
      </c>
      <c r="T38" s="380">
        <f t="shared" si="4"/>
        <v>2.2931225485886093E-3</v>
      </c>
    </row>
    <row r="39" spans="1:22">
      <c r="A39" s="152">
        <v>418</v>
      </c>
      <c r="B39" s="503" t="s">
        <v>204</v>
      </c>
      <c r="C39" s="504"/>
      <c r="D39" s="504"/>
      <c r="E39" s="504"/>
      <c r="F39" s="504"/>
      <c r="G39" s="165">
        <v>31033.66</v>
      </c>
      <c r="H39" s="165">
        <v>2281116.2599999998</v>
      </c>
      <c r="I39" s="165">
        <v>3600137.18</v>
      </c>
      <c r="J39" s="165">
        <v>1218773.67</v>
      </c>
      <c r="K39" s="165">
        <v>1488510.36</v>
      </c>
      <c r="L39" s="165">
        <v>2469572.83</v>
      </c>
      <c r="M39" s="165">
        <v>1172428.94</v>
      </c>
      <c r="N39" s="165">
        <v>2244079.69</v>
      </c>
      <c r="O39" s="165">
        <v>3480196.8</v>
      </c>
      <c r="P39" s="165">
        <v>3547724.18</v>
      </c>
      <c r="Q39" s="165">
        <v>2265915.5499999998</v>
      </c>
      <c r="R39" s="165">
        <v>6761395.8499999996</v>
      </c>
      <c r="S39" s="395">
        <f t="shared" si="3"/>
        <v>30560884.969999999</v>
      </c>
      <c r="T39" s="380">
        <f t="shared" si="4"/>
        <v>6.5537278544668493E-3</v>
      </c>
    </row>
    <row r="40" spans="1:22">
      <c r="A40" s="152">
        <v>419</v>
      </c>
      <c r="B40" s="503" t="s">
        <v>212</v>
      </c>
      <c r="C40" s="504"/>
      <c r="D40" s="504"/>
      <c r="E40" s="504"/>
      <c r="F40" s="504"/>
      <c r="G40" s="165">
        <v>586002.18999999994</v>
      </c>
      <c r="H40" s="165">
        <v>3384331.52</v>
      </c>
      <c r="I40" s="165">
        <v>2155321.13</v>
      </c>
      <c r="J40" s="165">
        <v>2882966.63</v>
      </c>
      <c r="K40" s="165">
        <v>2637225.6800000002</v>
      </c>
      <c r="L40" s="165">
        <v>3635960.61</v>
      </c>
      <c r="M40" s="165">
        <v>2919935.46</v>
      </c>
      <c r="N40" s="165">
        <v>3454663.76</v>
      </c>
      <c r="O40" s="165">
        <v>3201193.66</v>
      </c>
      <c r="P40" s="165">
        <v>3091262.43</v>
      </c>
      <c r="Q40" s="165">
        <v>3357403.41</v>
      </c>
      <c r="R40" s="165">
        <v>12250161.189999999</v>
      </c>
      <c r="S40" s="395">
        <f t="shared" si="3"/>
        <v>43556427.669999994</v>
      </c>
      <c r="T40" s="380">
        <f t="shared" si="4"/>
        <v>9.3405990547121773E-3</v>
      </c>
    </row>
    <row r="41" spans="1:22">
      <c r="A41" s="152">
        <v>440</v>
      </c>
      <c r="B41" s="503" t="s">
        <v>803</v>
      </c>
      <c r="C41" s="504"/>
      <c r="D41" s="504"/>
      <c r="E41" s="504"/>
      <c r="F41" s="504"/>
      <c r="G41" s="165">
        <v>3266992.16</v>
      </c>
      <c r="H41" s="165">
        <v>1252962.76</v>
      </c>
      <c r="I41" s="165">
        <v>2398205.81</v>
      </c>
      <c r="J41" s="165">
        <v>2567489.7200000002</v>
      </c>
      <c r="K41" s="165">
        <v>3090956.98</v>
      </c>
      <c r="L41" s="165">
        <v>5031700.74</v>
      </c>
      <c r="M41" s="165">
        <v>2615698.5299999998</v>
      </c>
      <c r="N41" s="165">
        <v>2782160.17</v>
      </c>
      <c r="O41" s="165">
        <v>3339367.45</v>
      </c>
      <c r="P41" s="165">
        <v>5912379.6799999997</v>
      </c>
      <c r="Q41" s="165">
        <v>28699706.960000001</v>
      </c>
      <c r="R41" s="165">
        <v>17413656</v>
      </c>
      <c r="S41" s="395">
        <f t="shared" si="3"/>
        <v>78371276.960000008</v>
      </c>
      <c r="T41" s="380">
        <f t="shared" si="4"/>
        <v>1.6806582051111595E-2</v>
      </c>
    </row>
    <row r="42" spans="1:22">
      <c r="A42" s="152">
        <v>42</v>
      </c>
      <c r="B42" s="499" t="s">
        <v>230</v>
      </c>
      <c r="C42" s="500"/>
      <c r="D42" s="500"/>
      <c r="E42" s="500"/>
      <c r="F42" s="500"/>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396">
        <f t="shared" si="3"/>
        <v>544485571.48000002</v>
      </c>
      <c r="T42" s="381">
        <f t="shared" si="4"/>
        <v>0.11676397001155876</v>
      </c>
    </row>
    <row r="43" spans="1:22">
      <c r="A43" s="152">
        <v>421</v>
      </c>
      <c r="B43" s="503" t="s">
        <v>232</v>
      </c>
      <c r="C43" s="504"/>
      <c r="D43" s="504"/>
      <c r="E43" s="504"/>
      <c r="F43" s="504"/>
      <c r="G43" s="165">
        <v>6003212.1200000001</v>
      </c>
      <c r="H43" s="165">
        <v>7135869.1500000004</v>
      </c>
      <c r="I43" s="165">
        <v>6207886.6699999999</v>
      </c>
      <c r="J43" s="165">
        <v>6327448.5300000003</v>
      </c>
      <c r="K43" s="165">
        <v>6153473.4699999997</v>
      </c>
      <c r="L43" s="165">
        <v>6326119.0300000003</v>
      </c>
      <c r="M43" s="165">
        <v>6430553.0499999998</v>
      </c>
      <c r="N43" s="165">
        <v>6218395.7000000002</v>
      </c>
      <c r="O43" s="165">
        <v>6862261.6200000001</v>
      </c>
      <c r="P43" s="165">
        <v>7143348.9900000002</v>
      </c>
      <c r="Q43" s="165">
        <v>7029331</v>
      </c>
      <c r="R43" s="165">
        <v>10456885.15</v>
      </c>
      <c r="S43" s="395">
        <f t="shared" si="3"/>
        <v>82294784.480000004</v>
      </c>
      <c r="T43" s="380">
        <f t="shared" si="4"/>
        <v>1.7647971315404031E-2</v>
      </c>
    </row>
    <row r="44" spans="1:22">
      <c r="A44" s="152">
        <v>422</v>
      </c>
      <c r="B44" s="503" t="s">
        <v>248</v>
      </c>
      <c r="C44" s="504"/>
      <c r="D44" s="504"/>
      <c r="E44" s="504"/>
      <c r="F44" s="504"/>
      <c r="G44" s="165">
        <v>110952</v>
      </c>
      <c r="H44" s="165">
        <v>1323906.01</v>
      </c>
      <c r="I44" s="165">
        <v>1098216.9099999999</v>
      </c>
      <c r="J44" s="165">
        <v>945506.13</v>
      </c>
      <c r="K44" s="165">
        <v>1061504.47</v>
      </c>
      <c r="L44" s="165">
        <v>1474735.96</v>
      </c>
      <c r="M44" s="165">
        <v>980063.88</v>
      </c>
      <c r="N44" s="165">
        <v>960558.89</v>
      </c>
      <c r="O44" s="165">
        <v>1031337.39</v>
      </c>
      <c r="P44" s="165">
        <v>1282662.6599999999</v>
      </c>
      <c r="Q44" s="165">
        <v>1131669.69</v>
      </c>
      <c r="R44" s="165">
        <v>2795677.95</v>
      </c>
      <c r="S44" s="395">
        <f t="shared" si="3"/>
        <v>14196791.939999998</v>
      </c>
      <c r="T44" s="380">
        <f t="shared" si="4"/>
        <v>3.0444769800541693E-3</v>
      </c>
    </row>
    <row r="45" spans="1:22">
      <c r="A45" s="152">
        <v>423</v>
      </c>
      <c r="B45" s="503" t="s">
        <v>259</v>
      </c>
      <c r="C45" s="504"/>
      <c r="D45" s="504"/>
      <c r="E45" s="504"/>
      <c r="F45" s="504"/>
      <c r="G45" s="165">
        <v>34029606.390000001</v>
      </c>
      <c r="H45" s="165">
        <v>34751702.420000002</v>
      </c>
      <c r="I45" s="165">
        <v>34761880.880000003</v>
      </c>
      <c r="J45" s="165">
        <v>34790406.869999997</v>
      </c>
      <c r="K45" s="165">
        <v>34624926.579999998</v>
      </c>
      <c r="L45" s="165">
        <v>34392603.229999997</v>
      </c>
      <c r="M45" s="165">
        <v>34541467.619999997</v>
      </c>
      <c r="N45" s="165">
        <v>34591609.219999999</v>
      </c>
      <c r="O45" s="165">
        <v>34579708.640000001</v>
      </c>
      <c r="P45" s="165">
        <v>34511618.530000001</v>
      </c>
      <c r="Q45" s="165">
        <v>34549297.82</v>
      </c>
      <c r="R45" s="165">
        <v>34625437.600000001</v>
      </c>
      <c r="S45" s="395">
        <f t="shared" si="3"/>
        <v>414750265.80000001</v>
      </c>
      <c r="T45" s="380">
        <f t="shared" si="4"/>
        <v>8.8942462637756181E-2</v>
      </c>
    </row>
    <row r="46" spans="1:22">
      <c r="A46" s="152">
        <v>424</v>
      </c>
      <c r="B46" s="503" t="s">
        <v>274</v>
      </c>
      <c r="C46" s="504"/>
      <c r="D46" s="504"/>
      <c r="E46" s="504"/>
      <c r="F46" s="504"/>
      <c r="G46" s="165">
        <v>1365364.87</v>
      </c>
      <c r="H46" s="165">
        <v>1602918.54</v>
      </c>
      <c r="I46" s="165">
        <v>2368731.41</v>
      </c>
      <c r="J46" s="165">
        <v>425632.96</v>
      </c>
      <c r="K46" s="165">
        <v>1118465.46</v>
      </c>
      <c r="L46" s="165">
        <v>2503607.61</v>
      </c>
      <c r="M46" s="165">
        <v>1103217.6599999999</v>
      </c>
      <c r="N46" s="165">
        <v>1728889.83</v>
      </c>
      <c r="O46" s="165">
        <v>1736713.62</v>
      </c>
      <c r="P46" s="165">
        <v>1661059.04</v>
      </c>
      <c r="Q46" s="165">
        <v>2052677.16</v>
      </c>
      <c r="R46" s="165">
        <v>2337551.12</v>
      </c>
      <c r="S46" s="395">
        <f t="shared" si="3"/>
        <v>20004829.280000001</v>
      </c>
      <c r="T46" s="380">
        <f t="shared" si="4"/>
        <v>4.2900003388282124E-3</v>
      </c>
    </row>
    <row r="47" spans="1:22">
      <c r="A47" s="152">
        <v>425</v>
      </c>
      <c r="B47" s="583" t="s">
        <v>278</v>
      </c>
      <c r="C47" s="584"/>
      <c r="D47" s="584"/>
      <c r="E47" s="584"/>
      <c r="F47" s="584"/>
      <c r="G47" s="165">
        <v>735682.19</v>
      </c>
      <c r="H47" s="165">
        <v>711043.97</v>
      </c>
      <c r="I47" s="165">
        <v>763993.21</v>
      </c>
      <c r="J47" s="165">
        <v>523366.82</v>
      </c>
      <c r="K47" s="165">
        <v>710595.63</v>
      </c>
      <c r="L47" s="165">
        <v>865086.19</v>
      </c>
      <c r="M47" s="165">
        <v>905597.97</v>
      </c>
      <c r="N47" s="165">
        <v>3554670.62</v>
      </c>
      <c r="O47" s="165">
        <v>1229369.33</v>
      </c>
      <c r="P47" s="165">
        <v>891958.79</v>
      </c>
      <c r="Q47" s="165">
        <v>1174417.8</v>
      </c>
      <c r="R47" s="165">
        <v>1173117.46</v>
      </c>
      <c r="S47" s="395">
        <f t="shared" si="3"/>
        <v>13238899.98</v>
      </c>
      <c r="T47" s="380">
        <f t="shared" si="4"/>
        <v>2.8390587395161621E-3</v>
      </c>
    </row>
    <row r="48" spans="1:22">
      <c r="A48" s="152">
        <v>43</v>
      </c>
      <c r="B48" s="501" t="s">
        <v>286</v>
      </c>
      <c r="C48" s="502"/>
      <c r="D48" s="502"/>
      <c r="E48" s="502"/>
      <c r="F48" s="502"/>
      <c r="G48" s="177">
        <v>11036841.98</v>
      </c>
      <c r="H48" s="177">
        <v>13096709.15</v>
      </c>
      <c r="I48" s="177">
        <v>16347312.470000001</v>
      </c>
      <c r="J48" s="177">
        <v>15696656.369999999</v>
      </c>
      <c r="K48" s="177">
        <v>13306183.48</v>
      </c>
      <c r="L48" s="177">
        <v>17878544.43</v>
      </c>
      <c r="M48" s="177">
        <v>20218156.109999999</v>
      </c>
      <c r="N48" s="177">
        <v>17179475.350000001</v>
      </c>
      <c r="O48" s="177">
        <v>16100951.01</v>
      </c>
      <c r="P48" s="177">
        <v>16865388.859999999</v>
      </c>
      <c r="Q48" s="177">
        <v>17575098.66</v>
      </c>
      <c r="R48" s="246">
        <v>33425392.469999999</v>
      </c>
      <c r="S48" s="396">
        <f t="shared" si="3"/>
        <v>208726710.33999997</v>
      </c>
      <c r="T48" s="381">
        <f t="shared" si="4"/>
        <v>4.4761074715909697E-2</v>
      </c>
    </row>
    <row r="49" spans="1:22">
      <c r="A49" s="152">
        <v>44</v>
      </c>
      <c r="B49" s="501" t="s">
        <v>320</v>
      </c>
      <c r="C49" s="502"/>
      <c r="D49" s="502"/>
      <c r="E49" s="502"/>
      <c r="F49" s="502"/>
      <c r="G49" s="177">
        <v>2060574.27</v>
      </c>
      <c r="H49" s="177">
        <v>2958395.49</v>
      </c>
      <c r="I49" s="177">
        <v>10806505.67</v>
      </c>
      <c r="J49" s="177">
        <v>28775491.48</v>
      </c>
      <c r="K49" s="177">
        <v>12314358.92</v>
      </c>
      <c r="L49" s="177">
        <v>22250596.559999999</v>
      </c>
      <c r="M49" s="177">
        <v>22219463.719999999</v>
      </c>
      <c r="N49" s="177">
        <v>7067070.5700000003</v>
      </c>
      <c r="O49" s="177">
        <v>38353416.07</v>
      </c>
      <c r="P49" s="177">
        <v>27286098.32</v>
      </c>
      <c r="Q49" s="177">
        <v>24712008.18</v>
      </c>
      <c r="R49" s="177">
        <v>44558470.93</v>
      </c>
      <c r="S49" s="396">
        <f t="shared" si="3"/>
        <v>243362450.18000001</v>
      </c>
      <c r="T49" s="381">
        <f t="shared" si="4"/>
        <v>5.2188648006810875E-2</v>
      </c>
    </row>
    <row r="50" spans="1:22">
      <c r="A50" s="152">
        <v>451</v>
      </c>
      <c r="B50" s="564" t="s">
        <v>113</v>
      </c>
      <c r="C50" s="565"/>
      <c r="D50" s="565"/>
      <c r="E50" s="565"/>
      <c r="F50" s="565"/>
      <c r="G50" s="165">
        <v>5000</v>
      </c>
      <c r="H50" s="165">
        <v>380906.62</v>
      </c>
      <c r="I50" s="165">
        <v>0</v>
      </c>
      <c r="J50" s="213">
        <v>285264</v>
      </c>
      <c r="K50" s="165">
        <v>278222</v>
      </c>
      <c r="L50" s="165">
        <v>285000.05</v>
      </c>
      <c r="M50" s="165">
        <v>236298.33</v>
      </c>
      <c r="N50" s="165">
        <v>114200</v>
      </c>
      <c r="O50" s="165">
        <v>359390</v>
      </c>
      <c r="P50" s="165">
        <v>80000</v>
      </c>
      <c r="Q50" s="165">
        <v>305000</v>
      </c>
      <c r="R50" s="165">
        <v>2267088</v>
      </c>
      <c r="S50" s="395">
        <f t="shared" si="3"/>
        <v>4596369</v>
      </c>
      <c r="T50" s="380">
        <f t="shared" si="4"/>
        <v>9.8568322135561309E-4</v>
      </c>
    </row>
    <row r="51" spans="1:22">
      <c r="A51" s="152">
        <v>47</v>
      </c>
      <c r="B51" s="471" t="s">
        <v>366</v>
      </c>
      <c r="C51" s="472"/>
      <c r="D51" s="472"/>
      <c r="E51" s="472"/>
      <c r="F51" s="472"/>
      <c r="G51" s="165">
        <v>190000</v>
      </c>
      <c r="H51" s="165">
        <v>92000</v>
      </c>
      <c r="I51" s="165">
        <v>2352909.08</v>
      </c>
      <c r="J51" s="213">
        <v>460039.86</v>
      </c>
      <c r="K51" s="165">
        <v>4042331.56</v>
      </c>
      <c r="L51" s="165">
        <v>1980934.15</v>
      </c>
      <c r="M51" s="165">
        <v>1798952.01</v>
      </c>
      <c r="N51" s="165">
        <v>249386.57</v>
      </c>
      <c r="O51" s="165">
        <v>1509208.74</v>
      </c>
      <c r="P51" s="165">
        <v>559184.78</v>
      </c>
      <c r="Q51" s="165">
        <v>1953551.9</v>
      </c>
      <c r="R51" s="165">
        <v>8699001.4000000004</v>
      </c>
      <c r="S51" s="395">
        <f t="shared" si="3"/>
        <v>23887500.050000001</v>
      </c>
      <c r="T51" s="380">
        <f t="shared" si="4"/>
        <v>5.1226322341431617E-3</v>
      </c>
      <c r="U51" s="363"/>
    </row>
    <row r="52" spans="1:22" ht="13.5" thickBot="1">
      <c r="A52" s="152">
        <v>462</v>
      </c>
      <c r="B52" s="489" t="s">
        <v>359</v>
      </c>
      <c r="C52" s="490"/>
      <c r="D52" s="490"/>
      <c r="E52" s="490"/>
      <c r="F52" s="490"/>
      <c r="G52" s="201">
        <v>0</v>
      </c>
      <c r="H52" s="201">
        <v>0</v>
      </c>
      <c r="I52" s="201">
        <v>0</v>
      </c>
      <c r="J52" s="201">
        <v>0</v>
      </c>
      <c r="K52" s="201">
        <v>0</v>
      </c>
      <c r="L52" s="201">
        <v>0</v>
      </c>
      <c r="M52" s="201">
        <v>0</v>
      </c>
      <c r="N52" s="201">
        <v>0</v>
      </c>
      <c r="O52" s="201">
        <v>0</v>
      </c>
      <c r="P52" s="201">
        <v>0</v>
      </c>
      <c r="Q52" s="201">
        <v>0</v>
      </c>
      <c r="R52" s="201">
        <v>0</v>
      </c>
      <c r="S52" s="395">
        <f t="shared" si="3"/>
        <v>0</v>
      </c>
      <c r="T52" s="385">
        <f t="shared" si="4"/>
        <v>0</v>
      </c>
      <c r="U52" s="301"/>
    </row>
    <row r="53" spans="1:22" ht="13.5" thickBot="1">
      <c r="A53" s="146">
        <v>4630</v>
      </c>
      <c r="B53" s="568" t="s">
        <v>795</v>
      </c>
      <c r="C53" s="569"/>
      <c r="D53" s="569"/>
      <c r="E53" s="569"/>
      <c r="F53" s="569"/>
      <c r="G53" s="201">
        <v>1698819.3</v>
      </c>
      <c r="H53" s="201">
        <v>2215955.08</v>
      </c>
      <c r="I53" s="201">
        <v>2027778.28</v>
      </c>
      <c r="J53" s="201">
        <v>2489375.33</v>
      </c>
      <c r="K53" s="201">
        <v>1250843.27</v>
      </c>
      <c r="L53" s="201">
        <v>1981350.35</v>
      </c>
      <c r="M53" s="201">
        <v>4562283.55</v>
      </c>
      <c r="N53" s="201">
        <v>924617.69</v>
      </c>
      <c r="O53" s="201">
        <v>872755.39</v>
      </c>
      <c r="P53" s="201">
        <v>1966075.9</v>
      </c>
      <c r="Q53" s="201">
        <v>1659582.3</v>
      </c>
      <c r="R53" s="201">
        <v>1578931.59</v>
      </c>
      <c r="S53" s="400">
        <f>+SUM(G53:R53)</f>
        <v>23228368.030000001</v>
      </c>
      <c r="T53" s="385">
        <f>+S53/$T$7</f>
        <v>4.9812825355501564E-3</v>
      </c>
    </row>
    <row r="54" spans="1:22" ht="13.5" thickBot="1">
      <c r="A54" s="70">
        <v>1005</v>
      </c>
      <c r="B54" s="570" t="s">
        <v>685</v>
      </c>
      <c r="C54" s="571"/>
      <c r="D54" s="571"/>
      <c r="E54" s="571"/>
      <c r="F54" s="571"/>
      <c r="G54" s="95">
        <v>0</v>
      </c>
      <c r="H54" s="95">
        <v>0</v>
      </c>
      <c r="I54" s="95">
        <v>0</v>
      </c>
      <c r="J54" s="213">
        <v>0</v>
      </c>
      <c r="K54" s="95">
        <v>0</v>
      </c>
      <c r="L54" s="95">
        <v>0</v>
      </c>
      <c r="M54" s="95">
        <v>0</v>
      </c>
      <c r="N54" s="95">
        <v>0</v>
      </c>
      <c r="O54" s="95">
        <v>0</v>
      </c>
      <c r="P54" s="95">
        <v>0</v>
      </c>
      <c r="Q54" s="95">
        <v>0</v>
      </c>
      <c r="R54" s="95">
        <v>28097590.27</v>
      </c>
      <c r="S54" s="401">
        <f>+SUM(G54:R54)</f>
        <v>28097590.27</v>
      </c>
      <c r="T54" s="386">
        <f>+S54/$T$7</f>
        <v>6.0254786527504057E-3</v>
      </c>
    </row>
    <row r="55" spans="1:22" ht="13.5" thickBot="1">
      <c r="A55" s="146">
        <v>1000</v>
      </c>
      <c r="B55" s="495" t="s">
        <v>545</v>
      </c>
      <c r="C55" s="496"/>
      <c r="D55" s="496"/>
      <c r="E55" s="496"/>
      <c r="F55" s="496"/>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02">
        <f t="shared" si="3"/>
        <v>-168900174.51999998</v>
      </c>
      <c r="T55" s="387">
        <f t="shared" si="4"/>
        <v>-3.6220344386710207E-2</v>
      </c>
    </row>
    <row r="56" spans="1:22" ht="13.5" thickBot="1">
      <c r="A56" s="146"/>
      <c r="B56" s="374" t="s">
        <v>804</v>
      </c>
      <c r="C56" s="375"/>
      <c r="D56" s="375"/>
      <c r="E56" s="375"/>
      <c r="F56" s="375"/>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02">
        <f t="shared" si="3"/>
        <v>-196997764.78999999</v>
      </c>
      <c r="T56" s="387">
        <f t="shared" si="4"/>
        <v>-4.2245823039460617E-2</v>
      </c>
    </row>
    <row r="57" spans="1:22" ht="13.5" thickBot="1">
      <c r="A57" s="146">
        <v>1001</v>
      </c>
      <c r="B57" s="497" t="s">
        <v>794</v>
      </c>
      <c r="C57" s="498"/>
      <c r="D57" s="498"/>
      <c r="E57" s="498"/>
      <c r="F57" s="498"/>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02">
        <f t="shared" si="3"/>
        <v>-99400455.299999982</v>
      </c>
      <c r="T57" s="387">
        <f t="shared" si="4"/>
        <v>-2.1316252238303454E-2</v>
      </c>
    </row>
    <row r="58" spans="1:22">
      <c r="A58" s="146">
        <v>46</v>
      </c>
      <c r="B58" s="562" t="s">
        <v>352</v>
      </c>
      <c r="C58" s="563"/>
      <c r="D58" s="563"/>
      <c r="E58" s="563"/>
      <c r="F58" s="563"/>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03">
        <f t="shared" si="3"/>
        <v>696281459.90999997</v>
      </c>
      <c r="T58" s="388">
        <f t="shared" si="4"/>
        <v>0.14931633042827455</v>
      </c>
      <c r="V58" s="318"/>
    </row>
    <row r="59" spans="1:22">
      <c r="A59" s="146">
        <v>4611</v>
      </c>
      <c r="B59" s="487" t="s">
        <v>355</v>
      </c>
      <c r="C59" s="488"/>
      <c r="D59" s="488"/>
      <c r="E59" s="488"/>
      <c r="F59" s="488"/>
      <c r="G59" s="213">
        <v>24566746.16</v>
      </c>
      <c r="H59" s="213">
        <v>50952373.509999998</v>
      </c>
      <c r="I59" s="213">
        <v>7051404.0099999998</v>
      </c>
      <c r="J59" s="213">
        <v>2231658.5099999998</v>
      </c>
      <c r="K59" s="213">
        <v>831498.83</v>
      </c>
      <c r="L59" s="213">
        <v>4420027.8</v>
      </c>
      <c r="M59" s="213">
        <v>42332347.200000003</v>
      </c>
      <c r="N59" s="213">
        <v>95932773.739999995</v>
      </c>
      <c r="O59" s="213">
        <v>1208382.96</v>
      </c>
      <c r="P59" s="213">
        <v>2260146.02</v>
      </c>
      <c r="Q59" s="213">
        <v>834069.65</v>
      </c>
      <c r="R59" s="213">
        <v>2202164.71</v>
      </c>
      <c r="S59" s="404">
        <f t="shared" si="3"/>
        <v>234823593.10000002</v>
      </c>
      <c r="T59" s="389">
        <f t="shared" si="4"/>
        <v>5.0357505173563681E-2</v>
      </c>
    </row>
    <row r="60" spans="1:22" ht="13.5" thickBot="1">
      <c r="A60" s="146">
        <v>4612</v>
      </c>
      <c r="B60" s="471" t="s">
        <v>357</v>
      </c>
      <c r="C60" s="472"/>
      <c r="D60" s="472"/>
      <c r="E60" s="472"/>
      <c r="F60" s="472"/>
      <c r="G60" s="213">
        <v>1633418.82</v>
      </c>
      <c r="H60" s="213">
        <v>3536598.25</v>
      </c>
      <c r="I60" s="213">
        <v>12014620.48</v>
      </c>
      <c r="J60" s="213">
        <v>380100813.48000002</v>
      </c>
      <c r="K60" s="213">
        <v>13929196.93</v>
      </c>
      <c r="L60" s="213">
        <v>8509523.0099999998</v>
      </c>
      <c r="M60" s="213">
        <v>1633418.82</v>
      </c>
      <c r="N60" s="213">
        <v>2647331.4</v>
      </c>
      <c r="O60" s="213">
        <v>16215322.939999999</v>
      </c>
      <c r="P60" s="213">
        <v>3771846.45</v>
      </c>
      <c r="Q60" s="213">
        <v>8756253.1600000001</v>
      </c>
      <c r="R60" s="213">
        <v>8709523.0700000003</v>
      </c>
      <c r="S60" s="404">
        <f t="shared" si="3"/>
        <v>461457866.81</v>
      </c>
      <c r="T60" s="389">
        <f t="shared" si="4"/>
        <v>9.8958825254710892E-2</v>
      </c>
      <c r="V60" s="328"/>
    </row>
    <row r="61" spans="1:22" ht="13.5" thickBot="1">
      <c r="A61" s="146">
        <v>4418</v>
      </c>
      <c r="B61" s="581" t="s">
        <v>336</v>
      </c>
      <c r="C61" s="582"/>
      <c r="D61" s="582"/>
      <c r="E61" s="582"/>
      <c r="F61" s="582"/>
      <c r="G61" s="195">
        <v>0</v>
      </c>
      <c r="H61" s="195">
        <v>0</v>
      </c>
      <c r="I61" s="195">
        <v>0</v>
      </c>
      <c r="J61" s="195">
        <v>0</v>
      </c>
      <c r="K61" s="195">
        <v>68939595.359999999</v>
      </c>
      <c r="L61" s="195">
        <v>0</v>
      </c>
      <c r="M61" s="195">
        <v>0</v>
      </c>
      <c r="N61" s="195">
        <v>0</v>
      </c>
      <c r="O61" s="195">
        <v>0</v>
      </c>
      <c r="P61" s="195">
        <v>0</v>
      </c>
      <c r="Q61" s="195">
        <v>0</v>
      </c>
      <c r="R61" s="195">
        <v>305701.3</v>
      </c>
      <c r="S61" s="403">
        <f>SUM(G61:R61)</f>
        <v>69245296.659999996</v>
      </c>
      <c r="T61" s="388">
        <f>+S61/$T$7</f>
        <v>1.4849531679365575E-2</v>
      </c>
      <c r="V61" s="328"/>
    </row>
    <row r="62" spans="1:22" ht="13.5" thickBot="1">
      <c r="A62" s="146">
        <v>1002</v>
      </c>
      <c r="B62" s="491" t="s">
        <v>543</v>
      </c>
      <c r="C62" s="492"/>
      <c r="D62" s="492"/>
      <c r="E62" s="492"/>
      <c r="F62" s="492"/>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05">
        <f t="shared" si="3"/>
        <v>-962524521.35999966</v>
      </c>
      <c r="T62" s="390">
        <f t="shared" si="4"/>
        <v>-0.2064116851471007</v>
      </c>
    </row>
    <row r="63" spans="1:22" ht="13.5" thickBot="1">
      <c r="A63" s="146">
        <v>1003</v>
      </c>
      <c r="B63" s="493" t="s">
        <v>544</v>
      </c>
      <c r="C63" s="494"/>
      <c r="D63" s="494"/>
      <c r="E63" s="494"/>
      <c r="F63" s="494"/>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06">
        <f t="shared" si="3"/>
        <v>962524521.35999966</v>
      </c>
      <c r="T63" s="391">
        <f t="shared" si="4"/>
        <v>0.2064116851471007</v>
      </c>
    </row>
    <row r="64" spans="1:22">
      <c r="A64" s="146">
        <v>7511</v>
      </c>
      <c r="B64" s="487" t="s">
        <v>114</v>
      </c>
      <c r="C64" s="488"/>
      <c r="D64" s="488"/>
      <c r="E64" s="488"/>
      <c r="F64" s="488"/>
      <c r="G64" s="213">
        <v>24535941.960000001</v>
      </c>
      <c r="H64" s="213">
        <v>91357443.420000002</v>
      </c>
      <c r="I64" s="213">
        <v>20706614.620000001</v>
      </c>
      <c r="J64" s="213">
        <v>0</v>
      </c>
      <c r="K64" s="213">
        <v>0</v>
      </c>
      <c r="L64" s="213">
        <v>0</v>
      </c>
      <c r="M64" s="213">
        <v>18000000</v>
      </c>
      <c r="N64" s="213">
        <v>59000000</v>
      </c>
      <c r="O64" s="213">
        <v>0</v>
      </c>
      <c r="P64" s="213">
        <v>0</v>
      </c>
      <c r="Q64" s="213">
        <v>0</v>
      </c>
      <c r="R64" s="213">
        <v>0</v>
      </c>
      <c r="S64" s="404">
        <f t="shared" si="3"/>
        <v>213600000</v>
      </c>
      <c r="T64" s="389">
        <f t="shared" si="4"/>
        <v>4.5806143084151631E-2</v>
      </c>
    </row>
    <row r="65" spans="1:20">
      <c r="A65" s="146">
        <v>7512</v>
      </c>
      <c r="B65" s="471" t="s">
        <v>116</v>
      </c>
      <c r="C65" s="472"/>
      <c r="D65" s="472"/>
      <c r="E65" s="472"/>
      <c r="F65" s="472"/>
      <c r="G65" s="213">
        <v>220322.84</v>
      </c>
      <c r="H65" s="213">
        <v>191078.77</v>
      </c>
      <c r="I65" s="213">
        <v>5273085.6500000004</v>
      </c>
      <c r="J65" s="213">
        <v>503121949.51999998</v>
      </c>
      <c r="K65" s="213">
        <v>7673073.0999999996</v>
      </c>
      <c r="L65" s="213">
        <v>266189636.84999999</v>
      </c>
      <c r="M65" s="213">
        <v>15363581.189999999</v>
      </c>
      <c r="N65" s="213">
        <v>13117458.42</v>
      </c>
      <c r="O65" s="213">
        <v>16543113.73</v>
      </c>
      <c r="P65" s="213">
        <v>18813731.219999999</v>
      </c>
      <c r="Q65" s="213">
        <v>38823788.329999998</v>
      </c>
      <c r="R65" s="213">
        <v>24442619.199999999</v>
      </c>
      <c r="S65" s="404">
        <f t="shared" si="3"/>
        <v>909773438.82000017</v>
      </c>
      <c r="T65" s="389">
        <f t="shared" si="4"/>
        <v>0.19509930858028837</v>
      </c>
    </row>
    <row r="66" spans="1:20">
      <c r="A66" s="146">
        <v>72</v>
      </c>
      <c r="B66" s="471" t="s">
        <v>93</v>
      </c>
      <c r="C66" s="472"/>
      <c r="D66" s="472"/>
      <c r="E66" s="472"/>
      <c r="F66" s="472"/>
      <c r="G66" s="213">
        <v>136671.79999999999</v>
      </c>
      <c r="H66" s="213">
        <v>273046.61</v>
      </c>
      <c r="I66" s="213">
        <v>2343256.64</v>
      </c>
      <c r="J66" s="213">
        <v>108273.11</v>
      </c>
      <c r="K66" s="213">
        <v>215845.16</v>
      </c>
      <c r="L66" s="213">
        <v>10312117.130000001</v>
      </c>
      <c r="M66" s="213">
        <v>406327.81</v>
      </c>
      <c r="N66" s="213">
        <v>257929.95</v>
      </c>
      <c r="O66" s="213">
        <v>223709.29</v>
      </c>
      <c r="P66" s="213">
        <v>158760.32999999999</v>
      </c>
      <c r="Q66" s="213">
        <v>314684.94</v>
      </c>
      <c r="R66" s="213">
        <v>998458.94</v>
      </c>
      <c r="S66" s="404">
        <f t="shared" si="3"/>
        <v>15749081.709999999</v>
      </c>
      <c r="T66" s="389">
        <f t="shared" si="4"/>
        <v>3.3773627820798476E-3</v>
      </c>
    </row>
    <row r="67" spans="1:20" ht="13.5" thickBot="1">
      <c r="A67" s="146">
        <v>1004</v>
      </c>
      <c r="B67" s="225" t="s">
        <v>549</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07">
        <f>+SUM(G67:R67)</f>
        <v>-176597999.17000002</v>
      </c>
      <c r="T67" s="392">
        <f t="shared" si="4"/>
        <v>-3.7871129299419062E-2</v>
      </c>
    </row>
    <row r="68" spans="1:20">
      <c r="R68" s="321"/>
    </row>
    <row r="69" spans="1:20">
      <c r="S69" s="320"/>
    </row>
    <row r="73" spans="1:20">
      <c r="R73" s="298"/>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54" t="s">
        <v>552</v>
      </c>
      <c r="C103" s="555"/>
      <c r="D103" s="555"/>
      <c r="E103" s="555"/>
      <c r="F103" s="555"/>
      <c r="G103" s="547">
        <v>2018</v>
      </c>
      <c r="H103" s="548"/>
      <c r="I103" s="548"/>
      <c r="J103" s="548"/>
      <c r="K103" s="548"/>
      <c r="L103" s="548"/>
      <c r="M103" s="548"/>
      <c r="N103" s="548"/>
      <c r="O103" s="548"/>
      <c r="P103" s="548"/>
      <c r="Q103" s="548"/>
      <c r="R103" s="549"/>
      <c r="S103" s="107" t="str">
        <f>+S7</f>
        <v>BDP</v>
      </c>
      <c r="T103" s="108">
        <f>+T7</f>
        <v>4663130000</v>
      </c>
    </row>
    <row r="104" spans="1:21" ht="15.75" customHeight="1">
      <c r="B104" s="556"/>
      <c r="C104" s="557"/>
      <c r="D104" s="557"/>
      <c r="E104" s="557"/>
      <c r="F104" s="558"/>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47" t="s">
        <v>809</v>
      </c>
      <c r="T104" s="549">
        <f>+T8</f>
        <v>0</v>
      </c>
    </row>
    <row r="105" spans="1:21" ht="13.5" thickBot="1">
      <c r="B105" s="559"/>
      <c r="C105" s="560"/>
      <c r="D105" s="560"/>
      <c r="E105" s="560"/>
      <c r="F105" s="561"/>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50" t="s">
        <v>681</v>
      </c>
      <c r="C106" s="551"/>
      <c r="D106" s="551"/>
      <c r="E106" s="551"/>
      <c r="F106" s="551"/>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08">
        <f>+SUM(G106:R106)</f>
        <v>1757003221.1342125</v>
      </c>
      <c r="T106" s="421">
        <f>+S106/$T$7</f>
        <v>0.37678624038665287</v>
      </c>
    </row>
    <row r="107" spans="1:21">
      <c r="A107" s="116" t="str">
        <f t="shared" si="18"/>
        <v>711p</v>
      </c>
      <c r="B107" s="552" t="s">
        <v>21</v>
      </c>
      <c r="C107" s="553"/>
      <c r="D107" s="553"/>
      <c r="E107" s="553"/>
      <c r="F107" s="553"/>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09">
        <f t="shared" ref="S107:S162" si="21">+SUM(G107:R107)</f>
        <v>1078397189.3971882</v>
      </c>
      <c r="T107" s="422">
        <f t="shared" ref="T107:T162" si="22">+S107/$T$7</f>
        <v>0.23126037434023675</v>
      </c>
      <c r="U107" s="259"/>
    </row>
    <row r="108" spans="1:21">
      <c r="A108" s="116" t="str">
        <f t="shared" si="18"/>
        <v>7111p</v>
      </c>
      <c r="B108" s="535" t="s">
        <v>23</v>
      </c>
      <c r="C108" s="536"/>
      <c r="D108" s="536"/>
      <c r="E108" s="536"/>
      <c r="F108" s="536"/>
      <c r="G108" s="87">
        <v>3496624.83</v>
      </c>
      <c r="H108" s="87">
        <v>8897390.9499999993</v>
      </c>
      <c r="I108" s="87">
        <v>10001520.890000001</v>
      </c>
      <c r="J108" s="87">
        <v>9899613.5099999998</v>
      </c>
      <c r="K108" s="87">
        <v>10330673.77</v>
      </c>
      <c r="L108" s="87">
        <v>10475384.99</v>
      </c>
      <c r="M108" s="87">
        <v>11459377.222866835</v>
      </c>
      <c r="N108" s="87">
        <v>11349599.062734554</v>
      </c>
      <c r="O108" s="87">
        <v>10410490.432834331</v>
      </c>
      <c r="P108" s="87">
        <v>11079108.171049241</v>
      </c>
      <c r="Q108" s="87">
        <v>8309878.0236359257</v>
      </c>
      <c r="R108" s="87">
        <v>15650000.315266687</v>
      </c>
      <c r="S108" s="410">
        <f t="shared" si="21"/>
        <v>121359662.16838756</v>
      </c>
      <c r="T108" s="423">
        <f t="shared" si="22"/>
        <v>2.60253654022915E-2</v>
      </c>
    </row>
    <row r="109" spans="1:21">
      <c r="A109" s="116" t="str">
        <f t="shared" si="18"/>
        <v>7112p</v>
      </c>
      <c r="B109" s="535" t="s">
        <v>25</v>
      </c>
      <c r="C109" s="536"/>
      <c r="D109" s="536"/>
      <c r="E109" s="536"/>
      <c r="F109" s="536"/>
      <c r="G109" s="87">
        <v>475602.8</v>
      </c>
      <c r="H109" s="87">
        <v>1641570.62</v>
      </c>
      <c r="I109" s="87">
        <v>22262597.649999999</v>
      </c>
      <c r="J109" s="87">
        <v>18095823.48</v>
      </c>
      <c r="K109" s="87">
        <v>3730435.57</v>
      </c>
      <c r="L109" s="87">
        <v>3402383.37</v>
      </c>
      <c r="M109" s="87">
        <v>2907159.2955213021</v>
      </c>
      <c r="N109" s="87">
        <v>3013650.2072513374</v>
      </c>
      <c r="O109" s="87">
        <v>1324416.4348228676</v>
      </c>
      <c r="P109" s="87">
        <v>2025728.058812635</v>
      </c>
      <c r="Q109" s="87">
        <v>801101.06022479141</v>
      </c>
      <c r="R109" s="87">
        <v>1997896.823773731</v>
      </c>
      <c r="S109" s="410">
        <f t="shared" si="21"/>
        <v>61678365.370406665</v>
      </c>
      <c r="T109" s="423">
        <f t="shared" si="22"/>
        <v>1.3226816616823178E-2</v>
      </c>
    </row>
    <row r="110" spans="1:21">
      <c r="A110" s="116" t="str">
        <f t="shared" si="18"/>
        <v>7113p</v>
      </c>
      <c r="B110" s="535" t="s">
        <v>27</v>
      </c>
      <c r="C110" s="536"/>
      <c r="D110" s="536"/>
      <c r="E110" s="536"/>
      <c r="F110" s="536"/>
      <c r="G110" s="87">
        <v>93380.49</v>
      </c>
      <c r="H110" s="87">
        <v>116565.53</v>
      </c>
      <c r="I110" s="87">
        <v>203411.31</v>
      </c>
      <c r="J110" s="87">
        <v>117398.62</v>
      </c>
      <c r="K110" s="87">
        <v>143886.48000000001</v>
      </c>
      <c r="L110" s="87">
        <v>122124.66</v>
      </c>
      <c r="M110" s="87">
        <v>165237.90094273287</v>
      </c>
      <c r="N110" s="87">
        <v>179232.92735336185</v>
      </c>
      <c r="O110" s="87">
        <v>136199.31001440389</v>
      </c>
      <c r="P110" s="87">
        <v>229977.20409803133</v>
      </c>
      <c r="Q110" s="87">
        <v>194711.60663450463</v>
      </c>
      <c r="R110" s="87">
        <v>152772.0914955248</v>
      </c>
      <c r="S110" s="410">
        <f t="shared" si="21"/>
        <v>1854898.1305385595</v>
      </c>
      <c r="T110" s="423">
        <f t="shared" si="22"/>
        <v>3.9777963096430068E-4</v>
      </c>
    </row>
    <row r="111" spans="1:21">
      <c r="A111" s="116" t="str">
        <f t="shared" si="18"/>
        <v>7114p</v>
      </c>
      <c r="B111" s="535" t="s">
        <v>29</v>
      </c>
      <c r="C111" s="536"/>
      <c r="D111" s="536"/>
      <c r="E111" s="536"/>
      <c r="F111" s="536"/>
      <c r="G111" s="87">
        <v>40926868.810000002</v>
      </c>
      <c r="H111" s="87">
        <v>38270122.18</v>
      </c>
      <c r="I111" s="87">
        <v>40510183.409999996</v>
      </c>
      <c r="J111" s="87">
        <v>50343037.649999999</v>
      </c>
      <c r="K111" s="87">
        <v>53847636.579999998</v>
      </c>
      <c r="L111" s="87">
        <v>52130099.289999999</v>
      </c>
      <c r="M111" s="87">
        <v>58718115.561732136</v>
      </c>
      <c r="N111" s="87">
        <v>64446747.698135167</v>
      </c>
      <c r="O111" s="87">
        <v>60581956.959091514</v>
      </c>
      <c r="P111" s="87">
        <v>56752286.283165328</v>
      </c>
      <c r="Q111" s="87">
        <v>50951819.125281952</v>
      </c>
      <c r="R111" s="87">
        <v>56912908.473788776</v>
      </c>
      <c r="S111" s="410">
        <f t="shared" si="21"/>
        <v>624391782.02119482</v>
      </c>
      <c r="T111" s="423">
        <f t="shared" si="22"/>
        <v>0.13389971586063326</v>
      </c>
    </row>
    <row r="112" spans="1:21">
      <c r="A112" s="116" t="str">
        <f t="shared" si="18"/>
        <v>7115p</v>
      </c>
      <c r="B112" s="535" t="s">
        <v>31</v>
      </c>
      <c r="C112" s="536"/>
      <c r="D112" s="536"/>
      <c r="E112" s="536"/>
      <c r="F112" s="536"/>
      <c r="G112" s="87">
        <v>13370061.67</v>
      </c>
      <c r="H112" s="87">
        <v>13585674.48</v>
      </c>
      <c r="I112" s="87">
        <v>13376493.630000001</v>
      </c>
      <c r="J112" s="87">
        <v>16425170.310000001</v>
      </c>
      <c r="K112" s="87">
        <v>19160303.329999998</v>
      </c>
      <c r="L112" s="87">
        <v>18124078.879999999</v>
      </c>
      <c r="M112" s="87">
        <v>22564675.182721738</v>
      </c>
      <c r="N112" s="87">
        <v>27485729.223607898</v>
      </c>
      <c r="O112" s="87">
        <v>26516012.978469536</v>
      </c>
      <c r="P112" s="87">
        <v>22441791.757639553</v>
      </c>
      <c r="Q112" s="87">
        <v>19412572.915558279</v>
      </c>
      <c r="R112" s="87">
        <v>20235266.586429998</v>
      </c>
      <c r="S112" s="410">
        <f t="shared" si="21"/>
        <v>232697830.94442701</v>
      </c>
      <c r="T112" s="423">
        <f t="shared" si="22"/>
        <v>4.9901639230393965E-2</v>
      </c>
    </row>
    <row r="113" spans="1:20">
      <c r="A113" s="116" t="str">
        <f t="shared" si="18"/>
        <v>7116p</v>
      </c>
      <c r="B113" s="535" t="s">
        <v>33</v>
      </c>
      <c r="C113" s="536"/>
      <c r="D113" s="536"/>
      <c r="E113" s="536"/>
      <c r="F113" s="536"/>
      <c r="G113" s="87">
        <v>1218936.71</v>
      </c>
      <c r="H113" s="87">
        <v>1678360</v>
      </c>
      <c r="I113" s="87">
        <v>2228428.98</v>
      </c>
      <c r="J113" s="87">
        <v>2192466.4500000002</v>
      </c>
      <c r="K113" s="87">
        <v>2597651.13</v>
      </c>
      <c r="L113" s="87">
        <v>2330703.23</v>
      </c>
      <c r="M113" s="87">
        <v>2655462.9671497694</v>
      </c>
      <c r="N113" s="87">
        <v>3013417.3907755367</v>
      </c>
      <c r="O113" s="87">
        <v>2264822.404288616</v>
      </c>
      <c r="P113" s="87">
        <v>2282422.1778777274</v>
      </c>
      <c r="Q113" s="87">
        <v>1990595.3450587576</v>
      </c>
      <c r="R113" s="87">
        <v>2406738.0925977062</v>
      </c>
      <c r="S113" s="410">
        <f t="shared" si="21"/>
        <v>26860004.877748117</v>
      </c>
      <c r="T113" s="423">
        <f t="shared" si="22"/>
        <v>5.7600806492094613E-3</v>
      </c>
    </row>
    <row r="114" spans="1:20">
      <c r="A114" s="116" t="str">
        <f t="shared" si="18"/>
        <v>7118p</v>
      </c>
      <c r="B114" s="535" t="s">
        <v>722</v>
      </c>
      <c r="C114" s="536"/>
      <c r="D114" s="536"/>
      <c r="E114" s="536"/>
      <c r="F114" s="536"/>
      <c r="G114" s="87">
        <v>714376.2</v>
      </c>
      <c r="H114" s="87">
        <v>607913.56999999995</v>
      </c>
      <c r="I114" s="87">
        <v>679214.74</v>
      </c>
      <c r="J114" s="87">
        <v>726283.06</v>
      </c>
      <c r="K114" s="87">
        <v>742764.21</v>
      </c>
      <c r="L114" s="87">
        <v>918480.01</v>
      </c>
      <c r="M114" s="87">
        <v>927771.35189568857</v>
      </c>
      <c r="N114" s="87">
        <v>869393.84000284644</v>
      </c>
      <c r="O114" s="87">
        <v>859148.63920368766</v>
      </c>
      <c r="P114" s="87">
        <v>887199.17664592748</v>
      </c>
      <c r="Q114" s="87">
        <v>764150.97009006375</v>
      </c>
      <c r="R114" s="87">
        <v>857950.11664736422</v>
      </c>
      <c r="S114" s="410">
        <f t="shared" si="21"/>
        <v>9554645.8844855782</v>
      </c>
      <c r="T114" s="423">
        <f t="shared" si="22"/>
        <v>2.0489769499210998E-3</v>
      </c>
    </row>
    <row r="115" spans="1:20">
      <c r="A115" s="116" t="str">
        <f t="shared" si="18"/>
        <v>712p</v>
      </c>
      <c r="B115" s="545" t="s">
        <v>37</v>
      </c>
      <c r="C115" s="546"/>
      <c r="D115" s="546"/>
      <c r="E115" s="546"/>
      <c r="F115" s="546"/>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11">
        <f t="shared" si="21"/>
        <v>522253828.92039472</v>
      </c>
      <c r="T115" s="424">
        <f t="shared" si="22"/>
        <v>0.1119964120495021</v>
      </c>
    </row>
    <row r="116" spans="1:20">
      <c r="A116" s="116" t="str">
        <f t="shared" si="18"/>
        <v>7121p</v>
      </c>
      <c r="B116" s="535" t="s">
        <v>39</v>
      </c>
      <c r="C116" s="536"/>
      <c r="D116" s="536"/>
      <c r="E116" s="536"/>
      <c r="F116" s="536"/>
      <c r="G116" s="87">
        <v>8994145.9900000002</v>
      </c>
      <c r="H116" s="87">
        <v>22424749.280000001</v>
      </c>
      <c r="I116" s="87">
        <v>26103027.100000001</v>
      </c>
      <c r="J116" s="87">
        <v>24891690.100000001</v>
      </c>
      <c r="K116" s="87">
        <v>24475000.460000001</v>
      </c>
      <c r="L116" s="87">
        <v>25149415.170000002</v>
      </c>
      <c r="M116" s="87">
        <v>27214533.213990007</v>
      </c>
      <c r="N116" s="87">
        <v>26766339.061796233</v>
      </c>
      <c r="O116" s="87">
        <v>24221524.281348474</v>
      </c>
      <c r="P116" s="87">
        <v>26183242.710226167</v>
      </c>
      <c r="Q116" s="87">
        <v>29430359.803999923</v>
      </c>
      <c r="R116" s="87">
        <v>48642087.791189887</v>
      </c>
      <c r="S116" s="410">
        <f t="shared" si="21"/>
        <v>314496114.9625507</v>
      </c>
      <c r="T116" s="423">
        <f t="shared" si="22"/>
        <v>6.7443136897867031E-2</v>
      </c>
    </row>
    <row r="117" spans="1:20">
      <c r="A117" s="116" t="str">
        <f t="shared" si="18"/>
        <v>7122p</v>
      </c>
      <c r="B117" s="535" t="s">
        <v>41</v>
      </c>
      <c r="C117" s="536"/>
      <c r="D117" s="536"/>
      <c r="E117" s="536"/>
      <c r="F117" s="536"/>
      <c r="G117" s="87">
        <v>4907250.76</v>
      </c>
      <c r="H117" s="87">
        <v>12702016.77</v>
      </c>
      <c r="I117" s="87">
        <v>14741947.74</v>
      </c>
      <c r="J117" s="87">
        <v>14077229.140000001</v>
      </c>
      <c r="K117" s="87">
        <v>13944751.890000001</v>
      </c>
      <c r="L117" s="87">
        <v>14898396.42</v>
      </c>
      <c r="M117" s="87">
        <v>16351036.212440157</v>
      </c>
      <c r="N117" s="87">
        <v>16180831.542594498</v>
      </c>
      <c r="O117" s="87">
        <v>14961626.025683265</v>
      </c>
      <c r="P117" s="87">
        <v>15948125.340694834</v>
      </c>
      <c r="Q117" s="87">
        <v>14572835.35145361</v>
      </c>
      <c r="R117" s="87">
        <v>27610027.253725816</v>
      </c>
      <c r="S117" s="410">
        <f t="shared" si="21"/>
        <v>180896074.44659218</v>
      </c>
      <c r="T117" s="423">
        <f t="shared" si="22"/>
        <v>3.8792843958155181E-2</v>
      </c>
    </row>
    <row r="118" spans="1:20">
      <c r="A118" s="116" t="str">
        <f t="shared" si="18"/>
        <v>7123p</v>
      </c>
      <c r="B118" s="535" t="s">
        <v>43</v>
      </c>
      <c r="C118" s="536"/>
      <c r="D118" s="536"/>
      <c r="E118" s="536"/>
      <c r="F118" s="536"/>
      <c r="G118" s="87">
        <v>365962.97</v>
      </c>
      <c r="H118" s="87">
        <v>960588.74</v>
      </c>
      <c r="I118" s="87">
        <v>1116426.95</v>
      </c>
      <c r="J118" s="87">
        <v>1036934.31</v>
      </c>
      <c r="K118" s="87">
        <v>1027117.44</v>
      </c>
      <c r="L118" s="87">
        <v>1092483.07</v>
      </c>
      <c r="M118" s="87">
        <v>1576115.9476078246</v>
      </c>
      <c r="N118" s="87">
        <v>1557858.7518803985</v>
      </c>
      <c r="O118" s="87">
        <v>1653902.3276207412</v>
      </c>
      <c r="P118" s="87">
        <v>1132729.8160718586</v>
      </c>
      <c r="Q118" s="87">
        <v>1164089.0611646532</v>
      </c>
      <c r="R118" s="87">
        <v>1464942.2389943595</v>
      </c>
      <c r="S118" s="410">
        <f t="shared" si="21"/>
        <v>14149151.623339836</v>
      </c>
      <c r="T118" s="423">
        <f t="shared" si="22"/>
        <v>3.0342605982118954E-3</v>
      </c>
    </row>
    <row r="119" spans="1:20">
      <c r="A119" s="116" t="str">
        <f t="shared" si="18"/>
        <v>7124p</v>
      </c>
      <c r="B119" s="535" t="s">
        <v>45</v>
      </c>
      <c r="C119" s="536"/>
      <c r="D119" s="536"/>
      <c r="E119" s="536"/>
      <c r="F119" s="536"/>
      <c r="G119" s="87">
        <v>305317.27</v>
      </c>
      <c r="H119" s="87">
        <v>850763.28</v>
      </c>
      <c r="I119" s="87">
        <v>1091854.18</v>
      </c>
      <c r="J119" s="87">
        <v>1024094.45</v>
      </c>
      <c r="K119" s="87">
        <v>941421.76</v>
      </c>
      <c r="L119" s="87">
        <v>937061.58</v>
      </c>
      <c r="M119" s="87">
        <v>1220369.5527637345</v>
      </c>
      <c r="N119" s="87">
        <v>1219054.8974285366</v>
      </c>
      <c r="O119" s="87">
        <v>1110206.3349015415</v>
      </c>
      <c r="P119" s="87">
        <v>1169344.9351020544</v>
      </c>
      <c r="Q119" s="87">
        <v>621506.46778034756</v>
      </c>
      <c r="R119" s="87">
        <v>2221493.1799357985</v>
      </c>
      <c r="S119" s="410">
        <f t="shared" si="21"/>
        <v>12712487.887912013</v>
      </c>
      <c r="T119" s="423">
        <f t="shared" si="22"/>
        <v>2.7261705952679881E-3</v>
      </c>
    </row>
    <row r="120" spans="1:20">
      <c r="A120" s="116" t="str">
        <f t="shared" si="18"/>
        <v>713p</v>
      </c>
      <c r="B120" s="539" t="s">
        <v>47</v>
      </c>
      <c r="C120" s="540"/>
      <c r="D120" s="540"/>
      <c r="E120" s="540"/>
      <c r="F120" s="540"/>
      <c r="G120" s="83">
        <v>785627.23999999987</v>
      </c>
      <c r="H120" s="83">
        <v>993423.94</v>
      </c>
      <c r="I120" s="83">
        <v>1089343.29</v>
      </c>
      <c r="J120" s="83">
        <v>1198538.77</v>
      </c>
      <c r="K120" s="83">
        <v>1382138.7799999998</v>
      </c>
      <c r="L120" s="83">
        <v>1539773.02</v>
      </c>
      <c r="M120" s="83">
        <v>1993333.2050530105</v>
      </c>
      <c r="N120" s="83">
        <v>2094009.8411112905</v>
      </c>
      <c r="O120" s="83">
        <v>1758705.3100069393</v>
      </c>
      <c r="P120" s="83">
        <v>1756312.8353634721</v>
      </c>
      <c r="Q120" s="83">
        <v>1538063.0039378535</v>
      </c>
      <c r="R120" s="83">
        <v>1571199.152751297</v>
      </c>
      <c r="S120" s="411">
        <f t="shared" si="21"/>
        <v>17700468.388223864</v>
      </c>
      <c r="T120" s="424">
        <f t="shared" si="22"/>
        <v>3.7958342118327958E-3</v>
      </c>
    </row>
    <row r="121" spans="1:20">
      <c r="A121" s="116" t="str">
        <f t="shared" si="18"/>
        <v>714p</v>
      </c>
      <c r="B121" s="539" t="s">
        <v>61</v>
      </c>
      <c r="C121" s="540"/>
      <c r="D121" s="540"/>
      <c r="E121" s="540"/>
      <c r="F121" s="540"/>
      <c r="G121" s="83">
        <v>1774503.5699999998</v>
      </c>
      <c r="H121" s="83">
        <v>1885893.46</v>
      </c>
      <c r="I121" s="83">
        <v>2001213.06</v>
      </c>
      <c r="J121" s="83">
        <v>2389766.7799999998</v>
      </c>
      <c r="K121" s="83">
        <v>1530724.52</v>
      </c>
      <c r="L121" s="83">
        <v>2860047.35</v>
      </c>
      <c r="M121" s="83">
        <v>2768982.89609381</v>
      </c>
      <c r="N121" s="83">
        <v>1878964.846878767</v>
      </c>
      <c r="O121" s="83">
        <v>2453431.0919642458</v>
      </c>
      <c r="P121" s="83">
        <v>3062621.0292725526</v>
      </c>
      <c r="Q121" s="83">
        <v>2157522.0205821833</v>
      </c>
      <c r="R121" s="83">
        <v>3364455.4723437326</v>
      </c>
      <c r="S121" s="411">
        <f t="shared" si="21"/>
        <v>28128126.097135291</v>
      </c>
      <c r="T121" s="424">
        <f t="shared" si="22"/>
        <v>6.0320270069964361E-3</v>
      </c>
    </row>
    <row r="122" spans="1:20">
      <c r="A122" s="116" t="str">
        <f t="shared" si="18"/>
        <v>715p</v>
      </c>
      <c r="B122" s="539" t="s">
        <v>81</v>
      </c>
      <c r="C122" s="540"/>
      <c r="D122" s="540"/>
      <c r="E122" s="540"/>
      <c r="F122" s="540"/>
      <c r="G122" s="83">
        <v>2425520.8099999996</v>
      </c>
      <c r="H122" s="83">
        <v>1609741.96</v>
      </c>
      <c r="I122" s="83">
        <v>2046839.3099999998</v>
      </c>
      <c r="J122" s="83">
        <v>5482431.4299999997</v>
      </c>
      <c r="K122" s="83">
        <v>2151437.83</v>
      </c>
      <c r="L122" s="83">
        <v>2740294.16</v>
      </c>
      <c r="M122" s="83">
        <v>3610099.6149461018</v>
      </c>
      <c r="N122" s="83">
        <v>2856432.7673175023</v>
      </c>
      <c r="O122" s="83">
        <v>38693622.019299239</v>
      </c>
      <c r="P122" s="83">
        <v>3080614.3453884441</v>
      </c>
      <c r="Q122" s="83">
        <v>2054798.3756645597</v>
      </c>
      <c r="R122" s="83">
        <v>4981072.0471647922</v>
      </c>
      <c r="S122" s="411">
        <f t="shared" si="21"/>
        <v>71732904.669780642</v>
      </c>
      <c r="T122" s="424">
        <f t="shared" si="22"/>
        <v>1.5382994827461522E-2</v>
      </c>
    </row>
    <row r="123" spans="1:20">
      <c r="A123" s="116" t="str">
        <f t="shared" si="18"/>
        <v>73p</v>
      </c>
      <c r="B123" s="539" t="s">
        <v>99</v>
      </c>
      <c r="C123" s="540"/>
      <c r="D123" s="540"/>
      <c r="E123" s="540"/>
      <c r="F123" s="540"/>
      <c r="G123" s="83">
        <v>172043.05</v>
      </c>
      <c r="H123" s="83">
        <v>78777.210000000006</v>
      </c>
      <c r="I123" s="83">
        <v>195694.06</v>
      </c>
      <c r="J123" s="83">
        <v>433978.03</v>
      </c>
      <c r="K123" s="83">
        <v>1090667.1299999999</v>
      </c>
      <c r="L123" s="83">
        <v>2374577.77</v>
      </c>
      <c r="M123" s="83">
        <v>478781.26200871647</v>
      </c>
      <c r="N123" s="83">
        <v>135623.91601735391</v>
      </c>
      <c r="O123" s="83">
        <v>165878.65208433714</v>
      </c>
      <c r="P123" s="83">
        <v>490320.35892417241</v>
      </c>
      <c r="Q123" s="83">
        <v>785775.49666312477</v>
      </c>
      <c r="R123" s="83">
        <v>860197.30493980495</v>
      </c>
      <c r="S123" s="411">
        <f t="shared" si="21"/>
        <v>7262314.2406375092</v>
      </c>
      <c r="T123" s="424">
        <f t="shared" si="22"/>
        <v>1.5573904739171992E-3</v>
      </c>
    </row>
    <row r="124" spans="1:20" ht="13.5" thickBot="1">
      <c r="A124" s="116" t="str">
        <f t="shared" si="18"/>
        <v>74p</v>
      </c>
      <c r="B124" s="541" t="s">
        <v>105</v>
      </c>
      <c r="C124" s="542"/>
      <c r="D124" s="542"/>
      <c r="E124" s="542"/>
      <c r="F124" s="542"/>
      <c r="G124" s="83">
        <v>1518621.66</v>
      </c>
      <c r="H124" s="83">
        <v>776556.18</v>
      </c>
      <c r="I124" s="83">
        <v>1210159.24</v>
      </c>
      <c r="J124" s="83">
        <v>8493510.6400000006</v>
      </c>
      <c r="K124" s="83">
        <v>1746477.29</v>
      </c>
      <c r="L124" s="83">
        <v>1532517.83</v>
      </c>
      <c r="M124" s="83">
        <v>2435550.5406138748</v>
      </c>
      <c r="N124" s="83">
        <v>570671.53597611003</v>
      </c>
      <c r="O124" s="83">
        <v>1353198.8801805205</v>
      </c>
      <c r="P124" s="83">
        <v>2470225.2025423776</v>
      </c>
      <c r="Q124" s="83">
        <v>2112933.3732640138</v>
      </c>
      <c r="R124" s="83">
        <v>7307967.0482751997</v>
      </c>
      <c r="S124" s="412">
        <f t="shared" si="21"/>
        <v>31528389.420852099</v>
      </c>
      <c r="T124" s="425">
        <f t="shared" si="22"/>
        <v>6.7612074767060106E-3</v>
      </c>
    </row>
    <row r="125" spans="1:20" ht="13.5" thickBot="1">
      <c r="A125" s="116" t="str">
        <f t="shared" si="18"/>
        <v>4p</v>
      </c>
      <c r="B125" s="521" t="s">
        <v>811</v>
      </c>
      <c r="C125" s="522"/>
      <c r="D125" s="522"/>
      <c r="E125" s="522"/>
      <c r="F125" s="522"/>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13">
        <f>+SUM(G125:R125)</f>
        <v>1899843074.6966665</v>
      </c>
      <c r="T125" s="426">
        <f t="shared" si="22"/>
        <v>0.40741799492972885</v>
      </c>
    </row>
    <row r="126" spans="1:20" ht="13.5" thickBot="1">
      <c r="A126" s="116" t="str">
        <f t="shared" si="18"/>
        <v>40p</v>
      </c>
      <c r="B126" s="579" t="s">
        <v>774</v>
      </c>
      <c r="C126" s="580"/>
      <c r="D126" s="580"/>
      <c r="E126" s="580"/>
      <c r="F126" s="580"/>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14">
        <f t="shared" si="21"/>
        <v>1610768074.6999998</v>
      </c>
      <c r="T126" s="427">
        <f t="shared" si="22"/>
        <v>0.34542637127851888</v>
      </c>
    </row>
    <row r="127" spans="1:20">
      <c r="A127" s="116" t="str">
        <f t="shared" si="18"/>
        <v>41p</v>
      </c>
      <c r="B127" s="543" t="s">
        <v>120</v>
      </c>
      <c r="C127" s="544"/>
      <c r="D127" s="544"/>
      <c r="E127" s="544"/>
      <c r="F127" s="544"/>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09">
        <f t="shared" si="21"/>
        <v>812630572.90999997</v>
      </c>
      <c r="T127" s="422">
        <f t="shared" si="22"/>
        <v>0.17426719240295679</v>
      </c>
    </row>
    <row r="128" spans="1:20">
      <c r="A128" s="116" t="str">
        <f t="shared" si="18"/>
        <v>411p</v>
      </c>
      <c r="B128" s="535" t="s">
        <v>122</v>
      </c>
      <c r="C128" s="536"/>
      <c r="D128" s="536"/>
      <c r="E128" s="536"/>
      <c r="F128" s="536"/>
      <c r="G128" s="87">
        <v>36581480.009166665</v>
      </c>
      <c r="H128" s="87">
        <v>36581480.009166665</v>
      </c>
      <c r="I128" s="87">
        <v>36581480.009166665</v>
      </c>
      <c r="J128" s="87">
        <v>36581480.009166665</v>
      </c>
      <c r="K128" s="87">
        <v>36581480.009166665</v>
      </c>
      <c r="L128" s="87">
        <v>36581480.009166665</v>
      </c>
      <c r="M128" s="87">
        <v>36581480.009166665</v>
      </c>
      <c r="N128" s="87">
        <v>36581480.009166665</v>
      </c>
      <c r="O128" s="87">
        <v>42330489.099166654</v>
      </c>
      <c r="P128" s="87">
        <v>42330489.099166654</v>
      </c>
      <c r="Q128" s="87">
        <v>42330489.099166654</v>
      </c>
      <c r="R128" s="87">
        <v>42330489.099166654</v>
      </c>
      <c r="S128" s="410">
        <f t="shared" si="21"/>
        <v>461973796.46999985</v>
      </c>
      <c r="T128" s="423">
        <f t="shared" si="22"/>
        <v>9.9069465459894937E-2</v>
      </c>
    </row>
    <row r="129" spans="1:20">
      <c r="A129" s="116" t="str">
        <f t="shared" si="18"/>
        <v>412p</v>
      </c>
      <c r="B129" s="535" t="s">
        <v>133</v>
      </c>
      <c r="C129" s="536"/>
      <c r="D129" s="536"/>
      <c r="E129" s="536"/>
      <c r="F129" s="536"/>
      <c r="G129" s="87">
        <v>1045765.8483333333</v>
      </c>
      <c r="H129" s="87">
        <v>1045765.8483333333</v>
      </c>
      <c r="I129" s="87">
        <v>1045765.8483333333</v>
      </c>
      <c r="J129" s="87">
        <v>1064654.7372222226</v>
      </c>
      <c r="K129" s="87">
        <v>1064654.7372222226</v>
      </c>
      <c r="L129" s="87">
        <v>1064654.7372222226</v>
      </c>
      <c r="M129" s="87">
        <v>1064654.7372222226</v>
      </c>
      <c r="N129" s="87">
        <v>1064654.7372222226</v>
      </c>
      <c r="O129" s="87">
        <v>1064654.7372222201</v>
      </c>
      <c r="P129" s="87">
        <v>1064654.7372222201</v>
      </c>
      <c r="Q129" s="87">
        <v>1064654.7372222226</v>
      </c>
      <c r="R129" s="87">
        <v>1608087.7372222189</v>
      </c>
      <c r="S129" s="410">
        <f t="shared" si="21"/>
        <v>13262623.179999996</v>
      </c>
      <c r="T129" s="423">
        <f t="shared" si="22"/>
        <v>2.8441461378945036E-3</v>
      </c>
    </row>
    <row r="130" spans="1:20">
      <c r="A130" s="116" t="str">
        <f t="shared" si="18"/>
        <v>413p</v>
      </c>
      <c r="B130" s="535" t="s">
        <v>148</v>
      </c>
      <c r="C130" s="536"/>
      <c r="D130" s="536"/>
      <c r="E130" s="536"/>
      <c r="F130" s="536"/>
      <c r="G130" s="87">
        <v>2429373.3213333334</v>
      </c>
      <c r="H130" s="87">
        <v>2429373.3213333334</v>
      </c>
      <c r="I130" s="87">
        <v>2429373.3213333334</v>
      </c>
      <c r="J130" s="87">
        <v>2429373.3213333334</v>
      </c>
      <c r="K130" s="87">
        <v>2429373.3213333334</v>
      </c>
      <c r="L130" s="87">
        <v>2429373.3213333334</v>
      </c>
      <c r="M130" s="87">
        <v>3644059.9819999994</v>
      </c>
      <c r="N130" s="87">
        <v>3644059.9819999994</v>
      </c>
      <c r="O130" s="87">
        <v>4454463.4019999988</v>
      </c>
      <c r="P130" s="87">
        <v>4454463.4019999988</v>
      </c>
      <c r="Q130" s="87">
        <v>4454463.4019999988</v>
      </c>
      <c r="R130" s="87">
        <v>4454463.4019999988</v>
      </c>
      <c r="S130" s="410">
        <f t="shared" si="21"/>
        <v>39682213.5</v>
      </c>
      <c r="T130" s="423">
        <f t="shared" si="22"/>
        <v>8.5097806623448194E-3</v>
      </c>
    </row>
    <row r="131" spans="1:20">
      <c r="A131" s="116" t="str">
        <f t="shared" si="18"/>
        <v>414p</v>
      </c>
      <c r="B131" s="535" t="s">
        <v>162</v>
      </c>
      <c r="C131" s="536"/>
      <c r="D131" s="536"/>
      <c r="E131" s="536"/>
      <c r="F131" s="536"/>
      <c r="G131" s="87">
        <v>3986420.5893333331</v>
      </c>
      <c r="H131" s="87">
        <v>3986420.5893333331</v>
      </c>
      <c r="I131" s="87">
        <v>3986420.5893333331</v>
      </c>
      <c r="J131" s="87">
        <v>4097531.7004444432</v>
      </c>
      <c r="K131" s="87">
        <v>4097531.7004444432</v>
      </c>
      <c r="L131" s="87">
        <v>4097531.7004444432</v>
      </c>
      <c r="M131" s="87">
        <v>6090741.9951111097</v>
      </c>
      <c r="N131" s="87">
        <v>6090741.9951111097</v>
      </c>
      <c r="O131" s="87">
        <v>5577148.0201111175</v>
      </c>
      <c r="P131" s="87">
        <v>5577148.0201111175</v>
      </c>
      <c r="Q131" s="87">
        <v>5577148.0201111175</v>
      </c>
      <c r="R131" s="87">
        <v>5577148.0201111175</v>
      </c>
      <c r="S131" s="410">
        <f t="shared" si="21"/>
        <v>58741932.939999998</v>
      </c>
      <c r="T131" s="423">
        <f t="shared" si="22"/>
        <v>1.2597103863713857E-2</v>
      </c>
    </row>
    <row r="132" spans="1:20">
      <c r="A132" s="116" t="str">
        <f t="shared" si="18"/>
        <v>415p</v>
      </c>
      <c r="B132" s="535" t="s">
        <v>182</v>
      </c>
      <c r="C132" s="536"/>
      <c r="D132" s="536"/>
      <c r="E132" s="536"/>
      <c r="F132" s="536"/>
      <c r="G132" s="87">
        <v>1860319.3983333334</v>
      </c>
      <c r="H132" s="87">
        <v>1860319.3983333334</v>
      </c>
      <c r="I132" s="87">
        <v>1860319.3983333334</v>
      </c>
      <c r="J132" s="87">
        <v>1860319.3983333334</v>
      </c>
      <c r="K132" s="87">
        <v>1860319.3983333334</v>
      </c>
      <c r="L132" s="87">
        <v>1860319.3983333334</v>
      </c>
      <c r="M132" s="87">
        <v>1860319.3983333334</v>
      </c>
      <c r="N132" s="87">
        <v>1860319.3983333334</v>
      </c>
      <c r="O132" s="87">
        <v>1850732.9058333328</v>
      </c>
      <c r="P132" s="87">
        <v>1850732.9058333328</v>
      </c>
      <c r="Q132" s="87">
        <v>1850732.9058333328</v>
      </c>
      <c r="R132" s="87">
        <v>1850732.9058333328</v>
      </c>
      <c r="S132" s="410">
        <f t="shared" si="21"/>
        <v>22285486.810000002</v>
      </c>
      <c r="T132" s="423">
        <f t="shared" si="22"/>
        <v>4.7790833217173879E-3</v>
      </c>
    </row>
    <row r="133" spans="1:20">
      <c r="A133" s="116" t="str">
        <f t="shared" si="18"/>
        <v>416p</v>
      </c>
      <c r="B133" s="535" t="s">
        <v>190</v>
      </c>
      <c r="C133" s="536"/>
      <c r="D133" s="536"/>
      <c r="E133" s="536"/>
      <c r="F133" s="536"/>
      <c r="G133" s="87">
        <v>7122725</v>
      </c>
      <c r="H133" s="87">
        <v>7122725</v>
      </c>
      <c r="I133" s="87">
        <v>7122725</v>
      </c>
      <c r="J133" s="87">
        <v>7122725</v>
      </c>
      <c r="K133" s="87">
        <v>7122725</v>
      </c>
      <c r="L133" s="87">
        <v>7122725</v>
      </c>
      <c r="M133" s="87">
        <v>7122725</v>
      </c>
      <c r="N133" s="87">
        <v>7122725</v>
      </c>
      <c r="O133" s="87">
        <v>7615225</v>
      </c>
      <c r="P133" s="87">
        <v>7615225</v>
      </c>
      <c r="Q133" s="87">
        <v>7615225</v>
      </c>
      <c r="R133" s="87">
        <v>7615225</v>
      </c>
      <c r="S133" s="410">
        <f t="shared" si="21"/>
        <v>87442700</v>
      </c>
      <c r="T133" s="423">
        <f t="shared" si="22"/>
        <v>1.8751932714721656E-2</v>
      </c>
    </row>
    <row r="134" spans="1:20">
      <c r="A134" s="116" t="str">
        <f t="shared" si="18"/>
        <v>417p</v>
      </c>
      <c r="B134" s="535" t="s">
        <v>196</v>
      </c>
      <c r="C134" s="536"/>
      <c r="D134" s="536"/>
      <c r="E134" s="536"/>
      <c r="F134" s="536"/>
      <c r="G134" s="87">
        <v>800010.93333333347</v>
      </c>
      <c r="H134" s="87">
        <v>800010.93333333347</v>
      </c>
      <c r="I134" s="87">
        <v>800010.93333333347</v>
      </c>
      <c r="J134" s="87">
        <v>800010.93333333347</v>
      </c>
      <c r="K134" s="87">
        <v>800010.93333333347</v>
      </c>
      <c r="L134" s="87">
        <v>800010.93333333347</v>
      </c>
      <c r="M134" s="87">
        <v>800010.93333333347</v>
      </c>
      <c r="N134" s="87">
        <v>800010.93333333347</v>
      </c>
      <c r="O134" s="87">
        <v>986109.29833333322</v>
      </c>
      <c r="P134" s="87">
        <v>986109.29833333322</v>
      </c>
      <c r="Q134" s="87">
        <v>986109.29833333322</v>
      </c>
      <c r="R134" s="87">
        <v>986109.29833333322</v>
      </c>
      <c r="S134" s="410">
        <f t="shared" si="21"/>
        <v>10344524.66</v>
      </c>
      <c r="T134" s="423">
        <f t="shared" si="22"/>
        <v>2.2183650595201079E-3</v>
      </c>
    </row>
    <row r="135" spans="1:20">
      <c r="A135" s="116" t="str">
        <f t="shared" si="18"/>
        <v>418p</v>
      </c>
      <c r="B135" s="535" t="s">
        <v>204</v>
      </c>
      <c r="C135" s="536"/>
      <c r="D135" s="536"/>
      <c r="E135" s="536"/>
      <c r="F135" s="536"/>
      <c r="G135" s="87">
        <v>2250983.3333333335</v>
      </c>
      <c r="H135" s="87">
        <v>2250983.3333333335</v>
      </c>
      <c r="I135" s="87">
        <v>2250983.3333333335</v>
      </c>
      <c r="J135" s="87">
        <v>2250983.3333333335</v>
      </c>
      <c r="K135" s="87">
        <v>2250983.3333333335</v>
      </c>
      <c r="L135" s="87">
        <v>2250983.3333333335</v>
      </c>
      <c r="M135" s="87">
        <v>2250983.3333333335</v>
      </c>
      <c r="N135" s="87">
        <v>2250983.3333333335</v>
      </c>
      <c r="O135" s="87">
        <v>2180983.3333333344</v>
      </c>
      <c r="P135" s="87">
        <v>2180983.3333333344</v>
      </c>
      <c r="Q135" s="87">
        <v>2180983.3333333344</v>
      </c>
      <c r="R135" s="87">
        <v>2180983.3333333344</v>
      </c>
      <c r="S135" s="410">
        <f t="shared" si="21"/>
        <v>26731800.000000011</v>
      </c>
      <c r="T135" s="423">
        <f t="shared" si="22"/>
        <v>5.7325873394050804E-3</v>
      </c>
    </row>
    <row r="136" spans="1:20">
      <c r="A136" s="116" t="str">
        <f t="shared" si="18"/>
        <v>419p</v>
      </c>
      <c r="B136" s="535" t="s">
        <v>212</v>
      </c>
      <c r="C136" s="536"/>
      <c r="D136" s="536"/>
      <c r="E136" s="536"/>
      <c r="F136" s="536"/>
      <c r="G136" s="87">
        <v>2581823.9339999999</v>
      </c>
      <c r="H136" s="87">
        <v>2581823.9339999999</v>
      </c>
      <c r="I136" s="87">
        <v>2581823.9339999999</v>
      </c>
      <c r="J136" s="87">
        <v>2696268.3784444444</v>
      </c>
      <c r="K136" s="87">
        <v>2696268.3784444444</v>
      </c>
      <c r="L136" s="87">
        <v>2696268.3784444444</v>
      </c>
      <c r="M136" s="87">
        <v>3987180.345444445</v>
      </c>
      <c r="N136" s="87">
        <v>3987180.345444445</v>
      </c>
      <c r="O136" s="87">
        <v>3877323.0754444436</v>
      </c>
      <c r="P136" s="87">
        <v>3877323.0754444436</v>
      </c>
      <c r="Q136" s="87">
        <v>3877323.0754444436</v>
      </c>
      <c r="R136" s="87">
        <v>3877323.0754444436</v>
      </c>
      <c r="S136" s="410">
        <f t="shared" si="21"/>
        <v>39317929.93</v>
      </c>
      <c r="T136" s="423">
        <f t="shared" si="22"/>
        <v>8.4316606935684827E-3</v>
      </c>
    </row>
    <row r="137" spans="1:20">
      <c r="A137" s="116" t="str">
        <f t="shared" si="18"/>
        <v>440p</v>
      </c>
      <c r="B137" s="535" t="s">
        <v>803</v>
      </c>
      <c r="C137" s="536"/>
      <c r="D137" s="536"/>
      <c r="E137" s="536"/>
      <c r="F137" s="536"/>
      <c r="G137" s="87">
        <v>3322124.294666667</v>
      </c>
      <c r="H137" s="87">
        <v>3322124.294666667</v>
      </c>
      <c r="I137" s="87">
        <v>3322124.294666667</v>
      </c>
      <c r="J137" s="87">
        <v>3322124.294666667</v>
      </c>
      <c r="K137" s="87">
        <v>3522124.2900000066</v>
      </c>
      <c r="L137" s="87">
        <v>3322124.294666667</v>
      </c>
      <c r="M137" s="87">
        <v>4983186.4420000007</v>
      </c>
      <c r="N137" s="87">
        <v>4983186.4420000007</v>
      </c>
      <c r="O137" s="87">
        <v>5687111.6931666648</v>
      </c>
      <c r="P137" s="87">
        <v>5687111.6931666648</v>
      </c>
      <c r="Q137" s="87">
        <v>5687111.6931666601</v>
      </c>
      <c r="R137" s="87">
        <v>5687111.6931666601</v>
      </c>
      <c r="S137" s="410">
        <f t="shared" si="21"/>
        <v>52847565.419999987</v>
      </c>
      <c r="T137" s="423">
        <f t="shared" si="22"/>
        <v>1.1333067150175952E-2</v>
      </c>
    </row>
    <row r="138" spans="1:20">
      <c r="A138" s="116" t="str">
        <f t="shared" si="18"/>
        <v>42p</v>
      </c>
      <c r="B138" s="529" t="s">
        <v>230</v>
      </c>
      <c r="C138" s="530"/>
      <c r="D138" s="530"/>
      <c r="E138" s="530"/>
      <c r="F138" s="530"/>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11">
        <f t="shared" si="21"/>
        <v>558932773.86000013</v>
      </c>
      <c r="T138" s="424">
        <f t="shared" si="22"/>
        <v>0.11986214706859988</v>
      </c>
    </row>
    <row r="139" spans="1:20">
      <c r="A139" s="116" t="str">
        <f t="shared" si="18"/>
        <v>421p</v>
      </c>
      <c r="B139" s="535" t="s">
        <v>232</v>
      </c>
      <c r="C139" s="536"/>
      <c r="D139" s="536"/>
      <c r="E139" s="536"/>
      <c r="F139" s="536"/>
      <c r="G139" s="87">
        <v>6651000</v>
      </c>
      <c r="H139" s="87">
        <v>6651000</v>
      </c>
      <c r="I139" s="87">
        <v>6651000</v>
      </c>
      <c r="J139" s="87">
        <v>6651000</v>
      </c>
      <c r="K139" s="87">
        <v>6651000</v>
      </c>
      <c r="L139" s="87">
        <v>6651000</v>
      </c>
      <c r="M139" s="87">
        <v>6651000</v>
      </c>
      <c r="N139" s="87">
        <v>6651000</v>
      </c>
      <c r="O139" s="87">
        <v>7394520.9774999991</v>
      </c>
      <c r="P139" s="87">
        <v>7394520.9774999991</v>
      </c>
      <c r="Q139" s="87">
        <v>7394520.9774999991</v>
      </c>
      <c r="R139" s="87">
        <v>7394520.9774999991</v>
      </c>
      <c r="S139" s="410">
        <f t="shared" si="21"/>
        <v>82786083.909999996</v>
      </c>
      <c r="T139" s="423">
        <f t="shared" si="22"/>
        <v>1.7753329611226793E-2</v>
      </c>
    </row>
    <row r="140" spans="1:20">
      <c r="A140" s="116" t="str">
        <f t="shared" si="18"/>
        <v>422p</v>
      </c>
      <c r="B140" s="535" t="s">
        <v>248</v>
      </c>
      <c r="C140" s="536"/>
      <c r="D140" s="536"/>
      <c r="E140" s="536"/>
      <c r="F140" s="536"/>
      <c r="G140" s="87">
        <v>1699899.96</v>
      </c>
      <c r="H140" s="87">
        <v>1699899.96</v>
      </c>
      <c r="I140" s="87">
        <v>1699899.96</v>
      </c>
      <c r="J140" s="87">
        <v>1699899.96</v>
      </c>
      <c r="K140" s="87">
        <v>1699899.96</v>
      </c>
      <c r="L140" s="87">
        <v>1699899.96</v>
      </c>
      <c r="M140" s="87">
        <v>1699899.96</v>
      </c>
      <c r="N140" s="87">
        <v>1699899.96</v>
      </c>
      <c r="O140" s="87">
        <v>924899.9599999981</v>
      </c>
      <c r="P140" s="87">
        <v>924899.9599999981</v>
      </c>
      <c r="Q140" s="87">
        <v>924899.9599999981</v>
      </c>
      <c r="R140" s="87">
        <v>924899.9599999981</v>
      </c>
      <c r="S140" s="410">
        <f t="shared" si="21"/>
        <v>17298799.519999992</v>
      </c>
      <c r="T140" s="423">
        <f t="shared" si="22"/>
        <v>3.7096970318219718E-3</v>
      </c>
    </row>
    <row r="141" spans="1:20">
      <c r="A141" s="116" t="str">
        <f t="shared" si="18"/>
        <v>423p</v>
      </c>
      <c r="B141" s="535" t="s">
        <v>259</v>
      </c>
      <c r="C141" s="536"/>
      <c r="D141" s="536"/>
      <c r="E141" s="536"/>
      <c r="F141" s="536"/>
      <c r="G141" s="87">
        <v>35472732.535833336</v>
      </c>
      <c r="H141" s="87">
        <v>35472732.535833336</v>
      </c>
      <c r="I141" s="87">
        <v>35472732.535833336</v>
      </c>
      <c r="J141" s="87">
        <v>35472732.535833336</v>
      </c>
      <c r="K141" s="87">
        <v>35472732.535833336</v>
      </c>
      <c r="L141" s="87">
        <v>35472732.535833336</v>
      </c>
      <c r="M141" s="87">
        <v>35472732.535833336</v>
      </c>
      <c r="N141" s="87">
        <v>35472732.535833336</v>
      </c>
      <c r="O141" s="87">
        <v>35472732.535833336</v>
      </c>
      <c r="P141" s="87">
        <v>35472732.535833336</v>
      </c>
      <c r="Q141" s="87">
        <v>35472732.535833336</v>
      </c>
      <c r="R141" s="87">
        <v>35472732.535833336</v>
      </c>
      <c r="S141" s="410">
        <f t="shared" si="21"/>
        <v>425672790.43000013</v>
      </c>
      <c r="T141" s="423">
        <f t="shared" si="22"/>
        <v>9.1284778770911415E-2</v>
      </c>
    </row>
    <row r="142" spans="1:20">
      <c r="A142" s="116" t="str">
        <f t="shared" si="18"/>
        <v>424p</v>
      </c>
      <c r="B142" s="535" t="s">
        <v>274</v>
      </c>
      <c r="C142" s="536"/>
      <c r="D142" s="536"/>
      <c r="E142" s="536"/>
      <c r="F142" s="536"/>
      <c r="G142" s="87">
        <v>1375008.3333333333</v>
      </c>
      <c r="H142" s="87">
        <v>1375008.3333333333</v>
      </c>
      <c r="I142" s="87">
        <v>1375008.3333333333</v>
      </c>
      <c r="J142" s="87">
        <v>1375008.3333333333</v>
      </c>
      <c r="K142" s="87">
        <v>1375008.3333333333</v>
      </c>
      <c r="L142" s="87">
        <v>1375008.3333333333</v>
      </c>
      <c r="M142" s="87">
        <v>1375008.3333333333</v>
      </c>
      <c r="N142" s="87">
        <v>1375008.3333333333</v>
      </c>
      <c r="O142" s="87">
        <v>2000008.3333333328</v>
      </c>
      <c r="P142" s="87">
        <v>2000008.3333333328</v>
      </c>
      <c r="Q142" s="87">
        <v>2000008.3333333328</v>
      </c>
      <c r="R142" s="87">
        <v>2000008.3333333328</v>
      </c>
      <c r="S142" s="410">
        <f t="shared" si="21"/>
        <v>19000099.999999996</v>
      </c>
      <c r="T142" s="423">
        <f t="shared" si="22"/>
        <v>4.0745379176647433E-3</v>
      </c>
    </row>
    <row r="143" spans="1:20">
      <c r="A143" s="116" t="str">
        <f t="shared" si="18"/>
        <v>425p</v>
      </c>
      <c r="B143" s="535" t="s">
        <v>278</v>
      </c>
      <c r="C143" s="536"/>
      <c r="D143" s="536"/>
      <c r="E143" s="536"/>
      <c r="F143" s="536"/>
      <c r="G143" s="87">
        <v>752083.33333333337</v>
      </c>
      <c r="H143" s="87">
        <v>752083.33333333337</v>
      </c>
      <c r="I143" s="87">
        <v>752083.33333333337</v>
      </c>
      <c r="J143" s="87">
        <v>752083.33333333337</v>
      </c>
      <c r="K143" s="87">
        <v>752083.33333333337</v>
      </c>
      <c r="L143" s="87">
        <v>752083.33333333337</v>
      </c>
      <c r="M143" s="87">
        <v>752083.33333333337</v>
      </c>
      <c r="N143" s="87">
        <v>752083.33333333337</v>
      </c>
      <c r="O143" s="87">
        <v>2039583.333333334</v>
      </c>
      <c r="P143" s="87">
        <v>2039583.333333334</v>
      </c>
      <c r="Q143" s="87">
        <v>2039583.333333334</v>
      </c>
      <c r="R143" s="87">
        <v>2039583.333333334</v>
      </c>
      <c r="S143" s="410">
        <f t="shared" si="21"/>
        <v>14175000.000000002</v>
      </c>
      <c r="T143" s="423">
        <f t="shared" si="22"/>
        <v>3.0398037369749509E-3</v>
      </c>
    </row>
    <row r="144" spans="1:20">
      <c r="A144" s="116" t="str">
        <f t="shared" si="18"/>
        <v>43p</v>
      </c>
      <c r="B144" s="537" t="s">
        <v>286</v>
      </c>
      <c r="C144" s="538"/>
      <c r="D144" s="538"/>
      <c r="E144" s="538"/>
      <c r="F144" s="538"/>
      <c r="G144" s="83">
        <v>15295211.558333334</v>
      </c>
      <c r="H144" s="83">
        <v>15295211.558333334</v>
      </c>
      <c r="I144" s="83">
        <v>15295211.558333334</v>
      </c>
      <c r="J144" s="83">
        <v>18161878.224999998</v>
      </c>
      <c r="K144" s="83">
        <v>18161878.224999998</v>
      </c>
      <c r="L144" s="83">
        <v>18161878.224999998</v>
      </c>
      <c r="M144" s="83">
        <v>15295211.558333334</v>
      </c>
      <c r="N144" s="83">
        <v>15295211.558333334</v>
      </c>
      <c r="O144" s="83">
        <v>18930636.555833336</v>
      </c>
      <c r="P144" s="83">
        <v>18930636.555833336</v>
      </c>
      <c r="Q144" s="83">
        <v>18930636.555833336</v>
      </c>
      <c r="R144" s="83">
        <v>18930636.555833336</v>
      </c>
      <c r="S144" s="411">
        <f>+SUM(G144:R144)</f>
        <v>206684238.69</v>
      </c>
      <c r="T144" s="424">
        <f t="shared" si="22"/>
        <v>4.4323070274686745E-2</v>
      </c>
    </row>
    <row r="145" spans="1:20">
      <c r="A145" s="116" t="str">
        <f t="shared" si="18"/>
        <v>44p</v>
      </c>
      <c r="B145" s="537" t="s">
        <v>812</v>
      </c>
      <c r="C145" s="538"/>
      <c r="D145" s="538"/>
      <c r="E145" s="538"/>
      <c r="F145" s="538"/>
      <c r="G145" s="83">
        <v>21472083.333333332</v>
      </c>
      <c r="H145" s="83">
        <v>21472083.333333332</v>
      </c>
      <c r="I145" s="83">
        <v>21472083.333333332</v>
      </c>
      <c r="J145" s="83">
        <v>21472083.333333332</v>
      </c>
      <c r="K145" s="83">
        <v>21472083.333333332</v>
      </c>
      <c r="L145" s="83">
        <v>21472083.333333332</v>
      </c>
      <c r="M145" s="83">
        <v>26990416.666666664</v>
      </c>
      <c r="N145" s="83">
        <v>26990416.666666664</v>
      </c>
      <c r="O145" s="83">
        <v>26315416.666666701</v>
      </c>
      <c r="P145" s="83">
        <v>26315416.666666701</v>
      </c>
      <c r="Q145" s="83">
        <v>26815416.670000002</v>
      </c>
      <c r="R145" s="83">
        <v>26815416.66</v>
      </c>
      <c r="S145" s="411">
        <f t="shared" si="21"/>
        <v>289074999.99666673</v>
      </c>
      <c r="T145" s="424">
        <f t="shared" si="22"/>
        <v>6.1991623651209964E-2</v>
      </c>
    </row>
    <row r="146" spans="1:20">
      <c r="A146" s="116" t="str">
        <f t="shared" si="18"/>
        <v>451p</v>
      </c>
      <c r="B146" s="525" t="s">
        <v>113</v>
      </c>
      <c r="C146" s="526"/>
      <c r="D146" s="526"/>
      <c r="E146" s="526"/>
      <c r="F146" s="526"/>
      <c r="G146" s="87">
        <v>239583.41666666666</v>
      </c>
      <c r="H146" s="87">
        <v>239583.41666666666</v>
      </c>
      <c r="I146" s="87">
        <v>239583.41666666666</v>
      </c>
      <c r="J146" s="87">
        <v>239583.41666666666</v>
      </c>
      <c r="K146" s="87">
        <v>239583.41666666666</v>
      </c>
      <c r="L146" s="87">
        <v>239583.41666666666</v>
      </c>
      <c r="M146" s="87">
        <v>239583.41666666666</v>
      </c>
      <c r="N146" s="87">
        <v>239583.41666666666</v>
      </c>
      <c r="O146" s="87">
        <v>239583.41666666666</v>
      </c>
      <c r="P146" s="87">
        <v>239583.41666666666</v>
      </c>
      <c r="Q146" s="87">
        <v>239583.41666666666</v>
      </c>
      <c r="R146" s="87">
        <v>239583.41666666666</v>
      </c>
      <c r="S146" s="410">
        <f t="shared" si="21"/>
        <v>2875000.9999999995</v>
      </c>
      <c r="T146" s="423">
        <f t="shared" si="22"/>
        <v>6.1653889125973314E-4</v>
      </c>
    </row>
    <row r="147" spans="1:20">
      <c r="A147" s="116" t="str">
        <f t="shared" si="18"/>
        <v>47p</v>
      </c>
      <c r="B147" s="525" t="s">
        <v>366</v>
      </c>
      <c r="C147" s="526"/>
      <c r="D147" s="526"/>
      <c r="E147" s="526"/>
      <c r="F147" s="526"/>
      <c r="G147" s="87">
        <v>830846.24800000002</v>
      </c>
      <c r="H147" s="87">
        <v>830846.24800000002</v>
      </c>
      <c r="I147" s="87">
        <v>830846.24800000002</v>
      </c>
      <c r="J147" s="87">
        <v>949846.13199999998</v>
      </c>
      <c r="K147" s="87">
        <v>1306845.784</v>
      </c>
      <c r="L147" s="87">
        <v>830846.24800000002</v>
      </c>
      <c r="M147" s="87">
        <v>1246269.3720000002</v>
      </c>
      <c r="N147" s="87">
        <v>1246269.3720000002</v>
      </c>
      <c r="O147" s="87">
        <v>5393218.1470000008</v>
      </c>
      <c r="P147" s="87">
        <v>5393218.1470000008</v>
      </c>
      <c r="Q147" s="87">
        <v>5393218.1470000008</v>
      </c>
      <c r="R147" s="87">
        <v>5393218.1470000008</v>
      </c>
      <c r="S147" s="410">
        <f t="shared" si="21"/>
        <v>29645488.240000002</v>
      </c>
      <c r="T147" s="423">
        <f t="shared" si="22"/>
        <v>6.3574226410157992E-3</v>
      </c>
    </row>
    <row r="148" spans="1:20">
      <c r="A148" s="116" t="str">
        <f t="shared" si="18"/>
        <v>462p</v>
      </c>
      <c r="B148" s="525" t="s">
        <v>359</v>
      </c>
      <c r="C148" s="526"/>
      <c r="D148" s="526"/>
      <c r="E148" s="526"/>
      <c r="F148" s="526"/>
      <c r="G148" s="87">
        <v>0</v>
      </c>
      <c r="H148" s="87">
        <v>0</v>
      </c>
      <c r="I148" s="87">
        <v>0</v>
      </c>
      <c r="J148" s="87">
        <v>0</v>
      </c>
      <c r="K148" s="87">
        <v>0</v>
      </c>
      <c r="L148" s="87">
        <v>0</v>
      </c>
      <c r="M148" s="87">
        <v>0</v>
      </c>
      <c r="N148" s="87">
        <v>0</v>
      </c>
      <c r="O148" s="87">
        <v>0</v>
      </c>
      <c r="P148" s="87">
        <v>0</v>
      </c>
      <c r="Q148" s="87">
        <v>0</v>
      </c>
      <c r="R148" s="87">
        <v>0</v>
      </c>
      <c r="S148" s="410">
        <f t="shared" si="21"/>
        <v>0</v>
      </c>
      <c r="T148" s="423">
        <f t="shared" si="22"/>
        <v>0</v>
      </c>
    </row>
    <row r="149" spans="1:20" ht="13.5" thickBot="1">
      <c r="A149" s="116"/>
      <c r="B149" s="376" t="s">
        <v>686</v>
      </c>
      <c r="C149" s="377"/>
      <c r="D149" s="377"/>
      <c r="E149" s="377"/>
      <c r="F149" s="377"/>
      <c r="G149" s="87">
        <v>0</v>
      </c>
      <c r="H149" s="87">
        <v>0</v>
      </c>
      <c r="I149" s="87">
        <v>0</v>
      </c>
      <c r="J149" s="87">
        <v>0</v>
      </c>
      <c r="K149" s="87">
        <v>0</v>
      </c>
      <c r="L149" s="87">
        <v>0</v>
      </c>
      <c r="M149" s="87">
        <v>0</v>
      </c>
      <c r="N149" s="87">
        <v>0</v>
      </c>
      <c r="O149" s="87">
        <v>0</v>
      </c>
      <c r="P149" s="87">
        <v>0</v>
      </c>
      <c r="Q149" s="87">
        <v>0</v>
      </c>
      <c r="R149" s="87">
        <v>0</v>
      </c>
      <c r="S149" s="401">
        <f>SUM(G149:R149)</f>
        <v>0</v>
      </c>
      <c r="T149" s="386">
        <f t="shared" si="22"/>
        <v>0</v>
      </c>
    </row>
    <row r="150" spans="1:20" ht="13.5" thickBot="1">
      <c r="A150" s="117" t="str">
        <f>+CONCATENATE(A55,"p")</f>
        <v>1000p</v>
      </c>
      <c r="B150" s="533" t="s">
        <v>545</v>
      </c>
      <c r="C150" s="534"/>
      <c r="D150" s="534"/>
      <c r="E150" s="534"/>
      <c r="F150" s="534"/>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16">
        <f t="shared" si="21"/>
        <v>-142839853.56245428</v>
      </c>
      <c r="T150" s="429">
        <f t="shared" si="22"/>
        <v>-3.0631754543076064E-2</v>
      </c>
    </row>
    <row r="151" spans="1:20" ht="13.5" thickBot="1">
      <c r="A151" s="117" t="str">
        <f>+CONCATENATE(A57,"p")</f>
        <v>1001p</v>
      </c>
      <c r="B151" s="527" t="s">
        <v>813</v>
      </c>
      <c r="C151" s="528"/>
      <c r="D151" s="528"/>
      <c r="E151" s="528"/>
      <c r="F151" s="528"/>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16">
        <f t="shared" si="21"/>
        <v>-55397153.562454268</v>
      </c>
      <c r="T151" s="429">
        <f t="shared" si="22"/>
        <v>-1.1879821828354403E-2</v>
      </c>
    </row>
    <row r="152" spans="1:20">
      <c r="A152" s="117" t="str">
        <f>+CONCATENATE(A58,"p")</f>
        <v>46p</v>
      </c>
      <c r="B152" s="529" t="s">
        <v>352</v>
      </c>
      <c r="C152" s="530"/>
      <c r="D152" s="530"/>
      <c r="E152" s="530"/>
      <c r="F152" s="530"/>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17">
        <f t="shared" si="21"/>
        <v>542432774.80999994</v>
      </c>
      <c r="T152" s="430">
        <f t="shared" si="22"/>
        <v>0.11632375138801619</v>
      </c>
    </row>
    <row r="153" spans="1:20">
      <c r="A153" s="117" t="str">
        <f>+CONCATENATE(A59,"p")</f>
        <v>4611p</v>
      </c>
      <c r="B153" s="523" t="s">
        <v>355</v>
      </c>
      <c r="C153" s="524"/>
      <c r="D153" s="524"/>
      <c r="E153" s="524"/>
      <c r="F153" s="524"/>
      <c r="G153" s="96">
        <v>116701.86</v>
      </c>
      <c r="H153" s="96">
        <v>867332.36</v>
      </c>
      <c r="I153" s="96">
        <v>7801367.0199999996</v>
      </c>
      <c r="J153" s="96">
        <v>4481623.79</v>
      </c>
      <c r="K153" s="96">
        <v>2831467.37</v>
      </c>
      <c r="L153" s="96">
        <v>7170000.0800000001</v>
      </c>
      <c r="M153" s="96">
        <v>82322.3</v>
      </c>
      <c r="N153" s="96">
        <v>10832753.109999999</v>
      </c>
      <c r="O153" s="96">
        <v>1958366.01</v>
      </c>
      <c r="P153" s="96">
        <v>1510132.11</v>
      </c>
      <c r="Q153" s="96">
        <v>834059.15</v>
      </c>
      <c r="R153" s="96">
        <v>12202154.65</v>
      </c>
      <c r="S153" s="415">
        <f t="shared" si="21"/>
        <v>50688279.809999995</v>
      </c>
      <c r="T153" s="428">
        <f t="shared" si="22"/>
        <v>1.0870012161359429E-2</v>
      </c>
    </row>
    <row r="154" spans="1:20">
      <c r="A154" s="117" t="str">
        <f>+CONCATENATE(A60,"p")</f>
        <v>4612p</v>
      </c>
      <c r="B154" s="525" t="s">
        <v>357</v>
      </c>
      <c r="C154" s="526"/>
      <c r="D154" s="526"/>
      <c r="E154" s="526"/>
      <c r="F154" s="526"/>
      <c r="G154" s="96">
        <v>2071825.5645770216</v>
      </c>
      <c r="H154" s="96">
        <v>2862393.2253735214</v>
      </c>
      <c r="I154" s="96">
        <v>12467636.918240691</v>
      </c>
      <c r="J154" s="96">
        <v>17326274.372907523</v>
      </c>
      <c r="K154" s="96">
        <v>15150457.606090657</v>
      </c>
      <c r="L154" s="96">
        <v>8947929.7645770218</v>
      </c>
      <c r="M154" s="96">
        <v>2071825.5545770216</v>
      </c>
      <c r="N154" s="96">
        <v>2989936.9753735219</v>
      </c>
      <c r="O154" s="96">
        <v>16625761.232895471</v>
      </c>
      <c r="P154" s="96">
        <v>4165314.0029075216</v>
      </c>
      <c r="Q154" s="96">
        <v>6972714.957903021</v>
      </c>
      <c r="R154" s="96">
        <v>369847929.82457697</v>
      </c>
      <c r="S154" s="415">
        <f t="shared" si="21"/>
        <v>461500000</v>
      </c>
      <c r="T154" s="428">
        <f t="shared" si="22"/>
        <v>9.8967860642958705E-2</v>
      </c>
    </row>
    <row r="155" spans="1:20">
      <c r="A155" s="117" t="str">
        <f>+CONCATENATE(A53,"p")</f>
        <v>4630p</v>
      </c>
      <c r="B155" s="525" t="s">
        <v>365</v>
      </c>
      <c r="C155" s="526"/>
      <c r="D155" s="526"/>
      <c r="E155" s="526"/>
      <c r="F155" s="526"/>
      <c r="G155" s="96">
        <v>1807457.9166666667</v>
      </c>
      <c r="H155" s="96">
        <v>1882457.9166666667</v>
      </c>
      <c r="I155" s="96">
        <v>1937457.9166666667</v>
      </c>
      <c r="J155" s="96">
        <v>1912457.9166666667</v>
      </c>
      <c r="K155" s="96">
        <v>1967457.9166666667</v>
      </c>
      <c r="L155" s="96">
        <v>1907457.9166666667</v>
      </c>
      <c r="M155" s="96">
        <v>3852457.9166666665</v>
      </c>
      <c r="N155" s="96">
        <v>3337457.9166666665</v>
      </c>
      <c r="O155" s="96">
        <v>2702457.9166666698</v>
      </c>
      <c r="P155" s="96">
        <v>2797457.9166666698</v>
      </c>
      <c r="Q155" s="96">
        <v>2792457.9166666698</v>
      </c>
      <c r="R155" s="96">
        <v>3347457.9166666698</v>
      </c>
      <c r="S155" s="415">
        <f t="shared" si="21"/>
        <v>30244495.000000015</v>
      </c>
      <c r="T155" s="428">
        <f t="shared" si="22"/>
        <v>6.4858785836980773E-3</v>
      </c>
    </row>
    <row r="156" spans="1:20" ht="13.5" thickBot="1">
      <c r="A156" s="117"/>
      <c r="B156" s="376" t="s">
        <v>770</v>
      </c>
      <c r="C156" s="377"/>
      <c r="D156" s="377"/>
      <c r="E156" s="377"/>
      <c r="F156" s="377"/>
      <c r="G156" s="348">
        <v>0</v>
      </c>
      <c r="H156" s="348">
        <v>0</v>
      </c>
      <c r="I156" s="348">
        <v>0</v>
      </c>
      <c r="J156" s="348">
        <v>0</v>
      </c>
      <c r="K156" s="348">
        <v>70000000</v>
      </c>
      <c r="L156" s="348">
        <v>0</v>
      </c>
      <c r="M156" s="348">
        <v>0</v>
      </c>
      <c r="N156" s="348">
        <v>0</v>
      </c>
      <c r="O156" s="348">
        <v>0</v>
      </c>
      <c r="P156" s="348">
        <v>0</v>
      </c>
      <c r="Q156" s="348">
        <v>0</v>
      </c>
      <c r="R156" s="348">
        <v>0</v>
      </c>
      <c r="S156" s="415">
        <f t="shared" si="21"/>
        <v>70000000</v>
      </c>
      <c r="T156" s="428">
        <f t="shared" si="22"/>
        <v>1.5011376478888644E-2</v>
      </c>
    </row>
    <row r="157" spans="1:20" ht="13.5" thickBot="1">
      <c r="A157" s="117" t="str">
        <f t="shared" ref="A157:A162" si="31">+CONCATENATE(A62,"p")</f>
        <v>1002p</v>
      </c>
      <c r="B157" s="531" t="s">
        <v>543</v>
      </c>
      <c r="C157" s="532"/>
      <c r="D157" s="532"/>
      <c r="E157" s="532"/>
      <c r="F157" s="532"/>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18">
        <f t="shared" si="21"/>
        <v>-755272628.37245417</v>
      </c>
      <c r="T157" s="431">
        <f t="shared" si="22"/>
        <v>-0.16196688240998089</v>
      </c>
    </row>
    <row r="158" spans="1:20" ht="13.5" thickBot="1">
      <c r="A158" s="117" t="str">
        <f t="shared" si="31"/>
        <v>1003p</v>
      </c>
      <c r="B158" s="521" t="s">
        <v>544</v>
      </c>
      <c r="C158" s="522"/>
      <c r="D158" s="522"/>
      <c r="E158" s="522"/>
      <c r="F158" s="522"/>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19">
        <f t="shared" si="21"/>
        <v>755272628.37245417</v>
      </c>
      <c r="T158" s="432">
        <f t="shared" si="22"/>
        <v>0.16196688240998089</v>
      </c>
    </row>
    <row r="159" spans="1:20">
      <c r="A159" s="117" t="str">
        <f t="shared" si="31"/>
        <v>7511p</v>
      </c>
      <c r="B159" s="523" t="s">
        <v>114</v>
      </c>
      <c r="C159" s="524"/>
      <c r="D159" s="524"/>
      <c r="E159" s="524"/>
      <c r="F159" s="524"/>
      <c r="G159" s="96">
        <v>0</v>
      </c>
      <c r="H159" s="96">
        <v>0</v>
      </c>
      <c r="I159" s="96">
        <v>0</v>
      </c>
      <c r="J159" s="96">
        <v>0</v>
      </c>
      <c r="K159" s="96">
        <v>0</v>
      </c>
      <c r="L159" s="96">
        <v>0</v>
      </c>
      <c r="M159" s="96">
        <v>0</v>
      </c>
      <c r="N159" s="96">
        <v>0</v>
      </c>
      <c r="O159" s="96">
        <v>0</v>
      </c>
      <c r="P159" s="96">
        <v>0</v>
      </c>
      <c r="Q159" s="96">
        <v>0</v>
      </c>
      <c r="R159" s="96">
        <v>0</v>
      </c>
      <c r="S159" s="415">
        <f t="shared" si="21"/>
        <v>0</v>
      </c>
      <c r="T159" s="428">
        <f t="shared" si="22"/>
        <v>0</v>
      </c>
    </row>
    <row r="160" spans="1:20">
      <c r="A160" s="117" t="str">
        <f t="shared" si="31"/>
        <v>7512p</v>
      </c>
      <c r="B160" s="525" t="s">
        <v>116</v>
      </c>
      <c r="C160" s="526"/>
      <c r="D160" s="526"/>
      <c r="E160" s="526"/>
      <c r="F160" s="526"/>
      <c r="G160" s="96">
        <v>24658333.329999998</v>
      </c>
      <c r="H160" s="96">
        <v>24658333.329999998</v>
      </c>
      <c r="I160" s="96">
        <v>24658333.329999998</v>
      </c>
      <c r="J160" s="96">
        <v>24658333.329999998</v>
      </c>
      <c r="K160" s="96">
        <v>24658333.329999998</v>
      </c>
      <c r="L160" s="96">
        <v>24658333.329999998</v>
      </c>
      <c r="M160" s="96">
        <v>24658333.329999998</v>
      </c>
      <c r="N160" s="96">
        <v>24658333.329999998</v>
      </c>
      <c r="O160" s="96">
        <v>24658333.329999998</v>
      </c>
      <c r="P160" s="96">
        <v>24658333.329999998</v>
      </c>
      <c r="Q160" s="96">
        <v>24658333.329999998</v>
      </c>
      <c r="R160" s="96">
        <v>468022681.93578738</v>
      </c>
      <c r="S160" s="415">
        <f t="shared" si="21"/>
        <v>739264348.56578732</v>
      </c>
      <c r="T160" s="428">
        <f t="shared" si="22"/>
        <v>0.15853393505344851</v>
      </c>
    </row>
    <row r="161" spans="1:20">
      <c r="A161" s="117" t="str">
        <f t="shared" si="31"/>
        <v>72p</v>
      </c>
      <c r="B161" s="525" t="s">
        <v>93</v>
      </c>
      <c r="C161" s="526"/>
      <c r="D161" s="526"/>
      <c r="E161" s="526"/>
      <c r="F161" s="526"/>
      <c r="G161" s="96">
        <v>0</v>
      </c>
      <c r="H161" s="96">
        <v>0</v>
      </c>
      <c r="I161" s="96">
        <v>0</v>
      </c>
      <c r="J161" s="96">
        <v>0</v>
      </c>
      <c r="K161" s="96">
        <v>0</v>
      </c>
      <c r="L161" s="96">
        <v>0</v>
      </c>
      <c r="M161" s="96">
        <v>0</v>
      </c>
      <c r="N161" s="96">
        <v>0</v>
      </c>
      <c r="O161" s="96">
        <v>0</v>
      </c>
      <c r="P161" s="96">
        <v>0</v>
      </c>
      <c r="Q161" s="96">
        <v>0</v>
      </c>
      <c r="R161" s="96">
        <v>16000000</v>
      </c>
      <c r="S161" s="415">
        <f t="shared" si="21"/>
        <v>16000000</v>
      </c>
      <c r="T161" s="428">
        <f t="shared" si="22"/>
        <v>3.4311717666031184E-3</v>
      </c>
    </row>
    <row r="162" spans="1:20" ht="13.5" thickBot="1">
      <c r="A162" s="117" t="str">
        <f t="shared" si="31"/>
        <v>1004p</v>
      </c>
      <c r="B162" s="98" t="s">
        <v>549</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0">
        <f t="shared" si="21"/>
        <v>8279.8066668957472</v>
      </c>
      <c r="T162" s="433">
        <f t="shared" si="22"/>
        <v>1.77558992927406E-6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G103:R103"/>
    <mergeCell ref="S104:T104"/>
    <mergeCell ref="B106:F106"/>
    <mergeCell ref="B107:F107"/>
    <mergeCell ref="B108:F108"/>
    <mergeCell ref="B109:F109"/>
    <mergeCell ref="B62:F62"/>
    <mergeCell ref="B63:F63"/>
    <mergeCell ref="B64:F64"/>
    <mergeCell ref="B65:F65"/>
    <mergeCell ref="B66:F66"/>
    <mergeCell ref="B103:F105"/>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R122" activePane="bottomRight" state="frozen"/>
      <selection pane="topRight" activeCell="F1" sqref="F1"/>
      <selection pane="bottomLeft" activeCell="A8" sqref="A8"/>
      <selection pane="bottomRight" activeCell="FS139" sqref="FS139"/>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61"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88" t="s">
        <v>555</v>
      </c>
      <c r="F6" s="585">
        <v>2006</v>
      </c>
      <c r="G6" s="586"/>
      <c r="H6" s="586"/>
      <c r="I6" s="586"/>
      <c r="J6" s="586"/>
      <c r="K6" s="586"/>
      <c r="L6" s="586"/>
      <c r="M6" s="586"/>
      <c r="N6" s="586"/>
      <c r="O6" s="586"/>
      <c r="P6" s="586"/>
      <c r="Q6" s="587"/>
      <c r="R6" s="585">
        <v>2007</v>
      </c>
      <c r="S6" s="586"/>
      <c r="T6" s="586"/>
      <c r="U6" s="586"/>
      <c r="V6" s="586"/>
      <c r="W6" s="586"/>
      <c r="X6" s="586"/>
      <c r="Y6" s="586"/>
      <c r="Z6" s="586"/>
      <c r="AA6" s="586"/>
      <c r="AB6" s="586"/>
      <c r="AC6" s="587"/>
      <c r="AD6" s="585">
        <v>2008</v>
      </c>
      <c r="AE6" s="586"/>
      <c r="AF6" s="586"/>
      <c r="AG6" s="586"/>
      <c r="AH6" s="586"/>
      <c r="AI6" s="586"/>
      <c r="AJ6" s="586"/>
      <c r="AK6" s="586"/>
      <c r="AL6" s="586"/>
      <c r="AM6" s="586"/>
      <c r="AN6" s="586"/>
      <c r="AO6" s="587"/>
      <c r="AP6" s="585">
        <v>2009</v>
      </c>
      <c r="AQ6" s="586"/>
      <c r="AR6" s="586"/>
      <c r="AS6" s="586"/>
      <c r="AT6" s="586"/>
      <c r="AU6" s="586"/>
      <c r="AV6" s="586"/>
      <c r="AW6" s="586"/>
      <c r="AX6" s="586"/>
      <c r="AY6" s="586"/>
      <c r="AZ6" s="586"/>
      <c r="BA6" s="587"/>
      <c r="BB6" s="585">
        <v>2010</v>
      </c>
      <c r="BC6" s="586"/>
      <c r="BD6" s="586"/>
      <c r="BE6" s="586"/>
      <c r="BF6" s="586"/>
      <c r="BG6" s="586"/>
      <c r="BH6" s="586"/>
      <c r="BI6" s="586"/>
      <c r="BJ6" s="586"/>
      <c r="BK6" s="586"/>
      <c r="BL6" s="586"/>
      <c r="BM6" s="587"/>
      <c r="BN6" s="585">
        <v>2011</v>
      </c>
      <c r="BO6" s="586"/>
      <c r="BP6" s="586"/>
      <c r="BQ6" s="586"/>
      <c r="BR6" s="586"/>
      <c r="BS6" s="586"/>
      <c r="BT6" s="586"/>
      <c r="BU6" s="586"/>
      <c r="BV6" s="586"/>
      <c r="BW6" s="586"/>
      <c r="BX6" s="586"/>
      <c r="BY6" s="587"/>
      <c r="BZ6" s="586">
        <v>2012</v>
      </c>
      <c r="CA6" s="586"/>
      <c r="CB6" s="586"/>
      <c r="CC6" s="586"/>
      <c r="CD6" s="586"/>
      <c r="CE6" s="586"/>
      <c r="CF6" s="586"/>
      <c r="CG6" s="586"/>
      <c r="CH6" s="586"/>
      <c r="CI6" s="586"/>
      <c r="CJ6" s="586"/>
      <c r="CK6" s="586"/>
      <c r="CL6" s="585">
        <v>2013</v>
      </c>
      <c r="CM6" s="586"/>
      <c r="CN6" s="586"/>
      <c r="CO6" s="586"/>
      <c r="CP6" s="586"/>
      <c r="CQ6" s="586"/>
      <c r="CR6" s="586"/>
      <c r="CS6" s="586"/>
      <c r="CT6" s="586"/>
      <c r="CU6" s="586"/>
      <c r="CV6" s="586"/>
      <c r="CW6" s="587"/>
      <c r="CX6" s="585">
        <v>2014</v>
      </c>
      <c r="CY6" s="586"/>
      <c r="CZ6" s="586"/>
      <c r="DA6" s="586"/>
      <c r="DB6" s="586"/>
      <c r="DC6" s="586"/>
      <c r="DD6" s="586"/>
      <c r="DE6" s="586"/>
      <c r="DF6" s="586"/>
      <c r="DG6" s="586"/>
      <c r="DH6" s="586"/>
      <c r="DI6" s="587"/>
      <c r="DJ6" s="585">
        <v>2015</v>
      </c>
      <c r="DK6" s="586"/>
      <c r="DL6" s="586"/>
      <c r="DM6" s="586"/>
      <c r="DN6" s="586"/>
      <c r="DO6" s="586"/>
      <c r="DP6" s="586"/>
      <c r="DQ6" s="586"/>
      <c r="DR6" s="586"/>
      <c r="DS6" s="586"/>
      <c r="DT6" s="586"/>
      <c r="DU6" s="587"/>
    </row>
    <row r="7" spans="1:321">
      <c r="E7" s="588"/>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26" t="s">
        <v>742</v>
      </c>
      <c r="EU7" s="326" t="s">
        <v>743</v>
      </c>
      <c r="EV7" s="326" t="s">
        <v>744</v>
      </c>
      <c r="EW7" s="326" t="s">
        <v>745</v>
      </c>
      <c r="EX7" s="326" t="s">
        <v>746</v>
      </c>
      <c r="EY7" s="326" t="s">
        <v>747</v>
      </c>
      <c r="EZ7" s="326" t="s">
        <v>748</v>
      </c>
      <c r="FA7" s="326" t="s">
        <v>749</v>
      </c>
      <c r="FB7" s="326" t="s">
        <v>750</v>
      </c>
      <c r="FC7" s="326" t="s">
        <v>751</v>
      </c>
      <c r="FD7" s="326" t="s">
        <v>752</v>
      </c>
      <c r="FE7" s="326" t="s">
        <v>753</v>
      </c>
      <c r="FF7" s="326" t="s">
        <v>758</v>
      </c>
      <c r="FG7" s="326" t="s">
        <v>759</v>
      </c>
      <c r="FH7" s="326" t="s">
        <v>760</v>
      </c>
      <c r="FI7" s="326" t="s">
        <v>761</v>
      </c>
      <c r="FJ7" s="326" t="s">
        <v>762</v>
      </c>
      <c r="FK7" s="326" t="s">
        <v>763</v>
      </c>
      <c r="FL7" s="326" t="s">
        <v>764</v>
      </c>
      <c r="FM7" s="326" t="s">
        <v>765</v>
      </c>
      <c r="FN7" s="326" t="s">
        <v>766</v>
      </c>
      <c r="FO7" s="326" t="s">
        <v>767</v>
      </c>
      <c r="FP7" s="326" t="s">
        <v>768</v>
      </c>
      <c r="FQ7" s="326" t="s">
        <v>769</v>
      </c>
      <c r="FR7" s="326" t="s">
        <v>777</v>
      </c>
      <c r="FS7" s="326" t="s">
        <v>778</v>
      </c>
      <c r="FT7" s="326" t="s">
        <v>779</v>
      </c>
      <c r="FU7" s="326" t="s">
        <v>780</v>
      </c>
      <c r="FV7" s="326" t="s">
        <v>781</v>
      </c>
      <c r="FW7" s="326" t="s">
        <v>782</v>
      </c>
      <c r="FX7" s="326" t="s">
        <v>783</v>
      </c>
      <c r="FY7" s="326" t="s">
        <v>784</v>
      </c>
      <c r="FZ7" s="326" t="s">
        <v>785</v>
      </c>
      <c r="GA7" s="326" t="s">
        <v>786</v>
      </c>
      <c r="GB7" s="326" t="s">
        <v>787</v>
      </c>
      <c r="GC7" s="326" t="s">
        <v>788</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1">
        <v>74035484.649999991</v>
      </c>
      <c r="EI8" s="311">
        <v>111911440.43000001</v>
      </c>
      <c r="EJ8" s="311">
        <v>194526698.76999998</v>
      </c>
      <c r="EK8" s="311">
        <v>154580255.34999999</v>
      </c>
      <c r="EL8" s="311">
        <v>126340160.72000001</v>
      </c>
      <c r="EM8" s="311">
        <v>164632827.79999998</v>
      </c>
      <c r="EN8" s="311">
        <v>172154696.32000002</v>
      </c>
      <c r="EO8" s="311">
        <v>225754210.33000004</v>
      </c>
      <c r="EP8" s="311">
        <v>181876726.09</v>
      </c>
      <c r="EQ8" s="311">
        <v>159511265.75999999</v>
      </c>
      <c r="ER8" s="311">
        <v>154084828.09999999</v>
      </c>
      <c r="ES8" s="311"/>
      <c r="ET8" s="311"/>
      <c r="EU8" s="311"/>
      <c r="EV8" s="311"/>
      <c r="EW8" s="311"/>
      <c r="EX8" s="311"/>
      <c r="EY8" s="311"/>
      <c r="EZ8" s="311"/>
      <c r="FA8" s="311"/>
      <c r="FB8" s="311"/>
      <c r="FC8" s="311"/>
      <c r="FD8" s="311"/>
      <c r="FE8" s="311"/>
      <c r="FF8" s="311"/>
      <c r="FG8" s="311"/>
      <c r="FH8" s="311"/>
      <c r="FI8" s="311"/>
      <c r="FJ8" s="311"/>
      <c r="FK8" s="311"/>
      <c r="FL8" s="311"/>
      <c r="FM8" s="311"/>
      <c r="FN8" s="311"/>
      <c r="FO8" s="311"/>
      <c r="FP8" s="311"/>
      <c r="FQ8" s="311"/>
      <c r="FR8" s="311"/>
      <c r="FS8" s="311"/>
      <c r="FT8" s="311"/>
      <c r="FU8" s="311"/>
      <c r="FV8" s="311"/>
      <c r="FW8" s="311"/>
      <c r="FX8" s="311"/>
      <c r="FY8" s="311"/>
      <c r="FZ8" s="311"/>
      <c r="GA8" s="311"/>
      <c r="GB8" s="311"/>
      <c r="GC8" s="311"/>
      <c r="GD8" s="311"/>
      <c r="GF8" s="311"/>
      <c r="GG8" s="311"/>
      <c r="GH8" s="311"/>
      <c r="GI8" s="311"/>
      <c r="GJ8" s="311"/>
      <c r="GK8" s="311"/>
      <c r="GL8" s="311"/>
      <c r="GM8" s="311"/>
      <c r="GN8" s="311"/>
      <c r="GO8" s="311"/>
      <c r="GP8" s="311"/>
      <c r="GQ8" s="311"/>
      <c r="GR8" s="311"/>
      <c r="GS8" s="311"/>
      <c r="GT8" s="311"/>
      <c r="GU8" s="311"/>
      <c r="GV8" s="311"/>
      <c r="GW8" s="311"/>
      <c r="GX8" s="311"/>
      <c r="GY8" s="311"/>
      <c r="GZ8" s="311"/>
      <c r="HA8" s="311"/>
      <c r="HB8" s="311"/>
      <c r="HC8" s="311"/>
      <c r="HD8" s="311"/>
      <c r="HE8" s="311"/>
      <c r="HF8" s="311"/>
      <c r="HG8" s="311"/>
      <c r="HH8" s="311"/>
      <c r="HI8" s="311"/>
      <c r="HJ8" s="311"/>
      <c r="HK8" s="311"/>
      <c r="HL8" s="311"/>
      <c r="HM8" s="311"/>
      <c r="HN8" s="311"/>
      <c r="HO8" s="311"/>
      <c r="HP8" s="311"/>
      <c r="HQ8" s="311"/>
      <c r="HR8" s="311"/>
      <c r="HS8" s="311"/>
      <c r="HT8" s="311"/>
      <c r="HU8" s="311"/>
      <c r="HV8" s="311"/>
      <c r="HW8" s="311"/>
      <c r="HX8" s="311"/>
      <c r="HY8" s="311"/>
      <c r="HZ8" s="311"/>
      <c r="IA8" s="311"/>
      <c r="IB8" s="311"/>
      <c r="IC8" s="311"/>
      <c r="ID8" s="311"/>
      <c r="IE8" s="311"/>
      <c r="IF8" s="311"/>
      <c r="IG8" s="311"/>
      <c r="IH8" s="311"/>
      <c r="II8" s="311"/>
      <c r="IJ8" s="311"/>
      <c r="IK8" s="311"/>
      <c r="IL8" s="311"/>
      <c r="IM8" s="311"/>
      <c r="IN8" s="311"/>
      <c r="IO8" s="311"/>
      <c r="IP8" s="311"/>
      <c r="IQ8" s="311"/>
      <c r="IR8" s="311"/>
      <c r="IS8" s="311"/>
      <c r="IT8" s="311"/>
      <c r="IU8" s="311"/>
      <c r="IV8" s="311"/>
      <c r="IW8" s="311"/>
      <c r="IX8" s="311"/>
      <c r="IY8" s="311"/>
      <c r="IZ8" s="311"/>
      <c r="JA8" s="311"/>
      <c r="JB8" s="311"/>
      <c r="JC8" s="311"/>
      <c r="JD8" s="311"/>
      <c r="JE8" s="311"/>
      <c r="JF8" s="311"/>
      <c r="JG8" s="311"/>
      <c r="JH8" s="311"/>
      <c r="JI8" s="311"/>
      <c r="JJ8" s="311"/>
      <c r="JK8" s="311"/>
      <c r="JL8" s="311"/>
      <c r="JM8" s="311"/>
      <c r="JN8" s="311"/>
      <c r="JO8" s="311"/>
      <c r="JP8" s="311"/>
      <c r="JQ8" s="311"/>
      <c r="JR8" s="311"/>
      <c r="JS8" s="311"/>
      <c r="JT8" s="311"/>
      <c r="JU8" s="311"/>
      <c r="JV8" s="311"/>
      <c r="JW8" s="311"/>
      <c r="JX8" s="311"/>
      <c r="JY8" s="311"/>
      <c r="JZ8" s="311"/>
      <c r="KA8" s="311"/>
      <c r="KB8" s="311"/>
      <c r="KC8" s="311"/>
      <c r="KD8" s="311"/>
      <c r="KE8" s="311"/>
      <c r="KF8" s="311"/>
      <c r="KG8" s="311"/>
      <c r="KH8" s="311"/>
      <c r="KI8" s="311"/>
      <c r="KJ8" s="311"/>
      <c r="KK8" s="311"/>
      <c r="KL8" s="311"/>
      <c r="KM8" s="311"/>
      <c r="KN8" s="311"/>
      <c r="KO8" s="311"/>
      <c r="KP8" s="311"/>
      <c r="KQ8" s="311"/>
      <c r="KR8" s="311"/>
      <c r="KS8" s="311"/>
      <c r="KT8" s="311"/>
      <c r="KU8" s="311"/>
      <c r="KV8" s="311"/>
      <c r="KW8" s="311"/>
      <c r="KX8" s="311"/>
      <c r="KY8" s="311"/>
      <c r="KZ8" s="311"/>
      <c r="LA8" s="311"/>
      <c r="LB8" s="311"/>
      <c r="LC8" s="311"/>
      <c r="LD8" s="311"/>
      <c r="LE8" s="311"/>
      <c r="LF8" s="311"/>
      <c r="LG8" s="311"/>
      <c r="LH8" s="311"/>
      <c r="LI8" s="311"/>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1">
        <v>73679382.079999998</v>
      </c>
      <c r="EI9" s="311">
        <v>88768620.050000012</v>
      </c>
      <c r="EJ9" s="311">
        <v>135184988.79999998</v>
      </c>
      <c r="EK9" s="311">
        <v>124911661.67</v>
      </c>
      <c r="EL9" s="311">
        <v>125356661.59000002</v>
      </c>
      <c r="EM9" s="311">
        <v>134055955.00999999</v>
      </c>
      <c r="EN9" s="311">
        <v>145961895.21000001</v>
      </c>
      <c r="EO9" s="311">
        <v>149426896.58000004</v>
      </c>
      <c r="EP9" s="311">
        <v>138688866.59</v>
      </c>
      <c r="EQ9" s="311">
        <v>135552744.59</v>
      </c>
      <c r="ER9" s="311">
        <v>122189011.15000001</v>
      </c>
      <c r="ES9" s="311"/>
      <c r="ET9" s="361">
        <v>79855347.849999994</v>
      </c>
      <c r="EU9" s="361">
        <v>106190042</v>
      </c>
      <c r="EV9" s="361">
        <v>137417391.37</v>
      </c>
      <c r="EW9" s="361">
        <v>147833434.00999999</v>
      </c>
      <c r="EX9" s="361">
        <v>135934065.38</v>
      </c>
      <c r="EY9" s="344"/>
      <c r="EZ9" s="344"/>
      <c r="FA9" s="344"/>
      <c r="FB9" s="344"/>
      <c r="FC9" s="344"/>
      <c r="FD9" s="311"/>
      <c r="FE9" s="311"/>
      <c r="FF9" s="311"/>
      <c r="FG9" s="311"/>
      <c r="FH9" s="311"/>
      <c r="FI9" s="311"/>
      <c r="FJ9" s="311"/>
      <c r="FK9" s="311"/>
      <c r="FL9" s="311"/>
      <c r="FM9" s="311"/>
      <c r="FN9" s="311"/>
      <c r="FO9" s="311"/>
      <c r="FP9" s="311"/>
      <c r="FQ9" s="311"/>
      <c r="FR9" s="311"/>
      <c r="FS9" s="311"/>
      <c r="FT9" s="311"/>
      <c r="FU9" s="311"/>
      <c r="FV9" s="311"/>
      <c r="FW9" s="311"/>
      <c r="FX9" s="311"/>
      <c r="FY9" s="311"/>
      <c r="FZ9" s="311"/>
      <c r="GA9" s="311"/>
      <c r="GB9" s="311"/>
      <c r="GC9" s="311"/>
      <c r="GD9" s="311"/>
      <c r="GF9" s="311"/>
      <c r="GG9" s="311"/>
      <c r="GH9" s="311"/>
      <c r="GI9" s="311"/>
      <c r="GJ9" s="311"/>
      <c r="GK9" s="311"/>
      <c r="GL9" s="311"/>
      <c r="GM9" s="311"/>
      <c r="GN9" s="311"/>
      <c r="GO9" s="311"/>
      <c r="GP9" s="311"/>
      <c r="GQ9" s="311"/>
      <c r="GR9" s="311"/>
      <c r="GS9" s="311"/>
      <c r="GT9" s="311"/>
      <c r="GU9" s="311"/>
      <c r="GV9" s="311"/>
      <c r="GW9" s="311"/>
      <c r="GX9" s="311"/>
      <c r="GY9" s="311"/>
      <c r="GZ9" s="311"/>
      <c r="HA9" s="311"/>
      <c r="HB9" s="311"/>
      <c r="HC9" s="311"/>
      <c r="HD9" s="311"/>
      <c r="HE9" s="311"/>
      <c r="HF9" s="311"/>
      <c r="HG9" s="311"/>
      <c r="HH9" s="311"/>
      <c r="HI9" s="311"/>
      <c r="HJ9" s="311"/>
      <c r="HK9" s="311"/>
      <c r="HL9" s="311"/>
      <c r="HM9" s="311"/>
      <c r="HN9" s="311"/>
      <c r="HO9" s="311"/>
      <c r="HP9" s="311"/>
      <c r="HQ9" s="311"/>
      <c r="HR9" s="311"/>
      <c r="HS9" s="311"/>
      <c r="HT9" s="311"/>
      <c r="HU9" s="311"/>
      <c r="HV9" s="311"/>
      <c r="HW9" s="311"/>
      <c r="HX9" s="311"/>
      <c r="HY9" s="311"/>
      <c r="HZ9" s="311"/>
      <c r="IA9" s="311"/>
      <c r="IB9" s="311"/>
      <c r="IC9" s="311"/>
      <c r="ID9" s="311"/>
      <c r="IE9" s="311"/>
      <c r="IF9" s="311"/>
      <c r="IG9" s="311"/>
      <c r="IH9" s="311"/>
      <c r="II9" s="311"/>
      <c r="IJ9" s="311"/>
      <c r="IK9" s="311"/>
      <c r="IL9" s="311"/>
      <c r="IM9" s="311"/>
      <c r="IN9" s="311"/>
      <c r="IO9" s="311"/>
      <c r="IP9" s="311"/>
      <c r="IQ9" s="311"/>
      <c r="IR9" s="311"/>
      <c r="IS9" s="311"/>
      <c r="IT9" s="311"/>
      <c r="IU9" s="311"/>
      <c r="IV9" s="311"/>
      <c r="IW9" s="311"/>
      <c r="IX9" s="311"/>
      <c r="IY9" s="311"/>
      <c r="IZ9" s="311"/>
      <c r="JA9" s="311"/>
      <c r="JB9" s="311"/>
      <c r="JC9" s="311"/>
      <c r="JD9" s="311"/>
      <c r="JE9" s="311"/>
      <c r="JF9" s="311"/>
      <c r="JG9" s="311"/>
      <c r="JH9" s="311"/>
      <c r="JI9" s="311"/>
      <c r="JJ9" s="311"/>
      <c r="JK9" s="311"/>
      <c r="JL9" s="311"/>
      <c r="JM9" s="311"/>
      <c r="JN9" s="311"/>
      <c r="JO9" s="311"/>
      <c r="JP9" s="311"/>
      <c r="JQ9" s="311"/>
      <c r="JR9" s="311"/>
      <c r="JS9" s="311"/>
      <c r="JT9" s="311"/>
      <c r="JU9" s="311"/>
      <c r="JV9" s="311"/>
      <c r="JW9" s="311"/>
      <c r="JX9" s="311"/>
      <c r="JY9" s="311"/>
      <c r="JZ9" s="311"/>
      <c r="KA9" s="311"/>
      <c r="KB9" s="311"/>
      <c r="KC9" s="311"/>
      <c r="KD9" s="311"/>
      <c r="KE9" s="311"/>
      <c r="KF9" s="311"/>
      <c r="KG9" s="311"/>
      <c r="KH9" s="311"/>
      <c r="KI9" s="311"/>
      <c r="KJ9" s="311"/>
      <c r="KK9" s="311"/>
      <c r="KL9" s="311"/>
      <c r="KM9" s="311"/>
      <c r="KN9" s="311"/>
      <c r="KO9" s="311"/>
      <c r="KP9" s="311"/>
      <c r="KQ9" s="311"/>
      <c r="KR9" s="311"/>
      <c r="KS9" s="311"/>
      <c r="KT9" s="311"/>
      <c r="KU9" s="311"/>
      <c r="KV9" s="311"/>
      <c r="KW9" s="311"/>
      <c r="KX9" s="311"/>
      <c r="KY9" s="311"/>
      <c r="KZ9" s="311"/>
      <c r="LA9" s="311"/>
      <c r="LB9" s="311"/>
      <c r="LC9" s="311"/>
      <c r="LD9" s="311"/>
      <c r="LE9" s="311"/>
      <c r="LF9" s="311"/>
      <c r="LG9" s="311"/>
      <c r="LH9" s="311"/>
      <c r="LI9" s="311"/>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2">
        <v>95610203.920000017</v>
      </c>
      <c r="ED10" s="312">
        <v>84436328.609999999</v>
      </c>
      <c r="EE10" s="312">
        <v>76418294.650000006</v>
      </c>
      <c r="EF10" s="312">
        <v>66580660.090000004</v>
      </c>
      <c r="EG10" s="312">
        <v>80561502.650000006</v>
      </c>
      <c r="EH10" s="313">
        <v>53512170.450000003</v>
      </c>
      <c r="EI10" s="313">
        <v>50615120.200000003</v>
      </c>
      <c r="EJ10" s="313">
        <v>90524246.909999996</v>
      </c>
      <c r="EK10" s="313">
        <v>81677988.170000002</v>
      </c>
      <c r="EL10" s="313">
        <v>77800336.480000004</v>
      </c>
      <c r="EM10" s="313">
        <v>85282444.409999996</v>
      </c>
      <c r="EN10" s="313">
        <v>89248400.650000006</v>
      </c>
      <c r="EO10" s="313">
        <v>99153787.180000007</v>
      </c>
      <c r="EP10" s="313">
        <v>92913520.620000005</v>
      </c>
      <c r="EQ10" s="313">
        <v>86378572.319999993</v>
      </c>
      <c r="ER10" s="313">
        <v>74654697.829999998</v>
      </c>
      <c r="ES10" s="313">
        <v>89394289.060000002</v>
      </c>
      <c r="ET10" s="362">
        <v>60295851.509999998</v>
      </c>
      <c r="EU10" s="362">
        <v>64797597.329999998</v>
      </c>
      <c r="EV10" s="362">
        <v>89261850.609999999</v>
      </c>
      <c r="EW10" s="362">
        <v>97799793.079999998</v>
      </c>
      <c r="EX10" s="362">
        <v>90553351.069999993</v>
      </c>
      <c r="EY10" s="362">
        <v>87503254.430000007</v>
      </c>
      <c r="EZ10" s="362">
        <v>105015545.47</v>
      </c>
      <c r="FA10" s="362">
        <v>107951400.73999999</v>
      </c>
      <c r="FB10" s="362">
        <v>102839740.52</v>
      </c>
      <c r="FC10" s="362">
        <v>89707200.510000005</v>
      </c>
      <c r="FD10" s="313">
        <v>81788199.120000005</v>
      </c>
      <c r="FE10" s="313">
        <v>91433416.909999996</v>
      </c>
      <c r="FF10" s="313">
        <v>72429730.420000002</v>
      </c>
      <c r="FG10" s="313">
        <v>68470908.439999998</v>
      </c>
      <c r="FH10" s="313">
        <v>98709545.510000005</v>
      </c>
      <c r="FI10" s="313">
        <v>106791818.52</v>
      </c>
      <c r="FJ10" s="313">
        <v>94372185.030000001</v>
      </c>
      <c r="FK10" s="313">
        <v>89389439.689999998</v>
      </c>
      <c r="FL10" s="362">
        <v>115363471.45</v>
      </c>
      <c r="FM10" s="313">
        <v>118817091.44</v>
      </c>
      <c r="FN10" s="313">
        <v>114500270.97</v>
      </c>
      <c r="FO10" s="313">
        <v>101600991.11</v>
      </c>
      <c r="FP10" s="313">
        <v>87468589.950000003</v>
      </c>
      <c r="FQ10" s="313">
        <v>104834610.59</v>
      </c>
      <c r="FR10" s="362">
        <f t="shared" ref="FR10:GC10" si="2">SUM(FR11:FR17)</f>
        <v>73320205.209999993</v>
      </c>
      <c r="FS10" s="362">
        <f t="shared" si="2"/>
        <v>69683087.399999991</v>
      </c>
      <c r="FT10" s="362">
        <f t="shared" si="2"/>
        <v>105613736.66000001</v>
      </c>
      <c r="FU10" s="362">
        <f t="shared" si="2"/>
        <v>83521974.920000002</v>
      </c>
      <c r="FV10" s="362">
        <f t="shared" si="2"/>
        <v>69752758.120000005</v>
      </c>
      <c r="FW10" s="362">
        <f t="shared" si="2"/>
        <v>79960950.920000002</v>
      </c>
      <c r="FX10" s="362">
        <f t="shared" si="2"/>
        <v>80621752.299999997</v>
      </c>
      <c r="FY10" s="362">
        <f t="shared" si="2"/>
        <v>79984790.799999997</v>
      </c>
      <c r="FZ10" s="313">
        <f t="shared" si="2"/>
        <v>80764606.50999999</v>
      </c>
      <c r="GA10" s="362">
        <f t="shared" si="2"/>
        <v>81734836.820000008</v>
      </c>
      <c r="GB10" s="362">
        <f t="shared" si="2"/>
        <v>72792310.129999995</v>
      </c>
      <c r="GC10" s="362">
        <f t="shared" si="2"/>
        <v>88352824.489999995</v>
      </c>
      <c r="GD10" s="313"/>
      <c r="GE10" s="362"/>
      <c r="GF10" s="313"/>
      <c r="GG10" s="313"/>
      <c r="GH10" s="313"/>
      <c r="GI10" s="313"/>
      <c r="GJ10" s="313"/>
      <c r="GK10" s="313"/>
      <c r="GL10" s="313"/>
      <c r="GM10" s="313"/>
      <c r="GN10" s="313"/>
      <c r="GO10" s="313"/>
      <c r="GP10" s="313"/>
      <c r="GQ10" s="313"/>
      <c r="GR10" s="313"/>
      <c r="GS10" s="313"/>
      <c r="GT10" s="313"/>
      <c r="GU10" s="313"/>
      <c r="GV10" s="313"/>
      <c r="GW10" s="313"/>
      <c r="GX10" s="313"/>
      <c r="GY10" s="313"/>
      <c r="GZ10" s="313"/>
      <c r="HA10" s="313"/>
      <c r="HB10" s="313"/>
      <c r="HC10" s="313"/>
      <c r="HD10" s="313"/>
      <c r="HE10" s="313"/>
      <c r="HF10" s="313"/>
      <c r="HG10" s="313"/>
      <c r="HH10" s="313"/>
      <c r="HI10" s="313"/>
      <c r="HJ10" s="313"/>
      <c r="HK10" s="313"/>
      <c r="HL10" s="313"/>
      <c r="HM10" s="313"/>
      <c r="HN10" s="313"/>
      <c r="HO10" s="313"/>
      <c r="HP10" s="313"/>
      <c r="HQ10" s="313"/>
      <c r="HR10" s="313"/>
      <c r="HS10" s="313"/>
      <c r="HT10" s="313"/>
      <c r="HU10" s="313"/>
      <c r="HV10" s="313"/>
      <c r="HW10" s="313"/>
      <c r="HX10" s="313"/>
      <c r="HY10" s="313"/>
      <c r="HZ10" s="313"/>
      <c r="IA10" s="313"/>
      <c r="IB10" s="313"/>
      <c r="IC10" s="313"/>
      <c r="ID10" s="313"/>
      <c r="IE10" s="313"/>
      <c r="IF10" s="313"/>
      <c r="IG10" s="313"/>
      <c r="IH10" s="313"/>
      <c r="II10" s="313"/>
      <c r="IJ10" s="313"/>
      <c r="IK10" s="313"/>
      <c r="IL10" s="313"/>
      <c r="IM10" s="313"/>
      <c r="IN10" s="313"/>
      <c r="IO10" s="313"/>
      <c r="IP10" s="313"/>
      <c r="IQ10" s="313"/>
      <c r="IR10" s="313"/>
      <c r="IS10" s="313"/>
      <c r="IT10" s="313"/>
      <c r="IU10" s="313"/>
      <c r="IV10" s="313"/>
      <c r="IW10" s="313"/>
      <c r="IX10" s="313"/>
      <c r="IY10" s="313"/>
      <c r="IZ10" s="313"/>
      <c r="JA10" s="313"/>
      <c r="JB10" s="313"/>
      <c r="JC10" s="313"/>
      <c r="JD10" s="313"/>
      <c r="JE10" s="313"/>
      <c r="JF10" s="313"/>
      <c r="JG10" s="313"/>
      <c r="JH10" s="313"/>
      <c r="JI10" s="313"/>
      <c r="JJ10" s="313"/>
      <c r="JK10" s="313"/>
      <c r="JL10" s="313"/>
      <c r="JM10" s="313"/>
      <c r="JN10" s="313"/>
      <c r="JO10" s="313"/>
      <c r="JP10" s="313"/>
      <c r="JQ10" s="313"/>
      <c r="JR10" s="313"/>
      <c r="JS10" s="313"/>
      <c r="JT10" s="313"/>
      <c r="JU10" s="313"/>
      <c r="JV10" s="313"/>
      <c r="JW10" s="313"/>
      <c r="JX10" s="313"/>
      <c r="JY10" s="313"/>
      <c r="JZ10" s="313"/>
      <c r="KA10" s="313"/>
      <c r="KB10" s="313"/>
      <c r="KC10" s="313"/>
      <c r="KD10" s="313"/>
      <c r="KE10" s="313"/>
      <c r="KF10" s="313"/>
      <c r="KG10" s="313"/>
      <c r="KH10" s="313"/>
      <c r="KI10" s="313"/>
      <c r="KJ10" s="313"/>
      <c r="KK10" s="313"/>
      <c r="KL10" s="313"/>
      <c r="KM10" s="313"/>
      <c r="KN10" s="313"/>
      <c r="KO10" s="313"/>
      <c r="KP10" s="313"/>
      <c r="KQ10" s="313"/>
      <c r="KR10" s="313"/>
      <c r="KS10" s="313"/>
      <c r="KT10" s="313"/>
      <c r="KU10" s="313"/>
      <c r="KV10" s="313"/>
      <c r="KW10" s="313"/>
      <c r="KX10" s="313"/>
      <c r="KY10" s="313"/>
      <c r="KZ10" s="313"/>
      <c r="LA10" s="313"/>
      <c r="LB10" s="313"/>
      <c r="LC10" s="313"/>
      <c r="LD10" s="313"/>
      <c r="LE10" s="313"/>
      <c r="LF10" s="313"/>
      <c r="LG10" s="313"/>
      <c r="LH10" s="313"/>
      <c r="LI10" s="313"/>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08">
        <v>11738543.99</v>
      </c>
      <c r="ED11" s="308">
        <v>12658379.98</v>
      </c>
      <c r="EE11" s="308">
        <v>10220885.41</v>
      </c>
      <c r="EF11" s="308">
        <v>8748146.6300000008</v>
      </c>
      <c r="EG11" s="308">
        <v>18197782.010000002</v>
      </c>
      <c r="EH11" s="311">
        <v>3855468.97</v>
      </c>
      <c r="EI11" s="311">
        <v>7751521.5300000003</v>
      </c>
      <c r="EJ11" s="311">
        <v>9093379.6300000008</v>
      </c>
      <c r="EK11" s="311">
        <v>8729072.4399999995</v>
      </c>
      <c r="EL11" s="311">
        <v>9825835.5299999993</v>
      </c>
      <c r="EM11" s="311">
        <v>9719543.6799999997</v>
      </c>
      <c r="EN11" s="311">
        <v>10577855.74</v>
      </c>
      <c r="EO11" s="311">
        <v>10476522.35</v>
      </c>
      <c r="EP11" s="311">
        <v>9609655.3800000008</v>
      </c>
      <c r="EQ11" s="311">
        <v>10226839.18</v>
      </c>
      <c r="ER11" s="311">
        <v>7670634.21</v>
      </c>
      <c r="ES11" s="311">
        <v>14446111.9</v>
      </c>
      <c r="ET11" s="311">
        <v>3496624.83</v>
      </c>
      <c r="EU11" s="311">
        <v>8897390.9499999993</v>
      </c>
      <c r="EV11" s="311">
        <v>10001520.890000001</v>
      </c>
      <c r="EW11" s="311">
        <v>9899613.5099999998</v>
      </c>
      <c r="EX11" s="311">
        <v>10330673.77</v>
      </c>
      <c r="EY11" s="311">
        <v>10475384.99</v>
      </c>
      <c r="EZ11" s="311">
        <v>11318576.82</v>
      </c>
      <c r="FA11" s="311">
        <v>11227078</v>
      </c>
      <c r="FB11" s="311">
        <v>9598204.1500000004</v>
      </c>
      <c r="FC11" s="311">
        <v>10275884.26</v>
      </c>
      <c r="FD11" s="311">
        <v>10504970.310000001</v>
      </c>
      <c r="FE11" s="311">
        <v>18872459.579999998</v>
      </c>
      <c r="FF11" s="311">
        <v>4240913.8099999996</v>
      </c>
      <c r="FG11" s="311">
        <v>9361661.1500000004</v>
      </c>
      <c r="FH11" s="311">
        <v>9044961.5800000001</v>
      </c>
      <c r="FI11" s="311">
        <v>10767101.800000001</v>
      </c>
      <c r="FJ11" s="311">
        <v>10210712.41</v>
      </c>
      <c r="FK11" s="311">
        <v>10125793.029999999</v>
      </c>
      <c r="FL11" s="361">
        <v>10986746.67</v>
      </c>
      <c r="FM11" s="311">
        <v>10477204.85</v>
      </c>
      <c r="FN11" s="311">
        <v>10332018.109999999</v>
      </c>
      <c r="FO11" s="311">
        <v>10824900.91</v>
      </c>
      <c r="FP11" s="311">
        <v>9987863.9000000004</v>
      </c>
      <c r="FQ11" s="311">
        <v>18641048.940000001</v>
      </c>
      <c r="FR11" s="311">
        <v>4317755.12</v>
      </c>
      <c r="FS11" s="361">
        <v>9514934.0399999991</v>
      </c>
      <c r="FT11" s="311">
        <v>9988296.0800000001</v>
      </c>
      <c r="FU11" s="311">
        <v>6960084.75</v>
      </c>
      <c r="FV11" s="311">
        <v>10104597.5</v>
      </c>
      <c r="FW11" s="311">
        <v>10236771.470000001</v>
      </c>
      <c r="FX11" s="311">
        <v>9980163.0299999993</v>
      </c>
      <c r="FY11" s="311">
        <v>11586739.1</v>
      </c>
      <c r="FZ11" s="311">
        <v>10038474.75</v>
      </c>
      <c r="GA11" s="311">
        <v>8848138.8900000006</v>
      </c>
      <c r="GB11" s="311">
        <v>9295535.8699999992</v>
      </c>
      <c r="GC11" s="311">
        <v>17470538.280000001</v>
      </c>
      <c r="GD11" s="311"/>
      <c r="GF11" s="311"/>
      <c r="GG11" s="311"/>
      <c r="GH11" s="311"/>
      <c r="GI11" s="311"/>
      <c r="GJ11" s="311"/>
      <c r="GK11" s="311"/>
      <c r="GL11" s="311"/>
      <c r="GM11" s="311"/>
      <c r="GN11" s="311"/>
      <c r="GO11" s="311"/>
      <c r="GP11" s="311"/>
      <c r="GQ11" s="311"/>
      <c r="GR11" s="311"/>
      <c r="GS11" s="311"/>
      <c r="GT11" s="311"/>
      <c r="GU11" s="311"/>
      <c r="GV11" s="311"/>
      <c r="GW11" s="311"/>
      <c r="GX11" s="311"/>
      <c r="GY11" s="311"/>
      <c r="GZ11" s="311"/>
      <c r="HA11" s="311"/>
      <c r="HB11" s="311"/>
      <c r="HC11" s="311"/>
      <c r="HD11" s="311"/>
      <c r="HE11" s="311"/>
      <c r="HF11" s="311"/>
      <c r="HG11" s="311"/>
      <c r="HH11" s="311"/>
      <c r="HI11" s="311"/>
      <c r="HJ11" s="311"/>
      <c r="HK11" s="311"/>
      <c r="HL11" s="311"/>
      <c r="HM11" s="311"/>
      <c r="HN11" s="311"/>
      <c r="HO11" s="311"/>
      <c r="HP11" s="311"/>
      <c r="HQ11" s="311"/>
      <c r="HR11" s="311"/>
      <c r="HS11" s="311"/>
      <c r="HT11" s="311"/>
      <c r="HU11" s="311"/>
      <c r="HV11" s="311"/>
      <c r="HW11" s="311"/>
      <c r="HX11" s="311"/>
      <c r="HY11" s="311"/>
      <c r="HZ11" s="311"/>
      <c r="IA11" s="311"/>
      <c r="IB11" s="311"/>
      <c r="IC11" s="311"/>
      <c r="ID11" s="311"/>
      <c r="IE11" s="311"/>
      <c r="IF11" s="311"/>
      <c r="IG11" s="311"/>
      <c r="IH11" s="311"/>
      <c r="II11" s="311"/>
      <c r="IJ11" s="311"/>
      <c r="IK11" s="311"/>
      <c r="IL11" s="311"/>
      <c r="IM11" s="311"/>
      <c r="IN11" s="311"/>
      <c r="IO11" s="311"/>
      <c r="IP11" s="311"/>
      <c r="IQ11" s="311"/>
      <c r="IR11" s="311"/>
      <c r="IS11" s="311"/>
      <c r="IT11" s="311"/>
      <c r="IU11" s="311"/>
      <c r="IV11" s="311"/>
      <c r="IW11" s="311"/>
      <c r="IX11" s="311"/>
      <c r="IY11" s="311"/>
      <c r="IZ11" s="311"/>
      <c r="JA11" s="311"/>
      <c r="JB11" s="311"/>
      <c r="JC11" s="311"/>
      <c r="JD11" s="311"/>
      <c r="JE11" s="311"/>
      <c r="JF11" s="311"/>
      <c r="JG11" s="311"/>
      <c r="JH11" s="311"/>
      <c r="JI11" s="311"/>
      <c r="JJ11" s="311"/>
      <c r="JK11" s="311"/>
      <c r="JL11" s="311"/>
      <c r="JM11" s="311"/>
      <c r="JN11" s="311"/>
      <c r="JO11" s="311"/>
      <c r="JP11" s="311"/>
      <c r="JQ11" s="311"/>
      <c r="JR11" s="311"/>
      <c r="JS11" s="311"/>
      <c r="JT11" s="311"/>
      <c r="JU11" s="311"/>
      <c r="JV11" s="311"/>
      <c r="JW11" s="311"/>
      <c r="JX11" s="311"/>
      <c r="JY11" s="311"/>
      <c r="JZ11" s="311"/>
      <c r="KA11" s="311"/>
      <c r="KB11" s="311"/>
      <c r="KC11" s="311"/>
      <c r="KD11" s="311"/>
      <c r="KE11" s="311"/>
      <c r="KF11" s="311"/>
      <c r="KG11" s="311"/>
      <c r="KH11" s="311"/>
      <c r="KI11" s="311"/>
      <c r="KJ11" s="311"/>
      <c r="KK11" s="311"/>
      <c r="KL11" s="311"/>
      <c r="KM11" s="311"/>
      <c r="KN11" s="311"/>
      <c r="KO11" s="311"/>
      <c r="KP11" s="311"/>
      <c r="KQ11" s="311"/>
      <c r="KR11" s="311"/>
      <c r="KS11" s="311"/>
      <c r="KT11" s="311"/>
      <c r="KU11" s="311"/>
      <c r="KV11" s="311"/>
      <c r="KW11" s="311"/>
      <c r="KX11" s="311"/>
      <c r="KY11" s="311"/>
      <c r="KZ11" s="311"/>
      <c r="LA11" s="311"/>
      <c r="LB11" s="311"/>
      <c r="LC11" s="311"/>
      <c r="LD11" s="311"/>
      <c r="LE11" s="311"/>
      <c r="LF11" s="311"/>
      <c r="LG11" s="311"/>
      <c r="LH11" s="311"/>
      <c r="LI11" s="311"/>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08">
        <v>2816513.59</v>
      </c>
      <c r="ED12" s="308">
        <v>1745433.32</v>
      </c>
      <c r="EE12" s="308">
        <v>1556300.93</v>
      </c>
      <c r="EF12" s="308">
        <v>521816.19</v>
      </c>
      <c r="EG12" s="308">
        <v>964356.93</v>
      </c>
      <c r="EH12" s="311">
        <v>632316.18999999994</v>
      </c>
      <c r="EI12" s="311">
        <v>1242026.04</v>
      </c>
      <c r="EJ12" s="311">
        <v>17612665.690000001</v>
      </c>
      <c r="EK12" s="311">
        <v>14506801.98</v>
      </c>
      <c r="EL12" s="311">
        <v>2683183.94</v>
      </c>
      <c r="EM12" s="311">
        <v>2493382.48</v>
      </c>
      <c r="EN12" s="311">
        <v>2422592.44</v>
      </c>
      <c r="EO12" s="311">
        <v>2511333.39</v>
      </c>
      <c r="EP12" s="311">
        <v>1103662</v>
      </c>
      <c r="EQ12" s="311">
        <v>1688078.63</v>
      </c>
      <c r="ER12" s="311">
        <v>667573.11</v>
      </c>
      <c r="ES12" s="311">
        <v>1664886.32</v>
      </c>
      <c r="ET12" s="311">
        <v>475602.8</v>
      </c>
      <c r="EU12" s="311">
        <v>1641570.62</v>
      </c>
      <c r="EV12" s="311">
        <v>22262597.649999999</v>
      </c>
      <c r="EW12" s="311">
        <v>18095823.48</v>
      </c>
      <c r="EX12" s="311">
        <v>3730435.57</v>
      </c>
      <c r="EY12" s="311">
        <v>3402383.37</v>
      </c>
      <c r="EZ12" s="311">
        <v>4232537.58</v>
      </c>
      <c r="FA12" s="311">
        <v>3499255.87</v>
      </c>
      <c r="FB12" s="311">
        <v>7173346.1399999997</v>
      </c>
      <c r="FC12" s="311">
        <v>1043872.54</v>
      </c>
      <c r="FD12" s="311">
        <v>802479.78</v>
      </c>
      <c r="FE12" s="311">
        <v>1812573.03</v>
      </c>
      <c r="FF12" s="311">
        <v>936843.13</v>
      </c>
      <c r="FG12" s="311">
        <v>1962550.32</v>
      </c>
      <c r="FH12" s="311">
        <v>22465664.23</v>
      </c>
      <c r="FI12" s="311">
        <v>20408432.98</v>
      </c>
      <c r="FJ12" s="311">
        <v>4781744.7</v>
      </c>
      <c r="FK12" s="311">
        <v>3678815</v>
      </c>
      <c r="FL12" s="361">
        <v>3890710.55</v>
      </c>
      <c r="FM12" s="311">
        <v>3092994.24</v>
      </c>
      <c r="FN12" s="311">
        <v>2242778.35</v>
      </c>
      <c r="FO12" s="311">
        <v>690017.25</v>
      </c>
      <c r="FP12" s="311">
        <v>879657.72</v>
      </c>
      <c r="FQ12" s="311">
        <v>7785764.6100000003</v>
      </c>
      <c r="FR12" s="311">
        <v>673739.6</v>
      </c>
      <c r="FS12" s="361">
        <v>2402403.02</v>
      </c>
      <c r="FT12" s="311">
        <v>21201257.989999998</v>
      </c>
      <c r="FU12" s="311">
        <v>24401832.57</v>
      </c>
      <c r="FV12" s="311">
        <v>4691004.47</v>
      </c>
      <c r="FW12" s="311">
        <v>6326893.6900000004</v>
      </c>
      <c r="FX12" s="311">
        <v>5478270.2599999998</v>
      </c>
      <c r="FY12" s="311">
        <v>4513120.37</v>
      </c>
      <c r="FZ12" s="311">
        <v>3946291.24</v>
      </c>
      <c r="GA12" s="311">
        <v>2191915.17</v>
      </c>
      <c r="GB12" s="311">
        <v>1030775.31</v>
      </c>
      <c r="GC12" s="311">
        <v>1567852.92</v>
      </c>
      <c r="GD12" s="311"/>
      <c r="GF12" s="311"/>
      <c r="GG12" s="311"/>
      <c r="GH12" s="311"/>
      <c r="GI12" s="311"/>
      <c r="GJ12" s="311"/>
      <c r="GK12" s="311"/>
      <c r="GL12" s="311"/>
      <c r="GM12" s="311"/>
      <c r="GN12" s="311"/>
      <c r="GO12" s="311"/>
      <c r="GP12" s="311"/>
      <c r="GQ12" s="311"/>
      <c r="GR12" s="311"/>
      <c r="GS12" s="311"/>
      <c r="GT12" s="311"/>
      <c r="GU12" s="311"/>
      <c r="GV12" s="311"/>
      <c r="GW12" s="311"/>
      <c r="GX12" s="311"/>
      <c r="GY12" s="311"/>
      <c r="GZ12" s="311"/>
      <c r="HA12" s="311"/>
      <c r="HB12" s="311"/>
      <c r="HC12" s="311"/>
      <c r="HD12" s="311"/>
      <c r="HE12" s="311"/>
      <c r="HF12" s="311"/>
      <c r="HG12" s="311"/>
      <c r="HH12" s="311"/>
      <c r="HI12" s="311"/>
      <c r="HJ12" s="311"/>
      <c r="HK12" s="311"/>
      <c r="HL12" s="311"/>
      <c r="HM12" s="311"/>
      <c r="HN12" s="311"/>
      <c r="HO12" s="311"/>
      <c r="HP12" s="311"/>
      <c r="HQ12" s="311"/>
      <c r="HR12" s="311"/>
      <c r="HS12" s="311"/>
      <c r="HT12" s="311"/>
      <c r="HU12" s="311"/>
      <c r="HV12" s="311"/>
      <c r="HW12" s="311"/>
      <c r="HX12" s="311"/>
      <c r="HY12" s="311"/>
      <c r="HZ12" s="311"/>
      <c r="IA12" s="311"/>
      <c r="IB12" s="311"/>
      <c r="IC12" s="311"/>
      <c r="ID12" s="311"/>
      <c r="IE12" s="311"/>
      <c r="IF12" s="311"/>
      <c r="IG12" s="311"/>
      <c r="IH12" s="311"/>
      <c r="II12" s="311"/>
      <c r="IJ12" s="311"/>
      <c r="IK12" s="311"/>
      <c r="IL12" s="311"/>
      <c r="IM12" s="311"/>
      <c r="IN12" s="311"/>
      <c r="IO12" s="311"/>
      <c r="IP12" s="311"/>
      <c r="IQ12" s="311"/>
      <c r="IR12" s="311"/>
      <c r="IS12" s="311"/>
      <c r="IT12" s="311"/>
      <c r="IU12" s="311"/>
      <c r="IV12" s="311"/>
      <c r="IW12" s="311"/>
      <c r="IX12" s="311"/>
      <c r="IY12" s="311"/>
      <c r="IZ12" s="311"/>
      <c r="JA12" s="311"/>
      <c r="JB12" s="311"/>
      <c r="JC12" s="311"/>
      <c r="JD12" s="311"/>
      <c r="JE12" s="311"/>
      <c r="JF12" s="311"/>
      <c r="JG12" s="311"/>
      <c r="JH12" s="311"/>
      <c r="JI12" s="311"/>
      <c r="JJ12" s="311"/>
      <c r="JK12" s="311"/>
      <c r="JL12" s="311"/>
      <c r="JM12" s="311"/>
      <c r="JN12" s="311"/>
      <c r="JO12" s="311"/>
      <c r="JP12" s="311"/>
      <c r="JQ12" s="311"/>
      <c r="JR12" s="311"/>
      <c r="JS12" s="311"/>
      <c r="JT12" s="311"/>
      <c r="JU12" s="311"/>
      <c r="JV12" s="311"/>
      <c r="JW12" s="311"/>
      <c r="JX12" s="311"/>
      <c r="JY12" s="311"/>
      <c r="JZ12" s="311"/>
      <c r="KA12" s="311"/>
      <c r="KB12" s="311"/>
      <c r="KC12" s="311"/>
      <c r="KD12" s="311"/>
      <c r="KE12" s="311"/>
      <c r="KF12" s="311"/>
      <c r="KG12" s="311"/>
      <c r="KH12" s="311"/>
      <c r="KI12" s="311"/>
      <c r="KJ12" s="311"/>
      <c r="KK12" s="311"/>
      <c r="KL12" s="311"/>
      <c r="KM12" s="311"/>
      <c r="KN12" s="311"/>
      <c r="KO12" s="311"/>
      <c r="KP12" s="311"/>
      <c r="KQ12" s="311"/>
      <c r="KR12" s="311"/>
      <c r="KS12" s="311"/>
      <c r="KT12" s="311"/>
      <c r="KU12" s="311"/>
      <c r="KV12" s="311"/>
      <c r="KW12" s="311"/>
      <c r="KX12" s="311"/>
      <c r="KY12" s="311"/>
      <c r="KZ12" s="311"/>
      <c r="LA12" s="311"/>
      <c r="LB12" s="311"/>
      <c r="LC12" s="311"/>
      <c r="LD12" s="311"/>
      <c r="LE12" s="311"/>
      <c r="LF12" s="311"/>
      <c r="LG12" s="311"/>
      <c r="LH12" s="311"/>
      <c r="LI12" s="311"/>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08">
        <v>133027.82999999999</v>
      </c>
      <c r="ED13" s="308">
        <v>160261.85</v>
      </c>
      <c r="EE13" s="308">
        <v>102926.91</v>
      </c>
      <c r="EF13" s="308">
        <v>121571.98</v>
      </c>
      <c r="EG13" s="308">
        <v>117604.66</v>
      </c>
      <c r="EH13" s="311">
        <v>58790.3</v>
      </c>
      <c r="EI13" s="311">
        <v>107978.26</v>
      </c>
      <c r="EJ13" s="311">
        <v>88556.13</v>
      </c>
      <c r="EK13" s="311">
        <v>93919.51</v>
      </c>
      <c r="EL13" s="311">
        <v>178761.83</v>
      </c>
      <c r="EM13" s="311">
        <v>96074.04</v>
      </c>
      <c r="EN13" s="311">
        <v>140635.43</v>
      </c>
      <c r="EO13" s="311">
        <v>152546.72</v>
      </c>
      <c r="EP13" s="311">
        <v>115920.43</v>
      </c>
      <c r="EQ13" s="311">
        <v>195735.62</v>
      </c>
      <c r="ER13" s="311">
        <v>165720.76</v>
      </c>
      <c r="ES13" s="311">
        <v>130025.67</v>
      </c>
      <c r="ET13" s="311">
        <v>93380.49</v>
      </c>
      <c r="EU13" s="311">
        <v>116565.53</v>
      </c>
      <c r="EV13" s="311">
        <v>203411.31</v>
      </c>
      <c r="EW13" s="311">
        <v>117398.62</v>
      </c>
      <c r="EX13" s="311">
        <v>143886.48000000001</v>
      </c>
      <c r="EY13" s="311">
        <v>122124.66</v>
      </c>
      <c r="EZ13" s="311">
        <v>114234.91</v>
      </c>
      <c r="FA13" s="311">
        <v>218611.11</v>
      </c>
      <c r="FB13" s="311">
        <v>148315.04999999999</v>
      </c>
      <c r="FC13" s="311">
        <v>155540.06</v>
      </c>
      <c r="FD13" s="311">
        <v>193671.67</v>
      </c>
      <c r="FE13" s="311">
        <v>208954.63</v>
      </c>
      <c r="FF13" s="311">
        <v>118243.45</v>
      </c>
      <c r="FG13" s="311">
        <v>169568.16</v>
      </c>
      <c r="FH13" s="311">
        <v>146352.49</v>
      </c>
      <c r="FI13" s="311">
        <v>204359.36</v>
      </c>
      <c r="FJ13" s="311">
        <v>147510.5</v>
      </c>
      <c r="FK13" s="311">
        <v>158253.64000000001</v>
      </c>
      <c r="FL13" s="361">
        <v>152687.82</v>
      </c>
      <c r="FM13" s="311">
        <v>172408.19</v>
      </c>
      <c r="FN13" s="311">
        <v>131658.57</v>
      </c>
      <c r="FO13" s="311">
        <v>174049.01</v>
      </c>
      <c r="FP13" s="311">
        <v>172799.49</v>
      </c>
      <c r="FQ13" s="311">
        <v>289363.09000000003</v>
      </c>
      <c r="FR13" s="311">
        <v>185009.31</v>
      </c>
      <c r="FS13" s="361">
        <v>168097.86</v>
      </c>
      <c r="FT13" s="311">
        <v>129165.08</v>
      </c>
      <c r="FU13" s="311">
        <v>48149.33</v>
      </c>
      <c r="FV13" s="311">
        <v>95187.63</v>
      </c>
      <c r="FW13" s="311">
        <v>117335.46</v>
      </c>
      <c r="FX13" s="311">
        <v>98676.45</v>
      </c>
      <c r="FY13" s="311">
        <v>114304.56</v>
      </c>
      <c r="FZ13" s="311">
        <v>136583.79</v>
      </c>
      <c r="GA13" s="311">
        <v>204159.6</v>
      </c>
      <c r="GB13" s="311">
        <v>97080.29</v>
      </c>
      <c r="GC13" s="311">
        <v>149701.35999999999</v>
      </c>
      <c r="GD13" s="311"/>
      <c r="GF13" s="311"/>
      <c r="GG13" s="311"/>
      <c r="GH13" s="311"/>
      <c r="GI13" s="311"/>
      <c r="GJ13" s="311"/>
      <c r="GK13" s="311"/>
      <c r="GL13" s="311"/>
      <c r="GM13" s="311"/>
      <c r="GN13" s="311"/>
      <c r="GO13" s="311"/>
      <c r="GP13" s="311"/>
      <c r="GQ13" s="311"/>
      <c r="GR13" s="311"/>
      <c r="GS13" s="311"/>
      <c r="GT13" s="311"/>
      <c r="GU13" s="311"/>
      <c r="GV13" s="311"/>
      <c r="GW13" s="311"/>
      <c r="GX13" s="311"/>
      <c r="GY13" s="311"/>
      <c r="GZ13" s="311"/>
      <c r="HA13" s="311"/>
      <c r="HB13" s="311"/>
      <c r="HC13" s="311"/>
      <c r="HD13" s="311"/>
      <c r="HE13" s="311"/>
      <c r="HF13" s="311"/>
      <c r="HG13" s="311"/>
      <c r="HH13" s="311"/>
      <c r="HI13" s="311"/>
      <c r="HJ13" s="311"/>
      <c r="HK13" s="311"/>
      <c r="HL13" s="311"/>
      <c r="HM13" s="311"/>
      <c r="HN13" s="311"/>
      <c r="HO13" s="311"/>
      <c r="HP13" s="311"/>
      <c r="HQ13" s="311"/>
      <c r="HR13" s="311"/>
      <c r="HS13" s="311"/>
      <c r="HT13" s="311"/>
      <c r="HU13" s="311"/>
      <c r="HV13" s="311"/>
      <c r="HW13" s="311"/>
      <c r="HX13" s="311"/>
      <c r="HY13" s="311"/>
      <c r="HZ13" s="311"/>
      <c r="IA13" s="311"/>
      <c r="IB13" s="311"/>
      <c r="IC13" s="311"/>
      <c r="ID13" s="311"/>
      <c r="IE13" s="311"/>
      <c r="IF13" s="311"/>
      <c r="IG13" s="311"/>
      <c r="IH13" s="311"/>
      <c r="II13" s="311"/>
      <c r="IJ13" s="311"/>
      <c r="IK13" s="311"/>
      <c r="IL13" s="311"/>
      <c r="IM13" s="311"/>
      <c r="IN13" s="311"/>
      <c r="IO13" s="311"/>
      <c r="IP13" s="311"/>
      <c r="IQ13" s="311"/>
      <c r="IR13" s="311"/>
      <c r="IS13" s="311"/>
      <c r="IT13" s="311"/>
      <c r="IU13" s="311"/>
      <c r="IV13" s="311"/>
      <c r="IW13" s="311"/>
      <c r="IX13" s="311"/>
      <c r="IY13" s="311"/>
      <c r="IZ13" s="311"/>
      <c r="JA13" s="311"/>
      <c r="JB13" s="311"/>
      <c r="JC13" s="311"/>
      <c r="JD13" s="311"/>
      <c r="JE13" s="311"/>
      <c r="JF13" s="311"/>
      <c r="JG13" s="311"/>
      <c r="JH13" s="311"/>
      <c r="JI13" s="311"/>
      <c r="JJ13" s="311"/>
      <c r="JK13" s="311"/>
      <c r="JL13" s="311"/>
      <c r="JM13" s="311"/>
      <c r="JN13" s="311"/>
      <c r="JO13" s="311"/>
      <c r="JP13" s="311"/>
      <c r="JQ13" s="311"/>
      <c r="JR13" s="311"/>
      <c r="JS13" s="311"/>
      <c r="JT13" s="311"/>
      <c r="JU13" s="311"/>
      <c r="JV13" s="311"/>
      <c r="JW13" s="311"/>
      <c r="JX13" s="311"/>
      <c r="JY13" s="311"/>
      <c r="JZ13" s="311"/>
      <c r="KA13" s="311"/>
      <c r="KB13" s="311"/>
      <c r="KC13" s="311"/>
      <c r="KD13" s="311"/>
      <c r="KE13" s="311"/>
      <c r="KF13" s="311"/>
      <c r="KG13" s="311"/>
      <c r="KH13" s="311"/>
      <c r="KI13" s="311"/>
      <c r="KJ13" s="311"/>
      <c r="KK13" s="311"/>
      <c r="KL13" s="311"/>
      <c r="KM13" s="311"/>
      <c r="KN13" s="311"/>
      <c r="KO13" s="311"/>
      <c r="KP13" s="311"/>
      <c r="KQ13" s="311"/>
      <c r="KR13" s="311"/>
      <c r="KS13" s="311"/>
      <c r="KT13" s="311"/>
      <c r="KU13" s="311"/>
      <c r="KV13" s="311"/>
      <c r="KW13" s="311"/>
      <c r="KX13" s="311"/>
      <c r="KY13" s="311"/>
      <c r="KZ13" s="311"/>
      <c r="LA13" s="311"/>
      <c r="LB13" s="311"/>
      <c r="LC13" s="311"/>
      <c r="LD13" s="311"/>
      <c r="LE13" s="311"/>
      <c r="LF13" s="311"/>
      <c r="LG13" s="311"/>
      <c r="LH13" s="311"/>
      <c r="LI13" s="311"/>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08">
        <v>55987960.810000002</v>
      </c>
      <c r="ED14" s="308">
        <v>46312840.030000001</v>
      </c>
      <c r="EE14" s="308">
        <v>44771417.82</v>
      </c>
      <c r="EF14" s="308">
        <v>40192729.450000003</v>
      </c>
      <c r="EG14" s="308">
        <v>43460100.479999997</v>
      </c>
      <c r="EH14" s="311">
        <v>33352018.879999999</v>
      </c>
      <c r="EI14" s="311">
        <v>26961493.609999999</v>
      </c>
      <c r="EJ14" s="311">
        <v>45891894.880000003</v>
      </c>
      <c r="EK14" s="311">
        <v>39843066.039999999</v>
      </c>
      <c r="EL14" s="311">
        <v>44329065.979999997</v>
      </c>
      <c r="EM14" s="311">
        <v>51058078.640000001</v>
      </c>
      <c r="EN14" s="311">
        <v>51792411.350000001</v>
      </c>
      <c r="EO14" s="311">
        <v>56845360.840000004</v>
      </c>
      <c r="EP14" s="311">
        <v>53436415.75</v>
      </c>
      <c r="EQ14" s="311">
        <v>50058448.369999997</v>
      </c>
      <c r="ER14" s="311">
        <v>44942136.68</v>
      </c>
      <c r="ES14" s="311">
        <v>50200125.439999998</v>
      </c>
      <c r="ET14" s="311">
        <v>40926868.810000002</v>
      </c>
      <c r="EU14" s="311">
        <v>38270122.18</v>
      </c>
      <c r="EV14" s="311">
        <v>40510183.409999996</v>
      </c>
      <c r="EW14" s="311">
        <v>50343037.649999999</v>
      </c>
      <c r="EX14" s="311">
        <v>53847636.579999998</v>
      </c>
      <c r="EY14" s="311">
        <v>52130099.289999999</v>
      </c>
      <c r="EZ14" s="311">
        <v>63886169.009999998</v>
      </c>
      <c r="FA14" s="311">
        <v>64152277.310000002</v>
      </c>
      <c r="FB14" s="311">
        <v>57402321.350000001</v>
      </c>
      <c r="FC14" s="311">
        <v>56740213.189999998</v>
      </c>
      <c r="FD14" s="311">
        <v>47812481.689999998</v>
      </c>
      <c r="FE14" s="311">
        <v>50892268.439999998</v>
      </c>
      <c r="FF14" s="311">
        <v>49847223.18</v>
      </c>
      <c r="FG14" s="311">
        <v>38958365.399999999</v>
      </c>
      <c r="FH14" s="311">
        <v>50498218.18</v>
      </c>
      <c r="FI14" s="311">
        <v>55142838.460000001</v>
      </c>
      <c r="FJ14" s="311">
        <v>56428341.859999999</v>
      </c>
      <c r="FK14" s="311">
        <v>52810087.229999997</v>
      </c>
      <c r="FL14" s="361">
        <v>71626480.939999998</v>
      </c>
      <c r="FM14" s="311">
        <v>71690318.180000007</v>
      </c>
      <c r="FN14" s="311">
        <v>70816309.909999996</v>
      </c>
      <c r="FO14" s="311">
        <v>65908952.759999998</v>
      </c>
      <c r="FP14" s="311">
        <v>54764641.939999998</v>
      </c>
      <c r="FQ14" s="311">
        <v>57237175.490000002</v>
      </c>
      <c r="FR14" s="311">
        <v>47781207.189999998</v>
      </c>
      <c r="FS14" s="361">
        <v>40097544.82</v>
      </c>
      <c r="FT14" s="311">
        <v>54963852.219999999</v>
      </c>
      <c r="FU14" s="311">
        <v>35570662.579999998</v>
      </c>
      <c r="FV14" s="311">
        <v>38250745.619999997</v>
      </c>
      <c r="FW14" s="311">
        <v>42474174.049999997</v>
      </c>
      <c r="FX14" s="311">
        <v>43390988.630000003</v>
      </c>
      <c r="FY14" s="311">
        <v>42329458.939999998</v>
      </c>
      <c r="FZ14" s="311">
        <v>44008916.039999999</v>
      </c>
      <c r="GA14" s="311">
        <v>50214319.770000003</v>
      </c>
      <c r="GB14" s="311">
        <v>43083981.810000002</v>
      </c>
      <c r="GC14" s="311">
        <v>47614560.32</v>
      </c>
      <c r="GD14" s="311"/>
      <c r="GF14" s="311"/>
      <c r="GG14" s="311"/>
      <c r="GH14" s="311"/>
      <c r="GI14" s="311"/>
      <c r="GJ14" s="311"/>
      <c r="GK14" s="311"/>
      <c r="GL14" s="311"/>
      <c r="GM14" s="311"/>
      <c r="GN14" s="311"/>
      <c r="GO14" s="311"/>
      <c r="GP14" s="311"/>
      <c r="GQ14" s="311"/>
      <c r="GR14" s="311"/>
      <c r="GS14" s="311"/>
      <c r="GT14" s="311"/>
      <c r="GU14" s="311"/>
      <c r="GV14" s="311"/>
      <c r="GW14" s="311"/>
      <c r="GX14" s="311"/>
      <c r="GY14" s="311"/>
      <c r="GZ14" s="311"/>
      <c r="HA14" s="311"/>
      <c r="HB14" s="311"/>
      <c r="HC14" s="311"/>
      <c r="HD14" s="311"/>
      <c r="HE14" s="311"/>
      <c r="HF14" s="311"/>
      <c r="HG14" s="311"/>
      <c r="HH14" s="311"/>
      <c r="HI14" s="311"/>
      <c r="HJ14" s="311"/>
      <c r="HK14" s="311"/>
      <c r="HL14" s="311"/>
      <c r="HM14" s="311"/>
      <c r="HN14" s="311"/>
      <c r="HO14" s="311"/>
      <c r="HP14" s="311"/>
      <c r="HQ14" s="311"/>
      <c r="HR14" s="311"/>
      <c r="HS14" s="311"/>
      <c r="HT14" s="311"/>
      <c r="HU14" s="311"/>
      <c r="HV14" s="311"/>
      <c r="HW14" s="311"/>
      <c r="HX14" s="311"/>
      <c r="HY14" s="311"/>
      <c r="HZ14" s="311"/>
      <c r="IA14" s="311"/>
      <c r="IB14" s="311"/>
      <c r="IC14" s="311"/>
      <c r="ID14" s="311"/>
      <c r="IE14" s="311"/>
      <c r="IF14" s="311"/>
      <c r="IG14" s="311"/>
      <c r="IH14" s="311"/>
      <c r="II14" s="311"/>
      <c r="IJ14" s="311"/>
      <c r="IK14" s="311"/>
      <c r="IL14" s="311"/>
      <c r="IM14" s="311"/>
      <c r="IN14" s="311"/>
      <c r="IO14" s="311"/>
      <c r="IP14" s="311"/>
      <c r="IQ14" s="311"/>
      <c r="IR14" s="311"/>
      <c r="IS14" s="311"/>
      <c r="IT14" s="311"/>
      <c r="IU14" s="311"/>
      <c r="IV14" s="311"/>
      <c r="IW14" s="311"/>
      <c r="IX14" s="311"/>
      <c r="IY14" s="311"/>
      <c r="IZ14" s="311"/>
      <c r="JA14" s="311"/>
      <c r="JB14" s="311"/>
      <c r="JC14" s="311"/>
      <c r="JD14" s="311"/>
      <c r="JE14" s="311"/>
      <c r="JF14" s="311"/>
      <c r="JG14" s="311"/>
      <c r="JH14" s="311"/>
      <c r="JI14" s="311"/>
      <c r="JJ14" s="311"/>
      <c r="JK14" s="311"/>
      <c r="JL14" s="311"/>
      <c r="JM14" s="311"/>
      <c r="JN14" s="311"/>
      <c r="JO14" s="311"/>
      <c r="JP14" s="311"/>
      <c r="JQ14" s="311"/>
      <c r="JR14" s="311"/>
      <c r="JS14" s="311"/>
      <c r="JT14" s="311"/>
      <c r="JU14" s="311"/>
      <c r="JV14" s="311"/>
      <c r="JW14" s="311"/>
      <c r="JX14" s="311"/>
      <c r="JY14" s="311"/>
      <c r="JZ14" s="311"/>
      <c r="KA14" s="311"/>
      <c r="KB14" s="311"/>
      <c r="KC14" s="311"/>
      <c r="KD14" s="311"/>
      <c r="KE14" s="311"/>
      <c r="KF14" s="311"/>
      <c r="KG14" s="311"/>
      <c r="KH14" s="311"/>
      <c r="KI14" s="311"/>
      <c r="KJ14" s="311"/>
      <c r="KK14" s="311"/>
      <c r="KL14" s="311"/>
      <c r="KM14" s="311"/>
      <c r="KN14" s="311"/>
      <c r="KO14" s="311"/>
      <c r="KP14" s="311"/>
      <c r="KQ14" s="311"/>
      <c r="KR14" s="311"/>
      <c r="KS14" s="311"/>
      <c r="KT14" s="311"/>
      <c r="KU14" s="311"/>
      <c r="KV14" s="311"/>
      <c r="KW14" s="311"/>
      <c r="KX14" s="311"/>
      <c r="KY14" s="311"/>
      <c r="KZ14" s="311"/>
      <c r="LA14" s="311"/>
      <c r="LB14" s="311"/>
      <c r="LC14" s="311"/>
      <c r="LD14" s="311"/>
      <c r="LE14" s="311"/>
      <c r="LF14" s="311"/>
      <c r="LG14" s="311"/>
      <c r="LH14" s="311"/>
      <c r="LI14" s="311"/>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08">
        <v>21188493.210000001</v>
      </c>
      <c r="ED15" s="308">
        <v>20370273.57</v>
      </c>
      <c r="EE15" s="308">
        <v>16959705.550000001</v>
      </c>
      <c r="EF15" s="308">
        <v>14552987.24</v>
      </c>
      <c r="EG15" s="308">
        <v>15043855.42</v>
      </c>
      <c r="EH15" s="311">
        <v>13972593.029999999</v>
      </c>
      <c r="EI15" s="311">
        <v>12356371.449999999</v>
      </c>
      <c r="EJ15" s="311">
        <v>14808666.49</v>
      </c>
      <c r="EK15" s="311">
        <v>15647198.060000001</v>
      </c>
      <c r="EL15" s="311">
        <v>17742897.41</v>
      </c>
      <c r="EM15" s="311">
        <v>18687302.640000001</v>
      </c>
      <c r="EN15" s="311">
        <v>20939541.420000002</v>
      </c>
      <c r="EO15" s="311">
        <v>25506175.510000002</v>
      </c>
      <c r="EP15" s="311">
        <v>25706299.34</v>
      </c>
      <c r="EQ15" s="311">
        <v>21225508.199999999</v>
      </c>
      <c r="ER15" s="311">
        <v>18614457.170000002</v>
      </c>
      <c r="ES15" s="311">
        <v>19877899.5</v>
      </c>
      <c r="ET15" s="311">
        <v>13370061.67</v>
      </c>
      <c r="EU15" s="311">
        <v>13585674.48</v>
      </c>
      <c r="EV15" s="311">
        <v>13376493.630000001</v>
      </c>
      <c r="EW15" s="311">
        <v>16425170.310000001</v>
      </c>
      <c r="EX15" s="311">
        <v>19160303.329999998</v>
      </c>
      <c r="EY15" s="311">
        <v>18124078.879999999</v>
      </c>
      <c r="EZ15" s="311">
        <v>21799989.129999999</v>
      </c>
      <c r="FA15" s="311">
        <v>25150486.629999999</v>
      </c>
      <c r="FB15" s="311">
        <v>25504339.800000001</v>
      </c>
      <c r="FC15" s="311">
        <v>18141856.039999999</v>
      </c>
      <c r="FD15" s="311">
        <v>19778303.699999999</v>
      </c>
      <c r="FE15" s="311">
        <v>16761286.810000001</v>
      </c>
      <c r="FF15" s="311">
        <v>15141217.210000001</v>
      </c>
      <c r="FG15" s="311">
        <v>13186126.23</v>
      </c>
      <c r="FH15" s="311">
        <v>13315087.640000001</v>
      </c>
      <c r="FI15" s="311">
        <v>16826313.73</v>
      </c>
      <c r="FJ15" s="311">
        <v>19442485.359999999</v>
      </c>
      <c r="FK15" s="311">
        <v>19205497.870000001</v>
      </c>
      <c r="FL15" s="361">
        <v>24612824.059999999</v>
      </c>
      <c r="FM15" s="311">
        <v>29562766.32</v>
      </c>
      <c r="FN15" s="311">
        <v>27417042.280000001</v>
      </c>
      <c r="FO15" s="311">
        <v>20585777.449999999</v>
      </c>
      <c r="FP15" s="311">
        <v>18663851.199999999</v>
      </c>
      <c r="FQ15" s="311">
        <v>17559308.390000001</v>
      </c>
      <c r="FR15" s="311">
        <v>18070145.100000001</v>
      </c>
      <c r="FS15" s="361">
        <v>14831752.550000001</v>
      </c>
      <c r="FT15" s="311">
        <v>16111610.99</v>
      </c>
      <c r="FU15" s="311">
        <v>14097368.300000001</v>
      </c>
      <c r="FV15" s="311">
        <v>14366315.76</v>
      </c>
      <c r="FW15" s="311">
        <v>17821548.199999999</v>
      </c>
      <c r="FX15" s="311">
        <v>18726969.449999999</v>
      </c>
      <c r="FY15" s="311">
        <v>18817685.98</v>
      </c>
      <c r="FZ15" s="311">
        <v>19832898.530000001</v>
      </c>
      <c r="GA15" s="311">
        <v>17308311.120000001</v>
      </c>
      <c r="GB15" s="311">
        <v>16609981.27</v>
      </c>
      <c r="GC15" s="311">
        <v>18798010.52</v>
      </c>
      <c r="GD15" s="311"/>
      <c r="GF15" s="311"/>
      <c r="GG15" s="311"/>
      <c r="GH15" s="311"/>
      <c r="GI15" s="311"/>
      <c r="GJ15" s="311"/>
      <c r="GK15" s="311"/>
      <c r="GL15" s="311"/>
      <c r="GM15" s="311"/>
      <c r="GN15" s="311"/>
      <c r="GO15" s="311"/>
      <c r="GP15" s="311"/>
      <c r="GQ15" s="311"/>
      <c r="GR15" s="311"/>
      <c r="GS15" s="311"/>
      <c r="GT15" s="311"/>
      <c r="GU15" s="311"/>
      <c r="GV15" s="311"/>
      <c r="GW15" s="311"/>
      <c r="GX15" s="311"/>
      <c r="GY15" s="311"/>
      <c r="GZ15" s="311"/>
      <c r="HA15" s="311"/>
      <c r="HB15" s="311"/>
      <c r="HC15" s="311"/>
      <c r="HD15" s="311"/>
      <c r="HE15" s="311"/>
      <c r="HF15" s="311"/>
      <c r="HG15" s="311"/>
      <c r="HH15" s="311"/>
      <c r="HI15" s="311"/>
      <c r="HJ15" s="311"/>
      <c r="HK15" s="311"/>
      <c r="HL15" s="311"/>
      <c r="HM15" s="311"/>
      <c r="HN15" s="311"/>
      <c r="HO15" s="311"/>
      <c r="HP15" s="311"/>
      <c r="HQ15" s="311"/>
      <c r="HR15" s="311"/>
      <c r="HS15" s="311"/>
      <c r="HT15" s="311"/>
      <c r="HU15" s="311"/>
      <c r="HV15" s="311"/>
      <c r="HW15" s="311"/>
      <c r="HX15" s="311"/>
      <c r="HY15" s="311"/>
      <c r="HZ15" s="311"/>
      <c r="IA15" s="311"/>
      <c r="IB15" s="311"/>
      <c r="IC15" s="311"/>
      <c r="ID15" s="311"/>
      <c r="IE15" s="311"/>
      <c r="IF15" s="311"/>
      <c r="IG15" s="311"/>
      <c r="IH15" s="311"/>
      <c r="II15" s="311"/>
      <c r="IJ15" s="311"/>
      <c r="IK15" s="311"/>
      <c r="IL15" s="311"/>
      <c r="IM15" s="311"/>
      <c r="IN15" s="311"/>
      <c r="IO15" s="311"/>
      <c r="IP15" s="311"/>
      <c r="IQ15" s="311"/>
      <c r="IR15" s="311"/>
      <c r="IS15" s="311"/>
      <c r="IT15" s="311"/>
      <c r="IU15" s="311"/>
      <c r="IV15" s="311"/>
      <c r="IW15" s="311"/>
      <c r="IX15" s="311"/>
      <c r="IY15" s="311"/>
      <c r="IZ15" s="311"/>
      <c r="JA15" s="311"/>
      <c r="JB15" s="311"/>
      <c r="JC15" s="311"/>
      <c r="JD15" s="311"/>
      <c r="JE15" s="311"/>
      <c r="JF15" s="311"/>
      <c r="JG15" s="311"/>
      <c r="JH15" s="311"/>
      <c r="JI15" s="311"/>
      <c r="JJ15" s="311"/>
      <c r="JK15" s="311"/>
      <c r="JL15" s="311"/>
      <c r="JM15" s="311"/>
      <c r="JN15" s="311"/>
      <c r="JO15" s="311"/>
      <c r="JP15" s="311"/>
      <c r="JQ15" s="311"/>
      <c r="JR15" s="311"/>
      <c r="JS15" s="311"/>
      <c r="JT15" s="311"/>
      <c r="JU15" s="311"/>
      <c r="JV15" s="311"/>
      <c r="JW15" s="311"/>
      <c r="JX15" s="311"/>
      <c r="JY15" s="311"/>
      <c r="JZ15" s="311"/>
      <c r="KA15" s="311"/>
      <c r="KB15" s="311"/>
      <c r="KC15" s="311"/>
      <c r="KD15" s="311"/>
      <c r="KE15" s="311"/>
      <c r="KF15" s="311"/>
      <c r="KG15" s="311"/>
      <c r="KH15" s="311"/>
      <c r="KI15" s="311"/>
      <c r="KJ15" s="311"/>
      <c r="KK15" s="311"/>
      <c r="KL15" s="311"/>
      <c r="KM15" s="311"/>
      <c r="KN15" s="311"/>
      <c r="KO15" s="311"/>
      <c r="KP15" s="311"/>
      <c r="KQ15" s="311"/>
      <c r="KR15" s="311"/>
      <c r="KS15" s="311"/>
      <c r="KT15" s="311"/>
      <c r="KU15" s="311"/>
      <c r="KV15" s="311"/>
      <c r="KW15" s="311"/>
      <c r="KX15" s="311"/>
      <c r="KY15" s="311"/>
      <c r="KZ15" s="311"/>
      <c r="LA15" s="311"/>
      <c r="LB15" s="311"/>
      <c r="LC15" s="311"/>
      <c r="LD15" s="311"/>
      <c r="LE15" s="311"/>
      <c r="LF15" s="311"/>
      <c r="LG15" s="311"/>
      <c r="LH15" s="311"/>
      <c r="LI15" s="311"/>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08">
        <v>2776408.9</v>
      </c>
      <c r="ED16" s="308">
        <v>2378559.9</v>
      </c>
      <c r="EE16" s="308">
        <v>2041655.91</v>
      </c>
      <c r="EF16" s="308">
        <v>1779286.64</v>
      </c>
      <c r="EG16" s="308">
        <v>1976163.59</v>
      </c>
      <c r="EH16" s="311">
        <v>1071292.49</v>
      </c>
      <c r="EI16" s="311">
        <v>1596950.17</v>
      </c>
      <c r="EJ16" s="311">
        <v>2226840.15</v>
      </c>
      <c r="EK16" s="311">
        <v>2007545.03</v>
      </c>
      <c r="EL16" s="311">
        <v>2283048.27</v>
      </c>
      <c r="EM16" s="311">
        <v>2361499.6</v>
      </c>
      <c r="EN16" s="311">
        <v>2521752.11</v>
      </c>
      <c r="EO16" s="311">
        <v>2861682.41</v>
      </c>
      <c r="EP16" s="311">
        <v>2150781.52</v>
      </c>
      <c r="EQ16" s="311">
        <v>2167495.09</v>
      </c>
      <c r="ER16" s="311">
        <v>1890362.65</v>
      </c>
      <c r="ES16" s="311">
        <v>2285551.31</v>
      </c>
      <c r="ET16" s="311">
        <v>1218936.71</v>
      </c>
      <c r="EU16" s="311">
        <v>1678360</v>
      </c>
      <c r="EV16" s="311">
        <v>2228428.98</v>
      </c>
      <c r="EW16" s="311">
        <v>2192466.4500000002</v>
      </c>
      <c r="EX16" s="311">
        <v>2597651.13</v>
      </c>
      <c r="EY16" s="311">
        <v>2330703.23</v>
      </c>
      <c r="EZ16" s="311">
        <v>2801895.93</v>
      </c>
      <c r="FA16" s="311">
        <v>2858882.98</v>
      </c>
      <c r="FB16" s="311">
        <v>2205218.35</v>
      </c>
      <c r="FC16" s="311">
        <v>2570061.1800000002</v>
      </c>
      <c r="FD16" s="311">
        <v>1901910.24</v>
      </c>
      <c r="FE16" s="311">
        <v>2050376.81</v>
      </c>
      <c r="FF16" s="311">
        <v>1424968.68</v>
      </c>
      <c r="FG16" s="311">
        <v>1733788.33</v>
      </c>
      <c r="FH16" s="311">
        <v>2462209.73</v>
      </c>
      <c r="FI16" s="311">
        <v>2531899.16</v>
      </c>
      <c r="FJ16" s="311">
        <v>2502520.2799999998</v>
      </c>
      <c r="FK16" s="311">
        <v>2485583.9700000002</v>
      </c>
      <c r="FL16" s="361">
        <v>3088089.4</v>
      </c>
      <c r="FM16" s="311">
        <v>2788700.72</v>
      </c>
      <c r="FN16" s="311">
        <v>2553125.85</v>
      </c>
      <c r="FO16" s="311">
        <v>2492699.6800000002</v>
      </c>
      <c r="FP16" s="311">
        <v>2023761.96</v>
      </c>
      <c r="FQ16" s="311">
        <v>2439192.98</v>
      </c>
      <c r="FR16" s="311">
        <v>1537206.63</v>
      </c>
      <c r="FS16" s="361">
        <v>1922810.55</v>
      </c>
      <c r="FT16" s="311">
        <v>2363697.87</v>
      </c>
      <c r="FU16" s="311">
        <v>1725304.75</v>
      </c>
      <c r="FV16" s="311">
        <v>1588906.58</v>
      </c>
      <c r="FW16" s="311">
        <v>2074453.34</v>
      </c>
      <c r="FX16" s="311">
        <v>2027124.74</v>
      </c>
      <c r="FY16" s="311">
        <v>1746060.96</v>
      </c>
      <c r="FZ16" s="311">
        <v>1871913.59</v>
      </c>
      <c r="GA16" s="311">
        <v>2059336.2</v>
      </c>
      <c r="GB16" s="311">
        <v>1771129.39</v>
      </c>
      <c r="GC16" s="311">
        <v>1949967.07</v>
      </c>
      <c r="GD16" s="311"/>
      <c r="GF16" s="311"/>
      <c r="GG16" s="311"/>
      <c r="GH16" s="311"/>
      <c r="GI16" s="311"/>
      <c r="GJ16" s="311"/>
      <c r="GK16" s="311"/>
      <c r="GL16" s="311"/>
      <c r="GM16" s="311"/>
      <c r="GN16" s="311"/>
      <c r="GO16" s="311"/>
      <c r="GP16" s="311"/>
      <c r="GQ16" s="311"/>
      <c r="GR16" s="311"/>
      <c r="GS16" s="311"/>
      <c r="GT16" s="311"/>
      <c r="GU16" s="311"/>
      <c r="GV16" s="311"/>
      <c r="GW16" s="311"/>
      <c r="GX16" s="311"/>
      <c r="GY16" s="311"/>
      <c r="GZ16" s="311"/>
      <c r="HA16" s="311"/>
      <c r="HB16" s="311"/>
      <c r="HC16" s="311"/>
      <c r="HD16" s="311"/>
      <c r="HE16" s="311"/>
      <c r="HF16" s="311"/>
      <c r="HG16" s="311"/>
      <c r="HH16" s="311"/>
      <c r="HI16" s="311"/>
      <c r="HJ16" s="311"/>
      <c r="HK16" s="311"/>
      <c r="HL16" s="311"/>
      <c r="HM16" s="311"/>
      <c r="HN16" s="311"/>
      <c r="HO16" s="311"/>
      <c r="HP16" s="311"/>
      <c r="HQ16" s="311"/>
      <c r="HR16" s="311"/>
      <c r="HS16" s="311"/>
      <c r="HT16" s="311"/>
      <c r="HU16" s="311"/>
      <c r="HV16" s="311"/>
      <c r="HW16" s="311"/>
      <c r="HX16" s="311"/>
      <c r="HY16" s="311"/>
      <c r="HZ16" s="311"/>
      <c r="IA16" s="311"/>
      <c r="IB16" s="311"/>
      <c r="IC16" s="311"/>
      <c r="ID16" s="311"/>
      <c r="IE16" s="311"/>
      <c r="IF16" s="311"/>
      <c r="IG16" s="311"/>
      <c r="IH16" s="311"/>
      <c r="II16" s="311"/>
      <c r="IJ16" s="311"/>
      <c r="IK16" s="311"/>
      <c r="IL16" s="311"/>
      <c r="IM16" s="311"/>
      <c r="IN16" s="311"/>
      <c r="IO16" s="311"/>
      <c r="IP16" s="311"/>
      <c r="IQ16" s="311"/>
      <c r="IR16" s="311"/>
      <c r="IS16" s="311"/>
      <c r="IT16" s="311"/>
      <c r="IU16" s="311"/>
      <c r="IV16" s="311"/>
      <c r="IW16" s="311"/>
      <c r="IX16" s="311"/>
      <c r="IY16" s="311"/>
      <c r="IZ16" s="311"/>
      <c r="JA16" s="311"/>
      <c r="JB16" s="311"/>
      <c r="JC16" s="311"/>
      <c r="JD16" s="311"/>
      <c r="JE16" s="311"/>
      <c r="JF16" s="311"/>
      <c r="JG16" s="311"/>
      <c r="JH16" s="311"/>
      <c r="JI16" s="311"/>
      <c r="JJ16" s="311"/>
      <c r="JK16" s="311"/>
      <c r="JL16" s="311"/>
      <c r="JM16" s="311"/>
      <c r="JN16" s="311"/>
      <c r="JO16" s="311"/>
      <c r="JP16" s="311"/>
      <c r="JQ16" s="311"/>
      <c r="JR16" s="311"/>
      <c r="JS16" s="311"/>
      <c r="JT16" s="311"/>
      <c r="JU16" s="311"/>
      <c r="JV16" s="311"/>
      <c r="JW16" s="311"/>
      <c r="JX16" s="311"/>
      <c r="JY16" s="311"/>
      <c r="JZ16" s="311"/>
      <c r="KA16" s="311"/>
      <c r="KB16" s="311"/>
      <c r="KC16" s="311"/>
      <c r="KD16" s="311"/>
      <c r="KE16" s="311"/>
      <c r="KF16" s="311"/>
      <c r="KG16" s="311"/>
      <c r="KH16" s="311"/>
      <c r="KI16" s="311"/>
      <c r="KJ16" s="311"/>
      <c r="KK16" s="311"/>
      <c r="KL16" s="311"/>
      <c r="KM16" s="311"/>
      <c r="KN16" s="311"/>
      <c r="KO16" s="311"/>
      <c r="KP16" s="311"/>
      <c r="KQ16" s="311"/>
      <c r="KR16" s="311"/>
      <c r="KS16" s="311"/>
      <c r="KT16" s="311"/>
      <c r="KU16" s="311"/>
      <c r="KV16" s="311"/>
      <c r="KW16" s="311"/>
      <c r="KX16" s="311"/>
      <c r="KY16" s="311"/>
      <c r="KZ16" s="311"/>
      <c r="LA16" s="311"/>
      <c r="LB16" s="311"/>
      <c r="LC16" s="311"/>
      <c r="LD16" s="311"/>
      <c r="LE16" s="311"/>
      <c r="LF16" s="311"/>
      <c r="LG16" s="311"/>
      <c r="LH16" s="311"/>
      <c r="LI16" s="311"/>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08">
        <v>969255.59</v>
      </c>
      <c r="ED17" s="308">
        <v>810579.96</v>
      </c>
      <c r="EE17" s="308">
        <v>765402.12</v>
      </c>
      <c r="EF17" s="308">
        <v>664121.96</v>
      </c>
      <c r="EG17" s="308">
        <v>801639.56</v>
      </c>
      <c r="EH17" s="311">
        <v>569690.59</v>
      </c>
      <c r="EI17" s="311">
        <v>598779.14</v>
      </c>
      <c r="EJ17" s="311">
        <v>802243.94</v>
      </c>
      <c r="EK17" s="311">
        <v>850385.11</v>
      </c>
      <c r="EL17" s="311">
        <v>757543.52</v>
      </c>
      <c r="EM17" s="311">
        <v>866563.33</v>
      </c>
      <c r="EN17" s="311">
        <v>853612.16</v>
      </c>
      <c r="EO17" s="311">
        <v>800165.96</v>
      </c>
      <c r="EP17" s="311">
        <v>790786.2</v>
      </c>
      <c r="EQ17" s="311">
        <v>816467.23</v>
      </c>
      <c r="ER17" s="311">
        <v>703813.25</v>
      </c>
      <c r="ES17" s="311">
        <v>789688.92</v>
      </c>
      <c r="ET17" s="311">
        <v>714376.2</v>
      </c>
      <c r="EU17" s="311">
        <v>607913.56999999995</v>
      </c>
      <c r="EV17" s="311">
        <v>679214.74</v>
      </c>
      <c r="EW17" s="311">
        <v>726283.06</v>
      </c>
      <c r="EX17" s="311">
        <v>742764.21</v>
      </c>
      <c r="EY17" s="311">
        <v>918480.01</v>
      </c>
      <c r="EZ17" s="311">
        <v>862142.09</v>
      </c>
      <c r="FA17" s="311">
        <v>844808.84</v>
      </c>
      <c r="FB17" s="311">
        <v>807995.68</v>
      </c>
      <c r="FC17" s="311">
        <v>779773.24</v>
      </c>
      <c r="FD17" s="311">
        <v>794381.73</v>
      </c>
      <c r="FE17" s="311">
        <v>835497.61</v>
      </c>
      <c r="FF17" s="311">
        <v>720320.96</v>
      </c>
      <c r="FG17" s="311">
        <v>3098848.85</v>
      </c>
      <c r="FH17" s="311">
        <v>777051.66</v>
      </c>
      <c r="FI17" s="311">
        <v>910873.03</v>
      </c>
      <c r="FJ17" s="311">
        <v>858869.92</v>
      </c>
      <c r="FK17" s="311">
        <v>925408.95</v>
      </c>
      <c r="FL17" s="361">
        <v>1005932.01</v>
      </c>
      <c r="FM17" s="311">
        <v>1032698.94</v>
      </c>
      <c r="FN17" s="311">
        <v>1007337.9</v>
      </c>
      <c r="FO17" s="311">
        <v>924594.05</v>
      </c>
      <c r="FP17" s="311">
        <v>976013.74</v>
      </c>
      <c r="FQ17" s="311">
        <v>882757.09</v>
      </c>
      <c r="FR17" s="311">
        <v>755142.26</v>
      </c>
      <c r="FS17" s="361">
        <v>745544.56</v>
      </c>
      <c r="FT17" s="311">
        <v>855856.43</v>
      </c>
      <c r="FU17" s="311">
        <v>718572.64</v>
      </c>
      <c r="FV17" s="311">
        <v>656000.56000000006</v>
      </c>
      <c r="FW17" s="311">
        <v>909774.71</v>
      </c>
      <c r="FX17" s="311">
        <v>919559.74</v>
      </c>
      <c r="FY17" s="311">
        <v>877420.89</v>
      </c>
      <c r="FZ17" s="311">
        <v>929528.57</v>
      </c>
      <c r="GA17" s="311">
        <v>908656.07</v>
      </c>
      <c r="GB17" s="311">
        <v>903826.19</v>
      </c>
      <c r="GC17" s="311">
        <v>802194.02</v>
      </c>
      <c r="GD17" s="311"/>
      <c r="GF17" s="311"/>
      <c r="GG17" s="311"/>
      <c r="GH17" s="311"/>
      <c r="GI17" s="311"/>
      <c r="GJ17" s="311"/>
      <c r="GK17" s="311"/>
      <c r="GL17" s="311"/>
      <c r="GM17" s="311"/>
      <c r="GN17" s="311"/>
      <c r="GO17" s="311"/>
      <c r="GP17" s="311"/>
      <c r="GQ17" s="311"/>
      <c r="GR17" s="311"/>
      <c r="GS17" s="311"/>
      <c r="GT17" s="311"/>
      <c r="GU17" s="311"/>
      <c r="GV17" s="311"/>
      <c r="GW17" s="311"/>
      <c r="GX17" s="311"/>
      <c r="GY17" s="311"/>
      <c r="GZ17" s="311"/>
      <c r="HA17" s="311"/>
      <c r="HB17" s="311"/>
      <c r="HC17" s="311"/>
      <c r="HD17" s="311"/>
      <c r="HE17" s="311"/>
      <c r="HF17" s="311"/>
      <c r="HG17" s="311"/>
      <c r="HH17" s="311"/>
      <c r="HI17" s="311"/>
      <c r="HJ17" s="311"/>
      <c r="HK17" s="311"/>
      <c r="HL17" s="311"/>
      <c r="HM17" s="311"/>
      <c r="HN17" s="311"/>
      <c r="HO17" s="311"/>
      <c r="HP17" s="311"/>
      <c r="HQ17" s="311"/>
      <c r="HR17" s="311"/>
      <c r="HS17" s="311"/>
      <c r="HT17" s="311"/>
      <c r="HU17" s="311"/>
      <c r="HV17" s="311"/>
      <c r="HW17" s="311"/>
      <c r="HX17" s="311"/>
      <c r="HY17" s="311"/>
      <c r="HZ17" s="311"/>
      <c r="IA17" s="311"/>
      <c r="IB17" s="311"/>
      <c r="IC17" s="311"/>
      <c r="ID17" s="311"/>
      <c r="IE17" s="311"/>
      <c r="IF17" s="311"/>
      <c r="IG17" s="311"/>
      <c r="IH17" s="311"/>
      <c r="II17" s="311"/>
      <c r="IJ17" s="311"/>
      <c r="IK17" s="311"/>
      <c r="IL17" s="311"/>
      <c r="IM17" s="311"/>
      <c r="IN17" s="311"/>
      <c r="IO17" s="311"/>
      <c r="IP17" s="311"/>
      <c r="IQ17" s="311"/>
      <c r="IR17" s="311"/>
      <c r="IS17" s="311"/>
      <c r="IT17" s="311"/>
      <c r="IU17" s="311"/>
      <c r="IV17" s="311"/>
      <c r="IW17" s="311"/>
      <c r="IX17" s="311"/>
      <c r="IY17" s="311"/>
      <c r="IZ17" s="311"/>
      <c r="JA17" s="311"/>
      <c r="JB17" s="311"/>
      <c r="JC17" s="311"/>
      <c r="JD17" s="311"/>
      <c r="JE17" s="311"/>
      <c r="JF17" s="311"/>
      <c r="JG17" s="311"/>
      <c r="JH17" s="311"/>
      <c r="JI17" s="311"/>
      <c r="JJ17" s="311"/>
      <c r="JK17" s="311"/>
      <c r="JL17" s="311"/>
      <c r="JM17" s="311"/>
      <c r="JN17" s="311"/>
      <c r="JO17" s="311"/>
      <c r="JP17" s="311"/>
      <c r="JQ17" s="311"/>
      <c r="JR17" s="311"/>
      <c r="JS17" s="311"/>
      <c r="JT17" s="311"/>
      <c r="JU17" s="311"/>
      <c r="JV17" s="311"/>
      <c r="JW17" s="311"/>
      <c r="JX17" s="311"/>
      <c r="JY17" s="311"/>
      <c r="JZ17" s="311"/>
      <c r="KA17" s="311"/>
      <c r="KB17" s="311"/>
      <c r="KC17" s="311"/>
      <c r="KD17" s="311"/>
      <c r="KE17" s="311"/>
      <c r="KF17" s="311"/>
      <c r="KG17" s="311"/>
      <c r="KH17" s="311"/>
      <c r="KI17" s="311"/>
      <c r="KJ17" s="311"/>
      <c r="KK17" s="311"/>
      <c r="KL17" s="311"/>
      <c r="KM17" s="311"/>
      <c r="KN17" s="311"/>
      <c r="KO17" s="311"/>
      <c r="KP17" s="311"/>
      <c r="KQ17" s="311"/>
      <c r="KR17" s="311"/>
      <c r="KS17" s="311"/>
      <c r="KT17" s="311"/>
      <c r="KU17" s="311"/>
      <c r="KV17" s="311"/>
      <c r="KW17" s="311"/>
      <c r="KX17" s="311"/>
      <c r="KY17" s="311"/>
      <c r="KZ17" s="311"/>
      <c r="LA17" s="311"/>
      <c r="LB17" s="311"/>
      <c r="LC17" s="311"/>
      <c r="LD17" s="311"/>
      <c r="LE17" s="311"/>
      <c r="LF17" s="311"/>
      <c r="LG17" s="311"/>
      <c r="LH17" s="311"/>
      <c r="LI17" s="311"/>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2">
        <v>37521101.960000001</v>
      </c>
      <c r="ED18" s="312">
        <v>41215546.949999996</v>
      </c>
      <c r="EE18" s="312">
        <v>36918801.259999998</v>
      </c>
      <c r="EF18" s="312">
        <v>38950936.620000005</v>
      </c>
      <c r="EG18" s="312">
        <v>75450500.909999996</v>
      </c>
      <c r="EH18" s="313">
        <v>15942566.910000002</v>
      </c>
      <c r="EI18" s="313">
        <v>32105522.039999999</v>
      </c>
      <c r="EJ18" s="313">
        <v>37652066.75</v>
      </c>
      <c r="EK18" s="313">
        <v>35977730.460000001</v>
      </c>
      <c r="EL18" s="313">
        <v>40567246.729999997</v>
      </c>
      <c r="EM18" s="313">
        <v>40389805.469999999</v>
      </c>
      <c r="EN18" s="313">
        <v>44393326.049999997</v>
      </c>
      <c r="EO18" s="313">
        <v>43764113.43</v>
      </c>
      <c r="EP18" s="313">
        <v>39922755.840000004</v>
      </c>
      <c r="EQ18" s="313">
        <v>42882136.189999998</v>
      </c>
      <c r="ER18" s="313">
        <v>43774643.869999997</v>
      </c>
      <c r="ES18" s="313">
        <v>77580718.680000007</v>
      </c>
      <c r="ET18" s="313">
        <v>14572676.99</v>
      </c>
      <c r="EU18" s="313">
        <v>36938118.07</v>
      </c>
      <c r="EV18" s="313">
        <v>43053255.969999999</v>
      </c>
      <c r="EW18" s="313">
        <v>41029948</v>
      </c>
      <c r="EX18" s="313">
        <v>40388291.549999997</v>
      </c>
      <c r="EY18" s="313">
        <v>42077356.240000002</v>
      </c>
      <c r="EZ18" s="313">
        <v>45673467.219999999</v>
      </c>
      <c r="FA18" s="313">
        <v>45633852.549999997</v>
      </c>
      <c r="FB18" s="313">
        <v>41964422.920000002</v>
      </c>
      <c r="FC18" s="313">
        <v>47821348.07</v>
      </c>
      <c r="FD18" s="313">
        <v>44976968.909999996</v>
      </c>
      <c r="FE18" s="313">
        <v>80310407.909999996</v>
      </c>
      <c r="FF18" s="313">
        <v>16498881.48</v>
      </c>
      <c r="FG18" s="313">
        <v>41912269.38000001</v>
      </c>
      <c r="FH18" s="313">
        <v>41047599.18</v>
      </c>
      <c r="FI18" s="313">
        <v>50290988.940000005</v>
      </c>
      <c r="FJ18" s="313">
        <v>37496285.130000003</v>
      </c>
      <c r="FK18" s="313">
        <v>45280786.510000005</v>
      </c>
      <c r="FL18" s="362">
        <v>48662139.43999999</v>
      </c>
      <c r="FM18" s="313">
        <v>45770745.839999996</v>
      </c>
      <c r="FN18" s="313">
        <v>43611346.450000003</v>
      </c>
      <c r="FO18" s="313">
        <v>46487647.670000002</v>
      </c>
      <c r="FP18" s="313">
        <v>44027184.359999999</v>
      </c>
      <c r="FQ18" s="9">
        <v>85179894.560000002</v>
      </c>
      <c r="FR18" s="362">
        <f t="shared" ref="FR18:GC18" si="3">SUM(FR19:FR22)</f>
        <v>15749286.220000001</v>
      </c>
      <c r="FS18" s="362">
        <f t="shared" si="3"/>
        <v>42574769.890000001</v>
      </c>
      <c r="FT18" s="362">
        <f t="shared" si="3"/>
        <v>44888756.57</v>
      </c>
      <c r="FU18" s="362">
        <f t="shared" si="3"/>
        <v>33882602.5</v>
      </c>
      <c r="FV18" s="362">
        <f t="shared" si="3"/>
        <v>40418289.450000003</v>
      </c>
      <c r="FW18" s="362">
        <f t="shared" si="3"/>
        <v>42892419.090000004</v>
      </c>
      <c r="FX18" s="362">
        <f t="shared" si="3"/>
        <v>45009811.700000003</v>
      </c>
      <c r="FY18" s="362">
        <f t="shared" si="3"/>
        <v>51984938.960000001</v>
      </c>
      <c r="FZ18" s="313">
        <f t="shared" si="3"/>
        <v>42439853.439999998</v>
      </c>
      <c r="GA18" s="362">
        <f t="shared" si="3"/>
        <v>46766265.019999996</v>
      </c>
      <c r="GB18" s="362">
        <f t="shared" si="3"/>
        <v>43869251.589999996</v>
      </c>
      <c r="GC18" s="362">
        <f t="shared" si="3"/>
        <v>80544326.960000008</v>
      </c>
      <c r="GD18" s="313"/>
      <c r="GE18" s="362"/>
      <c r="GF18" s="313"/>
      <c r="GG18" s="313"/>
      <c r="GH18" s="313"/>
      <c r="GI18" s="313"/>
      <c r="GJ18" s="313"/>
      <c r="GK18" s="313"/>
      <c r="GL18" s="313"/>
      <c r="GM18" s="313"/>
      <c r="GN18" s="313"/>
      <c r="GO18" s="313"/>
      <c r="GP18" s="313"/>
      <c r="GQ18" s="313"/>
      <c r="GR18" s="313"/>
      <c r="GS18" s="313"/>
      <c r="GT18" s="313"/>
      <c r="GU18" s="313"/>
      <c r="GV18" s="313"/>
      <c r="GW18" s="313"/>
      <c r="GX18" s="313"/>
      <c r="GY18" s="313"/>
      <c r="GZ18" s="313"/>
      <c r="HA18" s="313"/>
      <c r="HB18" s="313"/>
      <c r="HC18" s="313"/>
      <c r="HD18" s="313"/>
      <c r="HE18" s="313"/>
      <c r="HF18" s="313"/>
      <c r="HG18" s="313"/>
      <c r="HH18" s="313"/>
      <c r="HI18" s="313"/>
      <c r="HJ18" s="313"/>
      <c r="HK18" s="313"/>
      <c r="HL18" s="313"/>
      <c r="HM18" s="313"/>
      <c r="HN18" s="313"/>
      <c r="HO18" s="313"/>
      <c r="HP18" s="313"/>
      <c r="HQ18" s="313"/>
      <c r="HR18" s="313"/>
      <c r="HS18" s="313"/>
      <c r="HT18" s="313"/>
      <c r="HU18" s="313"/>
      <c r="HV18" s="313"/>
      <c r="HW18" s="313"/>
      <c r="HX18" s="313"/>
      <c r="HY18" s="313"/>
      <c r="HZ18" s="313"/>
      <c r="IA18" s="313"/>
      <c r="IB18" s="313"/>
      <c r="IC18" s="313"/>
      <c r="ID18" s="313"/>
      <c r="IE18" s="313"/>
      <c r="IF18" s="313"/>
      <c r="IG18" s="313"/>
      <c r="IH18" s="313"/>
      <c r="II18" s="313"/>
      <c r="IJ18" s="313"/>
      <c r="IK18" s="313"/>
      <c r="IL18" s="313"/>
      <c r="IM18" s="313"/>
      <c r="IN18" s="313"/>
      <c r="IO18" s="313"/>
      <c r="IP18" s="313"/>
      <c r="IQ18" s="313"/>
      <c r="IR18" s="313"/>
      <c r="IS18" s="313"/>
      <c r="IT18" s="313"/>
      <c r="IU18" s="313"/>
      <c r="IV18" s="313"/>
      <c r="IW18" s="313"/>
      <c r="IX18" s="313"/>
      <c r="IY18" s="313"/>
      <c r="IZ18" s="313"/>
      <c r="JA18" s="313"/>
      <c r="JB18" s="313"/>
      <c r="JC18" s="313"/>
      <c r="JD18" s="313"/>
      <c r="JE18" s="313"/>
      <c r="JF18" s="313"/>
      <c r="JG18" s="313"/>
      <c r="JH18" s="313"/>
      <c r="JI18" s="313"/>
      <c r="JJ18" s="313"/>
      <c r="JK18" s="313"/>
      <c r="JL18" s="313"/>
      <c r="JM18" s="313"/>
      <c r="JN18" s="313"/>
      <c r="JO18" s="313"/>
      <c r="JP18" s="313"/>
      <c r="JQ18" s="313"/>
      <c r="JR18" s="313"/>
      <c r="JS18" s="313"/>
      <c r="JT18" s="313"/>
      <c r="JU18" s="313"/>
      <c r="JV18" s="313"/>
      <c r="JW18" s="313"/>
      <c r="JX18" s="313"/>
      <c r="JY18" s="313"/>
      <c r="JZ18" s="313"/>
      <c r="KA18" s="313"/>
      <c r="KB18" s="313"/>
      <c r="KC18" s="313"/>
      <c r="KD18" s="313"/>
      <c r="KE18" s="313"/>
      <c r="KF18" s="313"/>
      <c r="KG18" s="313"/>
      <c r="KH18" s="313"/>
      <c r="KI18" s="313"/>
      <c r="KJ18" s="313"/>
      <c r="KK18" s="313"/>
      <c r="KL18" s="313"/>
      <c r="KM18" s="313"/>
      <c r="KN18" s="313"/>
      <c r="KO18" s="313"/>
      <c r="KP18" s="313"/>
      <c r="KQ18" s="313"/>
      <c r="KR18" s="313"/>
      <c r="KS18" s="313"/>
      <c r="KT18" s="313"/>
      <c r="KU18" s="313"/>
      <c r="KV18" s="313"/>
      <c r="KW18" s="313"/>
      <c r="KX18" s="313"/>
      <c r="KY18" s="313"/>
      <c r="KZ18" s="313"/>
      <c r="LA18" s="313"/>
      <c r="LB18" s="313"/>
      <c r="LC18" s="313"/>
      <c r="LD18" s="313"/>
      <c r="LE18" s="313"/>
      <c r="LF18" s="313"/>
      <c r="LG18" s="313"/>
      <c r="LH18" s="313"/>
      <c r="LI18" s="313"/>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08">
        <v>21952510.280000001</v>
      </c>
      <c r="ED19" s="308">
        <v>23706362.129999999</v>
      </c>
      <c r="EE19" s="308">
        <v>21436627.02</v>
      </c>
      <c r="EF19" s="308">
        <v>23973031.350000001</v>
      </c>
      <c r="EG19" s="308">
        <v>43746286.119999997</v>
      </c>
      <c r="EH19" s="311">
        <v>9612063.3000000007</v>
      </c>
      <c r="EI19" s="311">
        <v>19294210.57</v>
      </c>
      <c r="EJ19" s="311">
        <v>22627334.059999999</v>
      </c>
      <c r="EK19" s="311">
        <v>21639290.52</v>
      </c>
      <c r="EL19" s="311">
        <v>24386054.73</v>
      </c>
      <c r="EM19" s="311">
        <v>24310877.91</v>
      </c>
      <c r="EN19" s="311">
        <v>27022741.59</v>
      </c>
      <c r="EO19" s="311">
        <v>26577706.039999999</v>
      </c>
      <c r="EP19" s="311">
        <v>24050825.579999998</v>
      </c>
      <c r="EQ19" s="311">
        <v>25998719</v>
      </c>
      <c r="ER19" s="311">
        <v>29222952.370000001</v>
      </c>
      <c r="ES19" s="311">
        <v>48299287.68</v>
      </c>
      <c r="ET19" s="311">
        <v>8994145.9900000002</v>
      </c>
      <c r="EU19" s="311">
        <v>22424749.280000001</v>
      </c>
      <c r="EV19" s="311">
        <v>26103027.100000001</v>
      </c>
      <c r="EW19" s="311">
        <v>24891690.100000001</v>
      </c>
      <c r="EX19" s="311">
        <v>24475000.460000001</v>
      </c>
      <c r="EY19" s="311">
        <v>25149415.170000002</v>
      </c>
      <c r="EZ19" s="311">
        <v>27081123.02</v>
      </c>
      <c r="FA19" s="311">
        <v>27031179.09</v>
      </c>
      <c r="FB19" s="311">
        <v>25382505.710000001</v>
      </c>
      <c r="FC19" s="311">
        <v>29472537.77</v>
      </c>
      <c r="FD19" s="311">
        <v>27715796.140000001</v>
      </c>
      <c r="FE19" s="311">
        <v>48261788.450000003</v>
      </c>
      <c r="FF19" s="311">
        <v>9695765.5800000001</v>
      </c>
      <c r="FG19" s="311">
        <v>24593790.260000002</v>
      </c>
      <c r="FH19" s="311">
        <v>23923752.719999999</v>
      </c>
      <c r="FI19" s="311">
        <v>29650595.870000001</v>
      </c>
      <c r="FJ19" s="311">
        <v>22104934.850000001</v>
      </c>
      <c r="FK19" s="311">
        <v>27009559.609999999</v>
      </c>
      <c r="FL19" s="361">
        <v>28964205.43</v>
      </c>
      <c r="FM19" s="311">
        <v>27519220.43</v>
      </c>
      <c r="FN19" s="311">
        <v>26730921.559999999</v>
      </c>
      <c r="FO19" s="311">
        <v>28563512.620000001</v>
      </c>
      <c r="FP19" s="311">
        <v>27240325.079999998</v>
      </c>
      <c r="FQ19" s="41">
        <v>53184840.350000001</v>
      </c>
      <c r="FR19" s="311">
        <v>9790363.4800000004</v>
      </c>
      <c r="FS19" s="361">
        <v>26782162.98</v>
      </c>
      <c r="FT19" s="311">
        <v>28314388.120000001</v>
      </c>
      <c r="FU19" s="311">
        <v>21078780.449999999</v>
      </c>
      <c r="FV19" s="311">
        <v>24736473.050000001</v>
      </c>
      <c r="FW19" s="311">
        <v>26475281.460000001</v>
      </c>
      <c r="FX19" s="311">
        <v>27851332.690000001</v>
      </c>
      <c r="FY19" s="311">
        <v>32483401.219999999</v>
      </c>
      <c r="FZ19" s="311">
        <v>26148502.84</v>
      </c>
      <c r="GA19" s="311">
        <v>29441670.030000001</v>
      </c>
      <c r="GB19" s="311">
        <v>27710639.109999999</v>
      </c>
      <c r="GC19" s="311">
        <v>49994308.450000003</v>
      </c>
      <c r="GD19" s="311"/>
      <c r="GF19" s="311"/>
      <c r="GG19" s="311"/>
      <c r="GH19" s="311"/>
      <c r="GI19" s="311"/>
      <c r="GJ19" s="311"/>
      <c r="GK19" s="311"/>
      <c r="GL19" s="311"/>
      <c r="GM19" s="311"/>
      <c r="GN19" s="311"/>
      <c r="GO19" s="311"/>
      <c r="GP19" s="311"/>
      <c r="GQ19" s="311"/>
      <c r="GR19" s="311"/>
      <c r="GS19" s="311"/>
      <c r="GT19" s="311"/>
      <c r="GU19" s="311"/>
      <c r="GV19" s="311"/>
      <c r="GW19" s="311"/>
      <c r="GX19" s="311"/>
      <c r="GY19" s="311"/>
      <c r="GZ19" s="311"/>
      <c r="HA19" s="311"/>
      <c r="HB19" s="311"/>
      <c r="HC19" s="311"/>
      <c r="HD19" s="311"/>
      <c r="HE19" s="311"/>
      <c r="HF19" s="311"/>
      <c r="HG19" s="311"/>
      <c r="HH19" s="311"/>
      <c r="HI19" s="311"/>
      <c r="HJ19" s="311"/>
      <c r="HK19" s="311"/>
      <c r="HL19" s="311"/>
      <c r="HM19" s="311"/>
      <c r="HN19" s="311"/>
      <c r="HO19" s="311"/>
      <c r="HP19" s="311"/>
      <c r="HQ19" s="311"/>
      <c r="HR19" s="311"/>
      <c r="HS19" s="311"/>
      <c r="HT19" s="311"/>
      <c r="HU19" s="311"/>
      <c r="HV19" s="311"/>
      <c r="HW19" s="311"/>
      <c r="HX19" s="311"/>
      <c r="HY19" s="311"/>
      <c r="HZ19" s="311"/>
      <c r="IA19" s="311"/>
      <c r="IB19" s="311"/>
      <c r="IC19" s="311"/>
      <c r="ID19" s="311"/>
      <c r="IE19" s="311"/>
      <c r="IF19" s="311"/>
      <c r="IG19" s="311"/>
      <c r="IH19" s="311"/>
      <c r="II19" s="311"/>
      <c r="IJ19" s="311"/>
      <c r="IK19" s="311"/>
      <c r="IL19" s="311"/>
      <c r="IM19" s="311"/>
      <c r="IN19" s="311"/>
      <c r="IO19" s="311"/>
      <c r="IP19" s="311"/>
      <c r="IQ19" s="311"/>
      <c r="IR19" s="311"/>
      <c r="IS19" s="311"/>
      <c r="IT19" s="311"/>
      <c r="IU19" s="311"/>
      <c r="IV19" s="311"/>
      <c r="IW19" s="311"/>
      <c r="IX19" s="311"/>
      <c r="IY19" s="311"/>
      <c r="IZ19" s="311"/>
      <c r="JA19" s="311"/>
      <c r="JB19" s="311"/>
      <c r="JC19" s="311"/>
      <c r="JD19" s="311"/>
      <c r="JE19" s="311"/>
      <c r="JF19" s="311"/>
      <c r="JG19" s="311"/>
      <c r="JH19" s="311"/>
      <c r="JI19" s="311"/>
      <c r="JJ19" s="311"/>
      <c r="JK19" s="311"/>
      <c r="JL19" s="311"/>
      <c r="JM19" s="311"/>
      <c r="JN19" s="311"/>
      <c r="JO19" s="311"/>
      <c r="JP19" s="311"/>
      <c r="JQ19" s="311"/>
      <c r="JR19" s="311"/>
      <c r="JS19" s="311"/>
      <c r="JT19" s="311"/>
      <c r="JU19" s="311"/>
      <c r="JV19" s="311"/>
      <c r="JW19" s="311"/>
      <c r="JX19" s="311"/>
      <c r="JY19" s="311"/>
      <c r="JZ19" s="311"/>
      <c r="KA19" s="311"/>
      <c r="KB19" s="311"/>
      <c r="KC19" s="311"/>
      <c r="KD19" s="311"/>
      <c r="KE19" s="311"/>
      <c r="KF19" s="311"/>
      <c r="KG19" s="311"/>
      <c r="KH19" s="311"/>
      <c r="KI19" s="311"/>
      <c r="KJ19" s="311"/>
      <c r="KK19" s="311"/>
      <c r="KL19" s="311"/>
      <c r="KM19" s="311"/>
      <c r="KN19" s="311"/>
      <c r="KO19" s="311"/>
      <c r="KP19" s="311"/>
      <c r="KQ19" s="311"/>
      <c r="KR19" s="311"/>
      <c r="KS19" s="311"/>
      <c r="KT19" s="311"/>
      <c r="KU19" s="311"/>
      <c r="KV19" s="311"/>
      <c r="KW19" s="311"/>
      <c r="KX19" s="311"/>
      <c r="KY19" s="311"/>
      <c r="KZ19" s="311"/>
      <c r="LA19" s="311"/>
      <c r="LB19" s="311"/>
      <c r="LC19" s="311"/>
      <c r="LD19" s="311"/>
      <c r="LE19" s="311"/>
      <c r="LF19" s="311"/>
      <c r="LG19" s="311"/>
      <c r="LH19" s="311"/>
      <c r="LI19" s="311"/>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08">
        <v>13516680.289999999</v>
      </c>
      <c r="ED20" s="308">
        <v>15235646.779999999</v>
      </c>
      <c r="EE20" s="308">
        <v>13378931.09</v>
      </c>
      <c r="EF20" s="308">
        <v>13016303.880000001</v>
      </c>
      <c r="EG20" s="308">
        <v>27798596.5</v>
      </c>
      <c r="EH20" s="311">
        <v>5487815.8700000001</v>
      </c>
      <c r="EI20" s="311">
        <v>11136277.539999999</v>
      </c>
      <c r="EJ20" s="311">
        <v>13033326.75</v>
      </c>
      <c r="EK20" s="311">
        <v>12438084.859999999</v>
      </c>
      <c r="EL20" s="311">
        <v>14031927.32</v>
      </c>
      <c r="EM20" s="311">
        <v>13948315.880000001</v>
      </c>
      <c r="EN20" s="311">
        <v>15063870.800000001</v>
      </c>
      <c r="EO20" s="311">
        <v>14906718.880000001</v>
      </c>
      <c r="EP20" s="311">
        <v>13781012.470000001</v>
      </c>
      <c r="EQ20" s="311">
        <v>14691858.58</v>
      </c>
      <c r="ER20" s="311">
        <v>13422037.59</v>
      </c>
      <c r="ES20" s="311">
        <v>25459426.109999999</v>
      </c>
      <c r="ET20" s="311">
        <v>4907250.76</v>
      </c>
      <c r="EU20" s="311">
        <v>12702016.77</v>
      </c>
      <c r="EV20" s="311">
        <v>14741947.74</v>
      </c>
      <c r="EW20" s="311">
        <v>14077229.140000001</v>
      </c>
      <c r="EX20" s="311">
        <v>13944751.890000001</v>
      </c>
      <c r="EY20" s="311">
        <v>14898396.42</v>
      </c>
      <c r="EZ20" s="311">
        <v>16253748.59</v>
      </c>
      <c r="FA20" s="311">
        <v>16257992.279999999</v>
      </c>
      <c r="FB20" s="311">
        <v>14479735.869999999</v>
      </c>
      <c r="FC20" s="311">
        <v>16132677.16</v>
      </c>
      <c r="FD20" s="311">
        <v>15297077.039999999</v>
      </c>
      <c r="FE20" s="311">
        <v>28352941.690000001</v>
      </c>
      <c r="FF20" s="311">
        <v>5963049.2000000002</v>
      </c>
      <c r="FG20" s="311">
        <v>15122476.890000001</v>
      </c>
      <c r="FH20" s="311">
        <v>14777265.789999999</v>
      </c>
      <c r="FI20" s="311">
        <v>17925167.550000001</v>
      </c>
      <c r="FJ20" s="311">
        <v>13458982.5</v>
      </c>
      <c r="FK20" s="311">
        <v>15925774.34</v>
      </c>
      <c r="FL20" s="361">
        <v>17203285.449999999</v>
      </c>
      <c r="FM20" s="311">
        <v>15860674.26</v>
      </c>
      <c r="FN20" s="311">
        <v>14501660.91</v>
      </c>
      <c r="FO20" s="311">
        <v>15344312.359999999</v>
      </c>
      <c r="FP20" s="311">
        <v>14381893.27</v>
      </c>
      <c r="FQ20" s="41">
        <v>27283965.91</v>
      </c>
      <c r="FR20" s="311">
        <v>5160073.6100000003</v>
      </c>
      <c r="FS20" s="361">
        <v>13521231.24</v>
      </c>
      <c r="FT20" s="311">
        <v>14020072.800000001</v>
      </c>
      <c r="FU20" s="311">
        <v>10884138.67</v>
      </c>
      <c r="FV20" s="311">
        <v>13478103.310000001</v>
      </c>
      <c r="FW20" s="311">
        <v>14129608.4</v>
      </c>
      <c r="FX20" s="311">
        <v>14709421.550000001</v>
      </c>
      <c r="FY20" s="311">
        <v>16697077.890000001</v>
      </c>
      <c r="FZ20" s="311">
        <v>14002830.41</v>
      </c>
      <c r="GA20" s="311">
        <v>14861911.289999999</v>
      </c>
      <c r="GB20" s="311">
        <v>13825874.189999999</v>
      </c>
      <c r="GC20" s="311">
        <v>26271305.699999999</v>
      </c>
      <c r="GD20" s="311"/>
      <c r="GF20" s="311"/>
      <c r="GG20" s="311"/>
      <c r="GH20" s="311"/>
      <c r="GI20" s="311"/>
      <c r="GJ20" s="311"/>
      <c r="GK20" s="311"/>
      <c r="GL20" s="311"/>
      <c r="GM20" s="311"/>
      <c r="GN20" s="311"/>
      <c r="GO20" s="311"/>
      <c r="GP20" s="311"/>
      <c r="GQ20" s="311"/>
      <c r="GR20" s="311"/>
      <c r="GS20" s="311"/>
      <c r="GT20" s="311"/>
      <c r="GU20" s="311"/>
      <c r="GV20" s="311"/>
      <c r="GW20" s="311"/>
      <c r="GX20" s="311"/>
      <c r="GY20" s="311"/>
      <c r="GZ20" s="311"/>
      <c r="HA20" s="311"/>
      <c r="HB20" s="311"/>
      <c r="HC20" s="311"/>
      <c r="HD20" s="311"/>
      <c r="HE20" s="311"/>
      <c r="HF20" s="311"/>
      <c r="HG20" s="311"/>
      <c r="HH20" s="311"/>
      <c r="HI20" s="311"/>
      <c r="HJ20" s="311"/>
      <c r="HK20" s="311"/>
      <c r="HL20" s="311"/>
      <c r="HM20" s="311"/>
      <c r="HN20" s="311"/>
      <c r="HO20" s="311"/>
      <c r="HP20" s="311"/>
      <c r="HQ20" s="311"/>
      <c r="HR20" s="311"/>
      <c r="HS20" s="311"/>
      <c r="HT20" s="311"/>
      <c r="HU20" s="311"/>
      <c r="HV20" s="311"/>
      <c r="HW20" s="311"/>
      <c r="HX20" s="311"/>
      <c r="HY20" s="311"/>
      <c r="HZ20" s="311"/>
      <c r="IA20" s="311"/>
      <c r="IB20" s="311"/>
      <c r="IC20" s="311"/>
      <c r="ID20" s="311"/>
      <c r="IE20" s="311"/>
      <c r="IF20" s="311"/>
      <c r="IG20" s="311"/>
      <c r="IH20" s="311"/>
      <c r="II20" s="311"/>
      <c r="IJ20" s="311"/>
      <c r="IK20" s="311"/>
      <c r="IL20" s="311"/>
      <c r="IM20" s="311"/>
      <c r="IN20" s="311"/>
      <c r="IO20" s="311"/>
      <c r="IP20" s="311"/>
      <c r="IQ20" s="311"/>
      <c r="IR20" s="311"/>
      <c r="IS20" s="311"/>
      <c r="IT20" s="311"/>
      <c r="IU20" s="311"/>
      <c r="IV20" s="311"/>
      <c r="IW20" s="311"/>
      <c r="IX20" s="311"/>
      <c r="IY20" s="311"/>
      <c r="IZ20" s="311"/>
      <c r="JA20" s="311"/>
      <c r="JB20" s="311"/>
      <c r="JC20" s="311"/>
      <c r="JD20" s="311"/>
      <c r="JE20" s="311"/>
      <c r="JF20" s="311"/>
      <c r="JG20" s="311"/>
      <c r="JH20" s="311"/>
      <c r="JI20" s="311"/>
      <c r="JJ20" s="311"/>
      <c r="JK20" s="311"/>
      <c r="JL20" s="311"/>
      <c r="JM20" s="311"/>
      <c r="JN20" s="311"/>
      <c r="JO20" s="311"/>
      <c r="JP20" s="311"/>
      <c r="JQ20" s="311"/>
      <c r="JR20" s="311"/>
      <c r="JS20" s="311"/>
      <c r="JT20" s="311"/>
      <c r="JU20" s="311"/>
      <c r="JV20" s="311"/>
      <c r="JW20" s="311"/>
      <c r="JX20" s="311"/>
      <c r="JY20" s="311"/>
      <c r="JZ20" s="311"/>
      <c r="KA20" s="311"/>
      <c r="KB20" s="311"/>
      <c r="KC20" s="311"/>
      <c r="KD20" s="311"/>
      <c r="KE20" s="311"/>
      <c r="KF20" s="311"/>
      <c r="KG20" s="311"/>
      <c r="KH20" s="311"/>
      <c r="KI20" s="311"/>
      <c r="KJ20" s="311"/>
      <c r="KK20" s="311"/>
      <c r="KL20" s="311"/>
      <c r="KM20" s="311"/>
      <c r="KN20" s="311"/>
      <c r="KO20" s="311"/>
      <c r="KP20" s="311"/>
      <c r="KQ20" s="311"/>
      <c r="KR20" s="311"/>
      <c r="KS20" s="311"/>
      <c r="KT20" s="311"/>
      <c r="KU20" s="311"/>
      <c r="KV20" s="311"/>
      <c r="KW20" s="311"/>
      <c r="KX20" s="311"/>
      <c r="KY20" s="311"/>
      <c r="KZ20" s="311"/>
      <c r="LA20" s="311"/>
      <c r="LB20" s="311"/>
      <c r="LC20" s="311"/>
      <c r="LD20" s="311"/>
      <c r="LE20" s="311"/>
      <c r="LF20" s="311"/>
      <c r="LG20" s="311"/>
      <c r="LH20" s="311"/>
      <c r="LI20" s="311"/>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08">
        <v>1052281.6200000001</v>
      </c>
      <c r="ED21" s="308">
        <v>1262370.55</v>
      </c>
      <c r="EE21" s="308">
        <v>981510.79</v>
      </c>
      <c r="EF21" s="308">
        <v>984483.18</v>
      </c>
      <c r="EG21" s="308">
        <v>2114486.02</v>
      </c>
      <c r="EH21" s="311">
        <v>436423.06</v>
      </c>
      <c r="EI21" s="311">
        <v>884778.14</v>
      </c>
      <c r="EJ21" s="311">
        <v>1037531.02</v>
      </c>
      <c r="EK21" s="311">
        <v>991786.18</v>
      </c>
      <c r="EL21" s="311">
        <v>1119552.6000000001</v>
      </c>
      <c r="EM21" s="311">
        <v>1110270.08</v>
      </c>
      <c r="EN21" s="311">
        <v>1208802.52</v>
      </c>
      <c r="EO21" s="311">
        <v>1182973.0900000001</v>
      </c>
      <c r="EP21" s="311">
        <v>1093203.53</v>
      </c>
      <c r="EQ21" s="311">
        <v>1140055.95</v>
      </c>
      <c r="ER21" s="311">
        <v>576427.41</v>
      </c>
      <c r="ES21" s="311">
        <v>1813540.61</v>
      </c>
      <c r="ET21" s="311">
        <v>365962.97</v>
      </c>
      <c r="EU21" s="311">
        <v>960588.74</v>
      </c>
      <c r="EV21" s="311">
        <v>1116426.95</v>
      </c>
      <c r="EW21" s="311">
        <v>1036934.31</v>
      </c>
      <c r="EX21" s="311">
        <v>1027117.44</v>
      </c>
      <c r="EY21" s="311">
        <v>1092483.07</v>
      </c>
      <c r="EZ21" s="311">
        <v>1188738.43</v>
      </c>
      <c r="FA21" s="311">
        <v>1194470.45</v>
      </c>
      <c r="FB21" s="311">
        <v>1084116.54</v>
      </c>
      <c r="FC21" s="311">
        <v>1217359.6499999999</v>
      </c>
      <c r="FD21" s="311">
        <v>1157240.48</v>
      </c>
      <c r="FE21" s="311">
        <v>2149158.34</v>
      </c>
      <c r="FF21" s="311">
        <v>459881.42</v>
      </c>
      <c r="FG21" s="311">
        <v>1160315.8500000001</v>
      </c>
      <c r="FH21" s="311">
        <v>1135767.8899999999</v>
      </c>
      <c r="FI21" s="311">
        <v>1375720.59</v>
      </c>
      <c r="FJ21" s="311">
        <v>1026106.03</v>
      </c>
      <c r="FK21" s="311">
        <v>1222753.49</v>
      </c>
      <c r="FL21" s="361">
        <v>1316999.83</v>
      </c>
      <c r="FM21" s="311">
        <v>1256512.28</v>
      </c>
      <c r="FN21" s="311">
        <v>1242677.57</v>
      </c>
      <c r="FO21" s="311">
        <v>1311319.78</v>
      </c>
      <c r="FP21" s="311">
        <v>1232927.92</v>
      </c>
      <c r="FQ21" s="41">
        <v>2381170.7999999998</v>
      </c>
      <c r="FR21" s="311">
        <v>455742.13</v>
      </c>
      <c r="FS21" s="361">
        <v>1236727.53</v>
      </c>
      <c r="FT21" s="311">
        <v>1425690.07</v>
      </c>
      <c r="FU21" s="311">
        <v>1042509.86</v>
      </c>
      <c r="FV21" s="311">
        <v>1190738.6299999999</v>
      </c>
      <c r="FW21" s="311">
        <v>1233975.8400000001</v>
      </c>
      <c r="FX21" s="311">
        <v>1318558.31</v>
      </c>
      <c r="FY21" s="311">
        <v>1488807.39</v>
      </c>
      <c r="FZ21" s="311">
        <v>1223746.3700000001</v>
      </c>
      <c r="GA21" s="311">
        <v>1260451.97</v>
      </c>
      <c r="GB21" s="311">
        <v>1219234.01</v>
      </c>
      <c r="GC21" s="311">
        <v>2323446.4500000002</v>
      </c>
      <c r="GD21" s="311"/>
      <c r="GF21" s="311"/>
      <c r="GG21" s="311"/>
      <c r="GH21" s="311"/>
      <c r="GI21" s="311"/>
      <c r="GJ21" s="311"/>
      <c r="GK21" s="311"/>
      <c r="GL21" s="311"/>
      <c r="GM21" s="311"/>
      <c r="GN21" s="311"/>
      <c r="GO21" s="311"/>
      <c r="GP21" s="311"/>
      <c r="GQ21" s="311"/>
      <c r="GR21" s="311"/>
      <c r="GS21" s="311"/>
      <c r="GT21" s="311"/>
      <c r="GU21" s="311"/>
      <c r="GV21" s="311"/>
      <c r="GW21" s="311"/>
      <c r="GX21" s="311"/>
      <c r="GY21" s="311"/>
      <c r="GZ21" s="311"/>
      <c r="HA21" s="311"/>
      <c r="HB21" s="311"/>
      <c r="HC21" s="311"/>
      <c r="HD21" s="311"/>
      <c r="HE21" s="311"/>
      <c r="HF21" s="311"/>
      <c r="HG21" s="311"/>
      <c r="HH21" s="311"/>
      <c r="HI21" s="311"/>
      <c r="HJ21" s="311"/>
      <c r="HK21" s="311"/>
      <c r="HL21" s="311"/>
      <c r="HM21" s="311"/>
      <c r="HN21" s="311"/>
      <c r="HO21" s="311"/>
      <c r="HP21" s="311"/>
      <c r="HQ21" s="311"/>
      <c r="HR21" s="311"/>
      <c r="HS21" s="311"/>
      <c r="HT21" s="311"/>
      <c r="HU21" s="311"/>
      <c r="HV21" s="311"/>
      <c r="HW21" s="311"/>
      <c r="HX21" s="311"/>
      <c r="HY21" s="311"/>
      <c r="HZ21" s="311"/>
      <c r="IA21" s="311"/>
      <c r="IB21" s="311"/>
      <c r="IC21" s="311"/>
      <c r="ID21" s="311"/>
      <c r="IE21" s="311"/>
      <c r="IF21" s="311"/>
      <c r="IG21" s="311"/>
      <c r="IH21" s="311"/>
      <c r="II21" s="311"/>
      <c r="IJ21" s="311"/>
      <c r="IK21" s="311"/>
      <c r="IL21" s="311"/>
      <c r="IM21" s="311"/>
      <c r="IN21" s="311"/>
      <c r="IO21" s="311"/>
      <c r="IP21" s="311"/>
      <c r="IQ21" s="311"/>
      <c r="IR21" s="311"/>
      <c r="IS21" s="311"/>
      <c r="IT21" s="311"/>
      <c r="IU21" s="311"/>
      <c r="IV21" s="311"/>
      <c r="IW21" s="311"/>
      <c r="IX21" s="311"/>
      <c r="IY21" s="311"/>
      <c r="IZ21" s="311"/>
      <c r="JA21" s="311"/>
      <c r="JB21" s="311"/>
      <c r="JC21" s="311"/>
      <c r="JD21" s="311"/>
      <c r="JE21" s="311"/>
      <c r="JF21" s="311"/>
      <c r="JG21" s="311"/>
      <c r="JH21" s="311"/>
      <c r="JI21" s="311"/>
      <c r="JJ21" s="311"/>
      <c r="JK21" s="311"/>
      <c r="JL21" s="311"/>
      <c r="JM21" s="311"/>
      <c r="JN21" s="311"/>
      <c r="JO21" s="311"/>
      <c r="JP21" s="311"/>
      <c r="JQ21" s="311"/>
      <c r="JR21" s="311"/>
      <c r="JS21" s="311"/>
      <c r="JT21" s="311"/>
      <c r="JU21" s="311"/>
      <c r="JV21" s="311"/>
      <c r="JW21" s="311"/>
      <c r="JX21" s="311"/>
      <c r="JY21" s="311"/>
      <c r="JZ21" s="311"/>
      <c r="KA21" s="311"/>
      <c r="KB21" s="311"/>
      <c r="KC21" s="311"/>
      <c r="KD21" s="311"/>
      <c r="KE21" s="311"/>
      <c r="KF21" s="311"/>
      <c r="KG21" s="311"/>
      <c r="KH21" s="311"/>
      <c r="KI21" s="311"/>
      <c r="KJ21" s="311"/>
      <c r="KK21" s="311"/>
      <c r="KL21" s="311"/>
      <c r="KM21" s="311"/>
      <c r="KN21" s="311"/>
      <c r="KO21" s="311"/>
      <c r="KP21" s="311"/>
      <c r="KQ21" s="311"/>
      <c r="KR21" s="311"/>
      <c r="KS21" s="311"/>
      <c r="KT21" s="311"/>
      <c r="KU21" s="311"/>
      <c r="KV21" s="311"/>
      <c r="KW21" s="311"/>
      <c r="KX21" s="311"/>
      <c r="KY21" s="311"/>
      <c r="KZ21" s="311"/>
      <c r="LA21" s="311"/>
      <c r="LB21" s="311"/>
      <c r="LC21" s="311"/>
      <c r="LD21" s="311"/>
      <c r="LE21" s="311"/>
      <c r="LF21" s="311"/>
      <c r="LG21" s="311"/>
      <c r="LH21" s="311"/>
      <c r="LI21" s="311"/>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08">
        <v>999629.77</v>
      </c>
      <c r="ED22" s="308">
        <v>1011167.49</v>
      </c>
      <c r="EE22" s="308">
        <v>1121732.3600000001</v>
      </c>
      <c r="EF22" s="308">
        <v>977118.21</v>
      </c>
      <c r="EG22" s="308">
        <v>1791132.27</v>
      </c>
      <c r="EH22" s="311">
        <v>406264.68</v>
      </c>
      <c r="EI22" s="311">
        <v>790255.79</v>
      </c>
      <c r="EJ22" s="311">
        <v>953874.92</v>
      </c>
      <c r="EK22" s="311">
        <v>908568.9</v>
      </c>
      <c r="EL22" s="311">
        <v>1029712.08</v>
      </c>
      <c r="EM22" s="311">
        <v>1020341.6</v>
      </c>
      <c r="EN22" s="311">
        <v>1097911.1399999999</v>
      </c>
      <c r="EO22" s="311">
        <v>1096715.42</v>
      </c>
      <c r="EP22" s="311">
        <v>997714.26</v>
      </c>
      <c r="EQ22" s="311">
        <v>1051502.6599999999</v>
      </c>
      <c r="ER22" s="311">
        <v>553226.5</v>
      </c>
      <c r="ES22" s="311">
        <v>2008464.28</v>
      </c>
      <c r="ET22" s="311">
        <v>305317.27</v>
      </c>
      <c r="EU22" s="311">
        <v>850763.28</v>
      </c>
      <c r="EV22" s="311">
        <v>1091854.18</v>
      </c>
      <c r="EW22" s="311">
        <v>1024094.45</v>
      </c>
      <c r="EX22" s="311">
        <v>941421.76</v>
      </c>
      <c r="EY22" s="311">
        <v>937061.58</v>
      </c>
      <c r="EZ22" s="311">
        <v>1149857.18</v>
      </c>
      <c r="FA22" s="311">
        <v>1150210.73</v>
      </c>
      <c r="FB22" s="311">
        <v>1018064.8</v>
      </c>
      <c r="FC22" s="311">
        <v>998773.49</v>
      </c>
      <c r="FD22" s="311">
        <v>806855.25</v>
      </c>
      <c r="FE22" s="311">
        <v>1546519.43</v>
      </c>
      <c r="FF22" s="311">
        <v>380185.28</v>
      </c>
      <c r="FG22" s="311">
        <v>1035686.38</v>
      </c>
      <c r="FH22" s="311">
        <v>1210812.78</v>
      </c>
      <c r="FI22" s="311">
        <v>1339504.93</v>
      </c>
      <c r="FJ22" s="311">
        <v>906261.75</v>
      </c>
      <c r="FK22" s="311">
        <v>1122699.07</v>
      </c>
      <c r="FL22" s="361">
        <v>1177648.73</v>
      </c>
      <c r="FM22" s="311">
        <v>1134338.8700000001</v>
      </c>
      <c r="FN22" s="311">
        <v>1136086.4099999999</v>
      </c>
      <c r="FO22" s="311">
        <v>1268502.9099999999</v>
      </c>
      <c r="FP22" s="311">
        <v>1172038.0900000001</v>
      </c>
      <c r="FQ22" s="41">
        <v>2329917.5</v>
      </c>
      <c r="FR22" s="311">
        <v>343107</v>
      </c>
      <c r="FS22" s="361">
        <v>1034648.14</v>
      </c>
      <c r="FT22" s="311">
        <v>1128605.58</v>
      </c>
      <c r="FU22" s="311">
        <v>877173.52</v>
      </c>
      <c r="FV22" s="311">
        <v>1012974.46</v>
      </c>
      <c r="FW22" s="311">
        <v>1053553.3899999999</v>
      </c>
      <c r="FX22" s="311">
        <v>1130499.1499999999</v>
      </c>
      <c r="FY22" s="311">
        <v>1315652.46</v>
      </c>
      <c r="FZ22" s="311">
        <v>1064773.82</v>
      </c>
      <c r="GA22" s="311">
        <v>1202231.73</v>
      </c>
      <c r="GB22" s="311">
        <v>1113504.28</v>
      </c>
      <c r="GC22" s="311">
        <v>1955266.36</v>
      </c>
      <c r="GD22" s="311"/>
      <c r="GF22" s="311"/>
      <c r="GG22" s="311"/>
      <c r="GH22" s="311"/>
      <c r="GI22" s="311"/>
      <c r="GJ22" s="311"/>
      <c r="GK22" s="311"/>
      <c r="GL22" s="311"/>
      <c r="GM22" s="311"/>
      <c r="GN22" s="311"/>
      <c r="GO22" s="311"/>
      <c r="GP22" s="311"/>
      <c r="GQ22" s="311"/>
      <c r="GR22" s="311"/>
      <c r="GS22" s="311"/>
      <c r="GT22" s="311"/>
      <c r="GU22" s="311"/>
      <c r="GV22" s="311"/>
      <c r="GW22" s="311"/>
      <c r="GX22" s="311"/>
      <c r="GY22" s="311"/>
      <c r="GZ22" s="311"/>
      <c r="HA22" s="311"/>
      <c r="HB22" s="311"/>
      <c r="HC22" s="311"/>
      <c r="HD22" s="311"/>
      <c r="HE22" s="311"/>
      <c r="HF22" s="311"/>
      <c r="HG22" s="311"/>
      <c r="HH22" s="311"/>
      <c r="HI22" s="311"/>
      <c r="HJ22" s="311"/>
      <c r="HK22" s="311"/>
      <c r="HL22" s="311"/>
      <c r="HM22" s="311"/>
      <c r="HN22" s="311"/>
      <c r="HO22" s="311"/>
      <c r="HP22" s="311"/>
      <c r="HQ22" s="311"/>
      <c r="HR22" s="311"/>
      <c r="HS22" s="311"/>
      <c r="HT22" s="311"/>
      <c r="HU22" s="311"/>
      <c r="HV22" s="311"/>
      <c r="HW22" s="311"/>
      <c r="HX22" s="311"/>
      <c r="HY22" s="311"/>
      <c r="HZ22" s="311"/>
      <c r="IA22" s="311"/>
      <c r="IB22" s="311"/>
      <c r="IC22" s="311"/>
      <c r="ID22" s="311"/>
      <c r="IE22" s="311"/>
      <c r="IF22" s="311"/>
      <c r="IG22" s="311"/>
      <c r="IH22" s="311"/>
      <c r="II22" s="311"/>
      <c r="IJ22" s="311"/>
      <c r="IK22" s="311"/>
      <c r="IL22" s="311"/>
      <c r="IM22" s="311"/>
      <c r="IN22" s="311"/>
      <c r="IO22" s="311"/>
      <c r="IP22" s="311"/>
      <c r="IQ22" s="311"/>
      <c r="IR22" s="311"/>
      <c r="IS22" s="311"/>
      <c r="IT22" s="311"/>
      <c r="IU22" s="311"/>
      <c r="IV22" s="311"/>
      <c r="IW22" s="311"/>
      <c r="IX22" s="311"/>
      <c r="IY22" s="311"/>
      <c r="IZ22" s="311"/>
      <c r="JA22" s="311"/>
      <c r="JB22" s="311"/>
      <c r="JC22" s="311"/>
      <c r="JD22" s="311"/>
      <c r="JE22" s="311"/>
      <c r="JF22" s="311"/>
      <c r="JG22" s="311"/>
      <c r="JH22" s="311"/>
      <c r="JI22" s="311"/>
      <c r="JJ22" s="311"/>
      <c r="JK22" s="311"/>
      <c r="JL22" s="311"/>
      <c r="JM22" s="311"/>
      <c r="JN22" s="311"/>
      <c r="JO22" s="311"/>
      <c r="JP22" s="311"/>
      <c r="JQ22" s="311"/>
      <c r="JR22" s="311"/>
      <c r="JS22" s="311"/>
      <c r="JT22" s="311"/>
      <c r="JU22" s="311"/>
      <c r="JV22" s="311"/>
      <c r="JW22" s="311"/>
      <c r="JX22" s="311"/>
      <c r="JY22" s="311"/>
      <c r="JZ22" s="311"/>
      <c r="KA22" s="311"/>
      <c r="KB22" s="311"/>
      <c r="KC22" s="311"/>
      <c r="KD22" s="311"/>
      <c r="KE22" s="311"/>
      <c r="KF22" s="311"/>
      <c r="KG22" s="311"/>
      <c r="KH22" s="311"/>
      <c r="KI22" s="311"/>
      <c r="KJ22" s="311"/>
      <c r="KK22" s="311"/>
      <c r="KL22" s="311"/>
      <c r="KM22" s="311"/>
      <c r="KN22" s="311"/>
      <c r="KO22" s="311"/>
      <c r="KP22" s="311"/>
      <c r="KQ22" s="311"/>
      <c r="KR22" s="311"/>
      <c r="KS22" s="311"/>
      <c r="KT22" s="311"/>
      <c r="KU22" s="311"/>
      <c r="KV22" s="311"/>
      <c r="KW22" s="311"/>
      <c r="KX22" s="311"/>
      <c r="KY22" s="311"/>
      <c r="KZ22" s="311"/>
      <c r="LA22" s="311"/>
      <c r="LB22" s="311"/>
      <c r="LC22" s="311"/>
      <c r="LD22" s="311"/>
      <c r="LE22" s="311"/>
      <c r="LF22" s="311"/>
      <c r="LG22" s="311"/>
      <c r="LH22" s="311"/>
      <c r="LI22" s="311"/>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2">
        <v>1569273.21</v>
      </c>
      <c r="ED23" s="312">
        <v>1230361.76</v>
      </c>
      <c r="EE23" s="312">
        <v>1023354.38</v>
      </c>
      <c r="EF23" s="312">
        <v>998146.17000000016</v>
      </c>
      <c r="EG23" s="312">
        <v>1104794.31</v>
      </c>
      <c r="EH23" s="313">
        <v>579949.69999999995</v>
      </c>
      <c r="EI23" s="313">
        <v>799058.78</v>
      </c>
      <c r="EJ23" s="313">
        <v>1000001.89</v>
      </c>
      <c r="EK23" s="313">
        <v>900446.92</v>
      </c>
      <c r="EL23" s="313">
        <v>1044119.04</v>
      </c>
      <c r="EM23" s="313">
        <v>1380660.13</v>
      </c>
      <c r="EN23" s="313">
        <v>1483988.38</v>
      </c>
      <c r="EO23" s="313">
        <v>1598254.37</v>
      </c>
      <c r="EP23" s="313">
        <v>1300121.74</v>
      </c>
      <c r="EQ23" s="313">
        <v>1269238.77</v>
      </c>
      <c r="ER23" s="313">
        <v>1101076.77</v>
      </c>
      <c r="ES23" s="313">
        <v>1156088.19</v>
      </c>
      <c r="ET23" s="313">
        <v>814937.81</v>
      </c>
      <c r="EU23" s="313">
        <v>993423.94</v>
      </c>
      <c r="EV23" s="313">
        <v>1111103.6599999999</v>
      </c>
      <c r="EW23" s="313">
        <v>1198538.77</v>
      </c>
      <c r="EX23" s="313">
        <v>1382138.78</v>
      </c>
      <c r="EY23" s="313">
        <v>1616613.01</v>
      </c>
      <c r="EZ23" s="313">
        <v>2005608.26</v>
      </c>
      <c r="FA23" s="313">
        <v>1882210.04</v>
      </c>
      <c r="FB23" s="313">
        <v>1545122.56</v>
      </c>
      <c r="FC23" s="313">
        <v>1572482.29</v>
      </c>
      <c r="FD23" s="313">
        <v>1331866.75</v>
      </c>
      <c r="FE23" s="313">
        <v>1446961.78</v>
      </c>
      <c r="FF23" s="313">
        <v>851162.27</v>
      </c>
      <c r="FG23" s="313">
        <v>1041125.3899999999</v>
      </c>
      <c r="FH23" s="313">
        <v>1066481.8799999999</v>
      </c>
      <c r="FI23" s="313">
        <v>1290371.49</v>
      </c>
      <c r="FJ23" s="313">
        <v>1208813.17</v>
      </c>
      <c r="FK23" s="313">
        <v>1252534.6599999999</v>
      </c>
      <c r="FL23" s="362">
        <v>1880947.5899999999</v>
      </c>
      <c r="FM23" s="313">
        <v>1630940.38</v>
      </c>
      <c r="FN23" s="313">
        <v>1570845.07</v>
      </c>
      <c r="FO23" s="313">
        <v>1362143.29</v>
      </c>
      <c r="FP23" s="313">
        <v>1005591.42</v>
      </c>
      <c r="FQ23" s="313">
        <v>1500631.83</v>
      </c>
      <c r="FR23" s="362">
        <f t="shared" ref="FR23:GC23" si="5">SUM(FR24:FR27)</f>
        <v>711811.51</v>
      </c>
      <c r="FS23" s="362">
        <f t="shared" si="5"/>
        <v>845756.92</v>
      </c>
      <c r="FT23" s="362">
        <f t="shared" si="5"/>
        <v>815406.19</v>
      </c>
      <c r="FU23" s="362">
        <f t="shared" si="5"/>
        <v>318936.3</v>
      </c>
      <c r="FV23" s="362">
        <f t="shared" si="5"/>
        <v>469045.42</v>
      </c>
      <c r="FW23" s="362">
        <f t="shared" si="5"/>
        <v>1094710.17</v>
      </c>
      <c r="FX23" s="362">
        <f t="shared" si="5"/>
        <v>962946.75000000012</v>
      </c>
      <c r="FY23" s="362">
        <f t="shared" si="5"/>
        <v>1016910.3699999999</v>
      </c>
      <c r="FZ23" s="313">
        <f t="shared" si="5"/>
        <v>1210136.0899999999</v>
      </c>
      <c r="GA23" s="362">
        <f t="shared" si="5"/>
        <v>1020237.03</v>
      </c>
      <c r="GB23" s="362">
        <f t="shared" si="5"/>
        <v>955177.11</v>
      </c>
      <c r="GC23" s="362">
        <f t="shared" si="5"/>
        <v>1176009.02</v>
      </c>
      <c r="GD23" s="313"/>
      <c r="GE23" s="362"/>
      <c r="GF23" s="313"/>
      <c r="GG23" s="313"/>
      <c r="GH23" s="313"/>
      <c r="GI23" s="313"/>
      <c r="GJ23" s="313"/>
      <c r="GK23" s="313"/>
      <c r="GL23" s="313"/>
      <c r="GM23" s="313"/>
      <c r="GN23" s="313"/>
      <c r="GO23" s="313"/>
      <c r="GP23" s="313"/>
      <c r="GQ23" s="313"/>
      <c r="GR23" s="313"/>
      <c r="GS23" s="313"/>
      <c r="GT23" s="313"/>
      <c r="GU23" s="313"/>
      <c r="GV23" s="313"/>
      <c r="GW23" s="313"/>
      <c r="GX23" s="313"/>
      <c r="GY23" s="313"/>
      <c r="GZ23" s="313"/>
      <c r="HA23" s="313"/>
      <c r="HB23" s="313"/>
      <c r="HC23" s="313"/>
      <c r="HD23" s="313"/>
      <c r="HE23" s="313"/>
      <c r="HF23" s="313"/>
      <c r="HG23" s="313"/>
      <c r="HH23" s="313"/>
      <c r="HI23" s="313"/>
      <c r="HJ23" s="313"/>
      <c r="HK23" s="313"/>
      <c r="HL23" s="313"/>
      <c r="HM23" s="313"/>
      <c r="HN23" s="313"/>
      <c r="HO23" s="313"/>
      <c r="HP23" s="313"/>
      <c r="HQ23" s="313"/>
      <c r="HR23" s="313"/>
      <c r="HS23" s="313"/>
      <c r="HT23" s="313"/>
      <c r="HU23" s="313"/>
      <c r="HV23" s="313"/>
      <c r="HW23" s="313"/>
      <c r="HX23" s="313"/>
      <c r="HY23" s="313"/>
      <c r="HZ23" s="313"/>
      <c r="IA23" s="313"/>
      <c r="IB23" s="313"/>
      <c r="IC23" s="313"/>
      <c r="ID23" s="313"/>
      <c r="IE23" s="313"/>
      <c r="IF23" s="313"/>
      <c r="IG23" s="313"/>
      <c r="IH23" s="313"/>
      <c r="II23" s="313"/>
      <c r="IJ23" s="313"/>
      <c r="IK23" s="313"/>
      <c r="IL23" s="313"/>
      <c r="IM23" s="313"/>
      <c r="IN23" s="313"/>
      <c r="IO23" s="313"/>
      <c r="IP23" s="313"/>
      <c r="IQ23" s="313"/>
      <c r="IR23" s="313"/>
      <c r="IS23" s="313"/>
      <c r="IT23" s="313"/>
      <c r="IU23" s="313"/>
      <c r="IV23" s="313"/>
      <c r="IW23" s="313"/>
      <c r="IX23" s="313"/>
      <c r="IY23" s="313"/>
      <c r="IZ23" s="313"/>
      <c r="JA23" s="313"/>
      <c r="JB23" s="313"/>
      <c r="JC23" s="313"/>
      <c r="JD23" s="313"/>
      <c r="JE23" s="313"/>
      <c r="JF23" s="313"/>
      <c r="JG23" s="313"/>
      <c r="JH23" s="313"/>
      <c r="JI23" s="313"/>
      <c r="JJ23" s="313"/>
      <c r="JK23" s="313"/>
      <c r="JL23" s="313"/>
      <c r="JM23" s="313"/>
      <c r="JN23" s="313"/>
      <c r="JO23" s="313"/>
      <c r="JP23" s="313"/>
      <c r="JQ23" s="313"/>
      <c r="JR23" s="313"/>
      <c r="JS23" s="313"/>
      <c r="JT23" s="313"/>
      <c r="JU23" s="313"/>
      <c r="JV23" s="313"/>
      <c r="JW23" s="313"/>
      <c r="JX23" s="313"/>
      <c r="JY23" s="313"/>
      <c r="JZ23" s="313"/>
      <c r="KA23" s="313"/>
      <c r="KB23" s="313"/>
      <c r="KC23" s="313"/>
      <c r="KD23" s="313"/>
      <c r="KE23" s="313"/>
      <c r="KF23" s="313"/>
      <c r="KG23" s="313"/>
      <c r="KH23" s="313"/>
      <c r="KI23" s="313"/>
      <c r="KJ23" s="313"/>
      <c r="KK23" s="313"/>
      <c r="KL23" s="313"/>
      <c r="KM23" s="313"/>
      <c r="KN23" s="313"/>
      <c r="KO23" s="313"/>
      <c r="KP23" s="313"/>
      <c r="KQ23" s="313"/>
      <c r="KR23" s="313"/>
      <c r="KS23" s="313"/>
      <c r="KT23" s="313"/>
      <c r="KU23" s="313"/>
      <c r="KV23" s="313"/>
      <c r="KW23" s="313"/>
      <c r="KX23" s="313"/>
      <c r="KY23" s="313"/>
      <c r="KZ23" s="313"/>
      <c r="LA23" s="313"/>
      <c r="LB23" s="313"/>
      <c r="LC23" s="313"/>
      <c r="LD23" s="313"/>
      <c r="LE23" s="313"/>
      <c r="LF23" s="313"/>
      <c r="LG23" s="313"/>
      <c r="LH23" s="313"/>
      <c r="LI23" s="313"/>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08">
        <v>818044.48</v>
      </c>
      <c r="ED24" s="308">
        <v>708608.5</v>
      </c>
      <c r="EE24" s="308">
        <v>645709.51</v>
      </c>
      <c r="EF24" s="308">
        <v>608481.81000000006</v>
      </c>
      <c r="EG24" s="308">
        <v>666484.25</v>
      </c>
      <c r="EH24" s="311">
        <v>406775.45</v>
      </c>
      <c r="EI24" s="311">
        <v>535491.67000000004</v>
      </c>
      <c r="EJ24" s="311">
        <v>712341.34</v>
      </c>
      <c r="EK24" s="311">
        <v>635024.81000000006</v>
      </c>
      <c r="EL24" s="311">
        <v>686793.45</v>
      </c>
      <c r="EM24" s="311">
        <v>852501.66</v>
      </c>
      <c r="EN24" s="311">
        <v>827522.72</v>
      </c>
      <c r="EO24" s="311">
        <v>831396.98</v>
      </c>
      <c r="EP24" s="311">
        <v>755364.68</v>
      </c>
      <c r="EQ24" s="311">
        <v>733095.23</v>
      </c>
      <c r="ER24" s="311">
        <v>673442.99</v>
      </c>
      <c r="ES24" s="311"/>
      <c r="ET24" s="311">
        <v>601434.28</v>
      </c>
      <c r="EU24" s="311">
        <v>691468.91</v>
      </c>
      <c r="EV24" s="311">
        <v>825217.16</v>
      </c>
      <c r="EW24" s="311">
        <v>905119.47</v>
      </c>
      <c r="EX24" s="311">
        <v>1028480.47</v>
      </c>
      <c r="EY24" s="311">
        <v>1159205.33</v>
      </c>
      <c r="EZ24" s="311">
        <v>1239204.8400000001</v>
      </c>
      <c r="FA24" s="311">
        <v>1077861.3</v>
      </c>
      <c r="FB24" s="311">
        <v>936074.99</v>
      </c>
      <c r="FC24" s="311">
        <v>1054918.45</v>
      </c>
      <c r="FD24" s="311">
        <v>888912.28</v>
      </c>
      <c r="FE24" s="311">
        <v>977871.81</v>
      </c>
      <c r="FF24" s="311">
        <v>649124.48</v>
      </c>
      <c r="FG24" s="311">
        <v>818776.7</v>
      </c>
      <c r="FH24" s="311">
        <v>802029.06</v>
      </c>
      <c r="FI24" s="311">
        <v>949723.87</v>
      </c>
      <c r="FJ24" s="311">
        <v>855493.95</v>
      </c>
      <c r="FK24" s="311">
        <v>789796.19</v>
      </c>
      <c r="FL24" s="361">
        <v>1036831.79</v>
      </c>
      <c r="FM24" s="311">
        <v>732732.78</v>
      </c>
      <c r="FN24" s="311">
        <v>909857.41</v>
      </c>
      <c r="FO24" s="311">
        <v>855972.58</v>
      </c>
      <c r="FP24" s="311">
        <v>669844.34</v>
      </c>
      <c r="FQ24" s="311">
        <v>1007388.81</v>
      </c>
      <c r="FR24" s="311">
        <v>562336.23</v>
      </c>
      <c r="FS24" s="361">
        <v>652056.92000000004</v>
      </c>
      <c r="FT24" s="311">
        <v>648063.07999999996</v>
      </c>
      <c r="FU24" s="311">
        <v>281109.94</v>
      </c>
      <c r="FV24" s="311">
        <v>389225.04</v>
      </c>
      <c r="FW24" s="311">
        <v>845175.77</v>
      </c>
      <c r="FX24" s="311">
        <v>700757.92</v>
      </c>
      <c r="FY24" s="311">
        <v>678575.46</v>
      </c>
      <c r="FZ24" s="311">
        <v>699606.37</v>
      </c>
      <c r="GA24" s="311">
        <v>629228.92000000004</v>
      </c>
      <c r="GB24" s="311">
        <v>607574.18999999994</v>
      </c>
      <c r="GC24" s="311">
        <v>766251.92</v>
      </c>
      <c r="GD24" s="311"/>
      <c r="GF24" s="311"/>
      <c r="GG24" s="311"/>
      <c r="GH24" s="311"/>
      <c r="GI24" s="311"/>
      <c r="GJ24" s="311"/>
      <c r="GK24" s="311"/>
      <c r="GL24" s="311"/>
      <c r="GM24" s="311"/>
      <c r="GN24" s="311"/>
      <c r="GO24" s="311"/>
      <c r="GP24" s="311"/>
      <c r="GQ24" s="311"/>
      <c r="GR24" s="311"/>
      <c r="GS24" s="311"/>
      <c r="GT24" s="311"/>
      <c r="GU24" s="311"/>
      <c r="GV24" s="311"/>
      <c r="GW24" s="311"/>
      <c r="GX24" s="311"/>
      <c r="GY24" s="311"/>
      <c r="GZ24" s="311"/>
      <c r="HA24" s="311"/>
      <c r="HB24" s="311"/>
      <c r="HC24" s="311"/>
      <c r="HD24" s="311"/>
      <c r="HE24" s="311"/>
      <c r="HF24" s="311"/>
      <c r="HG24" s="311"/>
      <c r="HH24" s="311"/>
      <c r="HI24" s="311"/>
      <c r="HJ24" s="311"/>
      <c r="HK24" s="311"/>
      <c r="HL24" s="311"/>
      <c r="HM24" s="311"/>
      <c r="HN24" s="311"/>
      <c r="HO24" s="311"/>
      <c r="HP24" s="311"/>
      <c r="HQ24" s="311"/>
      <c r="HR24" s="311"/>
      <c r="HS24" s="311"/>
      <c r="HT24" s="311"/>
      <c r="HU24" s="311"/>
      <c r="HV24" s="311"/>
      <c r="HW24" s="311"/>
      <c r="HX24" s="311"/>
      <c r="HY24" s="311"/>
      <c r="HZ24" s="311"/>
      <c r="IA24" s="311"/>
      <c r="IB24" s="311"/>
      <c r="IC24" s="311"/>
      <c r="ID24" s="311"/>
      <c r="IE24" s="311"/>
      <c r="IF24" s="311"/>
      <c r="IG24" s="311"/>
      <c r="IH24" s="311"/>
      <c r="II24" s="311"/>
      <c r="IJ24" s="311"/>
      <c r="IK24" s="311"/>
      <c r="IL24" s="311"/>
      <c r="IM24" s="311"/>
      <c r="IN24" s="311"/>
      <c r="IO24" s="311"/>
      <c r="IP24" s="311"/>
      <c r="IQ24" s="311"/>
      <c r="IR24" s="311"/>
      <c r="IS24" s="311"/>
      <c r="IT24" s="311"/>
      <c r="IU24" s="311"/>
      <c r="IV24" s="311"/>
      <c r="IW24" s="311"/>
      <c r="IX24" s="311"/>
      <c r="IY24" s="311"/>
      <c r="IZ24" s="311"/>
      <c r="JA24" s="311"/>
      <c r="JB24" s="311"/>
      <c r="JC24" s="311"/>
      <c r="JD24" s="311"/>
      <c r="JE24" s="311"/>
      <c r="JF24" s="311"/>
      <c r="JG24" s="311"/>
      <c r="JH24" s="311"/>
      <c r="JI24" s="311"/>
      <c r="JJ24" s="311"/>
      <c r="JK24" s="311"/>
      <c r="JL24" s="311"/>
      <c r="JM24" s="311"/>
      <c r="JN24" s="311"/>
      <c r="JO24" s="311"/>
      <c r="JP24" s="311"/>
      <c r="JQ24" s="311"/>
      <c r="JR24" s="311"/>
      <c r="JS24" s="311"/>
      <c r="JT24" s="311"/>
      <c r="JU24" s="311"/>
      <c r="JV24" s="311"/>
      <c r="JW24" s="311"/>
      <c r="JX24" s="311"/>
      <c r="JY24" s="311"/>
      <c r="JZ24" s="311"/>
      <c r="KA24" s="311"/>
      <c r="KB24" s="311"/>
      <c r="KC24" s="311"/>
      <c r="KD24" s="311"/>
      <c r="KE24" s="311"/>
      <c r="KF24" s="311"/>
      <c r="KG24" s="311"/>
      <c r="KH24" s="311"/>
      <c r="KI24" s="311"/>
      <c r="KJ24" s="311"/>
      <c r="KK24" s="311"/>
      <c r="KL24" s="311"/>
      <c r="KM24" s="311"/>
      <c r="KN24" s="311"/>
      <c r="KO24" s="311"/>
      <c r="KP24" s="311"/>
      <c r="KQ24" s="311"/>
      <c r="KR24" s="311"/>
      <c r="KS24" s="311"/>
      <c r="KT24" s="311"/>
      <c r="KU24" s="311"/>
      <c r="KV24" s="311"/>
      <c r="KW24" s="311"/>
      <c r="KX24" s="311"/>
      <c r="KY24" s="311"/>
      <c r="KZ24" s="311"/>
      <c r="LA24" s="311"/>
      <c r="LB24" s="311"/>
      <c r="LC24" s="311"/>
      <c r="LD24" s="311"/>
      <c r="LE24" s="311"/>
      <c r="LF24" s="311"/>
      <c r="LG24" s="311"/>
      <c r="LH24" s="311"/>
      <c r="LI24" s="311"/>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08">
        <v>94957.83</v>
      </c>
      <c r="ED25" s="308">
        <v>114550.7</v>
      </c>
      <c r="EE25" s="308">
        <v>105515.84</v>
      </c>
      <c r="EF25" s="308">
        <v>124638.63</v>
      </c>
      <c r="EG25" s="308">
        <v>128155.98</v>
      </c>
      <c r="EH25" s="311">
        <v>67122.44</v>
      </c>
      <c r="EI25" s="311">
        <v>89824.72</v>
      </c>
      <c r="EJ25" s="311">
        <v>123908.06</v>
      </c>
      <c r="EK25" s="311">
        <v>113328.83</v>
      </c>
      <c r="EL25" s="311">
        <v>102269.66</v>
      </c>
      <c r="EM25" s="311">
        <v>124251.74</v>
      </c>
      <c r="EN25" s="311">
        <v>111124.49</v>
      </c>
      <c r="EO25" s="311">
        <v>77883.14</v>
      </c>
      <c r="EP25" s="311">
        <v>117081.53</v>
      </c>
      <c r="EQ25" s="311">
        <v>126411.14</v>
      </c>
      <c r="ER25" s="311">
        <v>108010.69</v>
      </c>
      <c r="ES25" s="311"/>
      <c r="ET25" s="311">
        <v>93434.6</v>
      </c>
      <c r="EU25" s="311">
        <v>109385.74</v>
      </c>
      <c r="EV25" s="311">
        <v>120777.01</v>
      </c>
      <c r="EW25" s="311">
        <v>107766.04</v>
      </c>
      <c r="EX25" s="311">
        <v>105374.49</v>
      </c>
      <c r="EY25" s="311">
        <v>116225.41</v>
      </c>
      <c r="EZ25" s="311">
        <v>115266.9</v>
      </c>
      <c r="FA25" s="311">
        <v>79847.83</v>
      </c>
      <c r="FB25" s="311">
        <v>98906.81</v>
      </c>
      <c r="FC25" s="311">
        <v>105125.41</v>
      </c>
      <c r="FD25" s="311">
        <v>116947.51</v>
      </c>
      <c r="FE25" s="311">
        <v>138092.62</v>
      </c>
      <c r="FF25" s="311">
        <v>64695</v>
      </c>
      <c r="FG25" s="311">
        <v>85955.36</v>
      </c>
      <c r="FH25" s="311">
        <v>106907.98</v>
      </c>
      <c r="FI25" s="311">
        <v>128950.69</v>
      </c>
      <c r="FJ25" s="311">
        <v>89857.44</v>
      </c>
      <c r="FK25" s="311">
        <v>90814.91</v>
      </c>
      <c r="FL25" s="361">
        <v>102054.51</v>
      </c>
      <c r="FM25" s="311">
        <v>79880.09</v>
      </c>
      <c r="FN25" s="311">
        <v>81168.460000000006</v>
      </c>
      <c r="FO25" s="311">
        <v>104547.82</v>
      </c>
      <c r="FP25" s="311">
        <v>92140.81</v>
      </c>
      <c r="FQ25" s="311">
        <v>119313.41</v>
      </c>
      <c r="FR25" s="311">
        <v>59543.27</v>
      </c>
      <c r="FS25" s="361">
        <v>103685.1</v>
      </c>
      <c r="FT25" s="311">
        <v>69007.199999999997</v>
      </c>
      <c r="FU25" s="311">
        <v>21455.99</v>
      </c>
      <c r="FV25" s="311">
        <v>33883.980000000003</v>
      </c>
      <c r="FW25" s="311">
        <v>91069.119999999995</v>
      </c>
      <c r="FX25" s="311">
        <v>71333.899999999994</v>
      </c>
      <c r="FY25" s="311">
        <v>47152.61</v>
      </c>
      <c r="FZ25" s="311">
        <v>67569.48</v>
      </c>
      <c r="GA25" s="311">
        <v>78779.27</v>
      </c>
      <c r="GB25" s="311">
        <v>67981.67</v>
      </c>
      <c r="GC25" s="311">
        <v>83199.53</v>
      </c>
      <c r="GD25" s="311"/>
      <c r="GF25" s="311"/>
      <c r="GG25" s="311"/>
      <c r="GH25" s="311"/>
      <c r="GI25" s="311"/>
      <c r="GJ25" s="311"/>
      <c r="GK25" s="311"/>
      <c r="GL25" s="311"/>
      <c r="GM25" s="311"/>
      <c r="GN25" s="311"/>
      <c r="GO25" s="311"/>
      <c r="GP25" s="311"/>
      <c r="GQ25" s="311"/>
      <c r="GR25" s="311"/>
      <c r="GS25" s="311"/>
      <c r="GT25" s="311"/>
      <c r="GU25" s="311"/>
      <c r="GV25" s="311"/>
      <c r="GW25" s="311"/>
      <c r="GX25" s="311"/>
      <c r="GY25" s="311"/>
      <c r="GZ25" s="311"/>
      <c r="HA25" s="311"/>
      <c r="HB25" s="311"/>
      <c r="HC25" s="311"/>
      <c r="HD25" s="311"/>
      <c r="HE25" s="311"/>
      <c r="HF25" s="311"/>
      <c r="HG25" s="311"/>
      <c r="HH25" s="311"/>
      <c r="HI25" s="311"/>
      <c r="HJ25" s="311"/>
      <c r="HK25" s="311"/>
      <c r="HL25" s="311"/>
      <c r="HM25" s="311"/>
      <c r="HN25" s="311"/>
      <c r="HO25" s="311"/>
      <c r="HP25" s="311"/>
      <c r="HQ25" s="311"/>
      <c r="HR25" s="311"/>
      <c r="HS25" s="311"/>
      <c r="HT25" s="311"/>
      <c r="HU25" s="311"/>
      <c r="HV25" s="311"/>
      <c r="HW25" s="311"/>
      <c r="HX25" s="311"/>
      <c r="HY25" s="311"/>
      <c r="HZ25" s="311"/>
      <c r="IA25" s="311"/>
      <c r="IB25" s="311"/>
      <c r="IC25" s="311"/>
      <c r="ID25" s="311"/>
      <c r="IE25" s="311"/>
      <c r="IF25" s="311"/>
      <c r="IG25" s="311"/>
      <c r="IH25" s="311"/>
      <c r="II25" s="311"/>
      <c r="IJ25" s="311"/>
      <c r="IK25" s="311"/>
      <c r="IL25" s="311"/>
      <c r="IM25" s="311"/>
      <c r="IN25" s="311"/>
      <c r="IO25" s="311"/>
      <c r="IP25" s="311"/>
      <c r="IQ25" s="311"/>
      <c r="IR25" s="311"/>
      <c r="IS25" s="311"/>
      <c r="IT25" s="311"/>
      <c r="IU25" s="311"/>
      <c r="IV25" s="311"/>
      <c r="IW25" s="311"/>
      <c r="IX25" s="311"/>
      <c r="IY25" s="311"/>
      <c r="IZ25" s="311"/>
      <c r="JA25" s="311"/>
      <c r="JB25" s="311"/>
      <c r="JC25" s="311"/>
      <c r="JD25" s="311"/>
      <c r="JE25" s="311"/>
      <c r="JF25" s="311"/>
      <c r="JG25" s="311"/>
      <c r="JH25" s="311"/>
      <c r="JI25" s="311"/>
      <c r="JJ25" s="311"/>
      <c r="JK25" s="311"/>
      <c r="JL25" s="311"/>
      <c r="JM25" s="311"/>
      <c r="JN25" s="311"/>
      <c r="JO25" s="311"/>
      <c r="JP25" s="311"/>
      <c r="JQ25" s="311"/>
      <c r="JR25" s="311"/>
      <c r="JS25" s="311"/>
      <c r="JT25" s="311"/>
      <c r="JU25" s="311"/>
      <c r="JV25" s="311"/>
      <c r="JW25" s="311"/>
      <c r="JX25" s="311"/>
      <c r="JY25" s="311"/>
      <c r="JZ25" s="311"/>
      <c r="KA25" s="311"/>
      <c r="KB25" s="311"/>
      <c r="KC25" s="311"/>
      <c r="KD25" s="311"/>
      <c r="KE25" s="311"/>
      <c r="KF25" s="311"/>
      <c r="KG25" s="311"/>
      <c r="KH25" s="311"/>
      <c r="KI25" s="311"/>
      <c r="KJ25" s="311"/>
      <c r="KK25" s="311"/>
      <c r="KL25" s="311"/>
      <c r="KM25" s="311"/>
      <c r="KN25" s="311"/>
      <c r="KO25" s="311"/>
      <c r="KP25" s="311"/>
      <c r="KQ25" s="311"/>
      <c r="KR25" s="311"/>
      <c r="KS25" s="311"/>
      <c r="KT25" s="311"/>
      <c r="KU25" s="311"/>
      <c r="KV25" s="311"/>
      <c r="KW25" s="311"/>
      <c r="KX25" s="311"/>
      <c r="KY25" s="311"/>
      <c r="KZ25" s="311"/>
      <c r="LA25" s="311"/>
      <c r="LB25" s="311"/>
      <c r="LC25" s="311"/>
      <c r="LD25" s="311"/>
      <c r="LE25" s="311"/>
      <c r="LF25" s="311"/>
      <c r="LG25" s="311"/>
      <c r="LH25" s="311"/>
      <c r="LI25" s="311"/>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08">
        <v>383280.64000000001</v>
      </c>
      <c r="ED26" s="308">
        <v>194602.14</v>
      </c>
      <c r="EE26" s="308">
        <v>70791.399999999994</v>
      </c>
      <c r="EF26" s="308">
        <v>30364.41</v>
      </c>
      <c r="EG26" s="308">
        <v>18179.259999999998</v>
      </c>
      <c r="EH26" s="311">
        <v>17936.740000000002</v>
      </c>
      <c r="EI26" s="311">
        <v>29045.1</v>
      </c>
      <c r="EJ26" s="311">
        <v>29271.49</v>
      </c>
      <c r="EK26" s="311">
        <v>28676.27</v>
      </c>
      <c r="EL26" s="311">
        <v>54945.86</v>
      </c>
      <c r="EM26" s="311">
        <v>136681.21</v>
      </c>
      <c r="EN26" s="311">
        <v>303933.09000000003</v>
      </c>
      <c r="EO26" s="311">
        <v>401179.76</v>
      </c>
      <c r="EP26" s="311">
        <v>204730.39</v>
      </c>
      <c r="EQ26" s="311">
        <v>92200</v>
      </c>
      <c r="ER26" s="311">
        <v>36222.43</v>
      </c>
      <c r="ES26" s="311"/>
      <c r="ET26" s="311">
        <v>21633.83</v>
      </c>
      <c r="EU26" s="311">
        <v>24453.21</v>
      </c>
      <c r="EV26" s="311">
        <v>30364.14</v>
      </c>
      <c r="EW26" s="311">
        <v>45135.75</v>
      </c>
      <c r="EX26" s="311">
        <v>73298.429999999993</v>
      </c>
      <c r="EY26" s="311">
        <v>154167.12</v>
      </c>
      <c r="EZ26" s="311">
        <v>354192.61</v>
      </c>
      <c r="FA26" s="311">
        <v>425912.93</v>
      </c>
      <c r="FB26" s="311">
        <v>234762.1</v>
      </c>
      <c r="FC26" s="311">
        <v>119042.18</v>
      </c>
      <c r="FD26" s="311">
        <v>76747.570000000007</v>
      </c>
      <c r="FE26" s="311">
        <v>29512.58</v>
      </c>
      <c r="FF26" s="311">
        <v>24775.52</v>
      </c>
      <c r="FG26" s="311">
        <v>28443.63</v>
      </c>
      <c r="FH26" s="311">
        <v>40268.589999999997</v>
      </c>
      <c r="FI26" s="311">
        <v>55742.67</v>
      </c>
      <c r="FJ26" s="311">
        <v>91165.22</v>
      </c>
      <c r="FK26" s="311">
        <v>178796.84</v>
      </c>
      <c r="FL26" s="361">
        <v>429493.67</v>
      </c>
      <c r="FM26" s="311">
        <v>521117.38</v>
      </c>
      <c r="FN26" s="311">
        <v>298489.8</v>
      </c>
      <c r="FO26" s="311">
        <v>140326.67000000001</v>
      </c>
      <c r="FP26" s="311">
        <v>59224.28</v>
      </c>
      <c r="FQ26" s="311">
        <v>44087.08</v>
      </c>
      <c r="FR26" s="311">
        <v>32221.24</v>
      </c>
      <c r="FS26" s="361">
        <v>34709.39</v>
      </c>
      <c r="FT26" s="311">
        <v>29392.97</v>
      </c>
      <c r="FU26" s="311">
        <v>3187.51</v>
      </c>
      <c r="FV26" s="311">
        <v>915.94</v>
      </c>
      <c r="FW26" s="311">
        <v>11909.77</v>
      </c>
      <c r="FX26" s="311">
        <v>29181.17</v>
      </c>
      <c r="FY26" s="311">
        <v>60495.83</v>
      </c>
      <c r="FZ26" s="311">
        <v>85994.48</v>
      </c>
      <c r="GA26" s="311">
        <v>35594.1</v>
      </c>
      <c r="GB26" s="311">
        <v>25659.52</v>
      </c>
      <c r="GC26" s="311">
        <v>17020.98</v>
      </c>
      <c r="GD26" s="311"/>
      <c r="GF26" s="311"/>
      <c r="GG26" s="311"/>
      <c r="GH26" s="311"/>
      <c r="GI26" s="311"/>
      <c r="GJ26" s="311"/>
      <c r="GK26" s="311"/>
      <c r="GL26" s="311"/>
      <c r="GM26" s="311"/>
      <c r="GN26" s="311"/>
      <c r="GO26" s="311"/>
      <c r="GP26" s="311"/>
      <c r="GQ26" s="311"/>
      <c r="GR26" s="311"/>
      <c r="GS26" s="311"/>
      <c r="GT26" s="311"/>
      <c r="GU26" s="311"/>
      <c r="GV26" s="311"/>
      <c r="GW26" s="311"/>
      <c r="GX26" s="311"/>
      <c r="GY26" s="311"/>
      <c r="GZ26" s="311"/>
      <c r="HA26" s="311"/>
      <c r="HB26" s="311"/>
      <c r="HC26" s="311"/>
      <c r="HD26" s="311"/>
      <c r="HE26" s="311"/>
      <c r="HF26" s="311"/>
      <c r="HG26" s="311"/>
      <c r="HH26" s="311"/>
      <c r="HI26" s="311"/>
      <c r="HJ26" s="311"/>
      <c r="HK26" s="311"/>
      <c r="HL26" s="311"/>
      <c r="HM26" s="311"/>
      <c r="HN26" s="311"/>
      <c r="HO26" s="311"/>
      <c r="HP26" s="311"/>
      <c r="HQ26" s="311"/>
      <c r="HR26" s="311"/>
      <c r="HS26" s="311"/>
      <c r="HT26" s="311"/>
      <c r="HU26" s="311"/>
      <c r="HV26" s="311"/>
      <c r="HW26" s="311"/>
      <c r="HX26" s="311"/>
      <c r="HY26" s="311"/>
      <c r="HZ26" s="311"/>
      <c r="IA26" s="311"/>
      <c r="IB26" s="311"/>
      <c r="IC26" s="311"/>
      <c r="ID26" s="311"/>
      <c r="IE26" s="311"/>
      <c r="IF26" s="311"/>
      <c r="IG26" s="311"/>
      <c r="IH26" s="311"/>
      <c r="II26" s="311"/>
      <c r="IJ26" s="311"/>
      <c r="IK26" s="311"/>
      <c r="IL26" s="311"/>
      <c r="IM26" s="311"/>
      <c r="IN26" s="311"/>
      <c r="IO26" s="311"/>
      <c r="IP26" s="311"/>
      <c r="IQ26" s="311"/>
      <c r="IR26" s="311"/>
      <c r="IS26" s="311"/>
      <c r="IT26" s="311"/>
      <c r="IU26" s="311"/>
      <c r="IV26" s="311"/>
      <c r="IW26" s="311"/>
      <c r="IX26" s="311"/>
      <c r="IY26" s="311"/>
      <c r="IZ26" s="311"/>
      <c r="JA26" s="311"/>
      <c r="JB26" s="311"/>
      <c r="JC26" s="311"/>
      <c r="JD26" s="311"/>
      <c r="JE26" s="311"/>
      <c r="JF26" s="311"/>
      <c r="JG26" s="311"/>
      <c r="JH26" s="311"/>
      <c r="JI26" s="311"/>
      <c r="JJ26" s="311"/>
      <c r="JK26" s="311"/>
      <c r="JL26" s="311"/>
      <c r="JM26" s="311"/>
      <c r="JN26" s="311"/>
      <c r="JO26" s="311"/>
      <c r="JP26" s="311"/>
      <c r="JQ26" s="311"/>
      <c r="JR26" s="311"/>
      <c r="JS26" s="311"/>
      <c r="JT26" s="311"/>
      <c r="JU26" s="311"/>
      <c r="JV26" s="311"/>
      <c r="JW26" s="311"/>
      <c r="JX26" s="311"/>
      <c r="JY26" s="311"/>
      <c r="JZ26" s="311"/>
      <c r="KA26" s="311"/>
      <c r="KB26" s="311"/>
      <c r="KC26" s="311"/>
      <c r="KD26" s="311"/>
      <c r="KE26" s="311"/>
      <c r="KF26" s="311"/>
      <c r="KG26" s="311"/>
      <c r="KH26" s="311"/>
      <c r="KI26" s="311"/>
      <c r="KJ26" s="311"/>
      <c r="KK26" s="311"/>
      <c r="KL26" s="311"/>
      <c r="KM26" s="311"/>
      <c r="KN26" s="311"/>
      <c r="KO26" s="311"/>
      <c r="KP26" s="311"/>
      <c r="KQ26" s="311"/>
      <c r="KR26" s="311"/>
      <c r="KS26" s="311"/>
      <c r="KT26" s="311"/>
      <c r="KU26" s="311"/>
      <c r="KV26" s="311"/>
      <c r="KW26" s="311"/>
      <c r="KX26" s="311"/>
      <c r="KY26" s="311"/>
      <c r="KZ26" s="311"/>
      <c r="LA26" s="311"/>
      <c r="LB26" s="311"/>
      <c r="LC26" s="311"/>
      <c r="LD26" s="311"/>
      <c r="LE26" s="311"/>
      <c r="LF26" s="311"/>
      <c r="LG26" s="311"/>
      <c r="LH26" s="311"/>
      <c r="LI26" s="311"/>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08">
        <v>272990.26</v>
      </c>
      <c r="ED27" s="308">
        <v>212600.42</v>
      </c>
      <c r="EE27" s="308">
        <v>201337.63</v>
      </c>
      <c r="EF27" s="308">
        <v>234661.32</v>
      </c>
      <c r="EG27" s="308">
        <v>291974.82</v>
      </c>
      <c r="EH27" s="311">
        <v>88115.07</v>
      </c>
      <c r="EI27" s="311">
        <v>117852.68</v>
      </c>
      <c r="EJ27" s="311">
        <v>93526.63</v>
      </c>
      <c r="EK27" s="311">
        <v>123417.01</v>
      </c>
      <c r="EL27" s="311">
        <v>135486.6</v>
      </c>
      <c r="EM27" s="311">
        <v>225998.71</v>
      </c>
      <c r="EN27" s="311">
        <v>208494.23</v>
      </c>
      <c r="EO27" s="311">
        <v>264663.5</v>
      </c>
      <c r="EP27" s="311">
        <v>222945.14</v>
      </c>
      <c r="EQ27" s="311">
        <v>259930.36</v>
      </c>
      <c r="ER27" s="311">
        <v>257165.18</v>
      </c>
      <c r="ES27" s="311"/>
      <c r="ET27" s="311">
        <v>98435.1</v>
      </c>
      <c r="EU27" s="311">
        <v>168116.08</v>
      </c>
      <c r="EV27" s="311">
        <v>134745.35</v>
      </c>
      <c r="EW27" s="311">
        <v>140517.51</v>
      </c>
      <c r="EX27" s="311">
        <v>174985.39</v>
      </c>
      <c r="EY27" s="311">
        <v>187015.15</v>
      </c>
      <c r="EZ27" s="311">
        <v>296943.90999999997</v>
      </c>
      <c r="FA27" s="311">
        <v>298587.98</v>
      </c>
      <c r="FB27" s="311">
        <v>275378.65999999997</v>
      </c>
      <c r="FC27" s="311">
        <v>293396.25</v>
      </c>
      <c r="FD27" s="311">
        <v>249259.39</v>
      </c>
      <c r="FE27" s="311">
        <v>301484.77</v>
      </c>
      <c r="FF27" s="311">
        <v>112567.27</v>
      </c>
      <c r="FG27" s="311">
        <v>107949.7</v>
      </c>
      <c r="FH27" s="311">
        <v>117276.25</v>
      </c>
      <c r="FI27" s="311">
        <v>155954.26</v>
      </c>
      <c r="FJ27" s="311">
        <v>172296.56</v>
      </c>
      <c r="FK27" s="311">
        <v>193126.72</v>
      </c>
      <c r="FL27" s="361">
        <v>312567.62</v>
      </c>
      <c r="FM27" s="311">
        <v>297210.13</v>
      </c>
      <c r="FN27" s="311">
        <v>281329.40000000002</v>
      </c>
      <c r="FO27" s="311">
        <v>261296.22</v>
      </c>
      <c r="FP27" s="311">
        <v>184381.99</v>
      </c>
      <c r="FQ27" s="311">
        <v>329842.53000000003</v>
      </c>
      <c r="FR27" s="311">
        <v>57710.77</v>
      </c>
      <c r="FS27" s="361">
        <v>55305.51</v>
      </c>
      <c r="FT27" s="311">
        <v>68942.94</v>
      </c>
      <c r="FU27" s="311">
        <v>13182.86</v>
      </c>
      <c r="FV27" s="311">
        <v>45020.46</v>
      </c>
      <c r="FW27" s="311">
        <v>146555.51</v>
      </c>
      <c r="FX27" s="311">
        <v>161673.76</v>
      </c>
      <c r="FY27" s="311">
        <v>230686.47</v>
      </c>
      <c r="FZ27" s="311">
        <v>356965.76</v>
      </c>
      <c r="GA27" s="311">
        <v>276634.74</v>
      </c>
      <c r="GB27" s="311">
        <v>253961.73</v>
      </c>
      <c r="GC27" s="311">
        <v>309536.59000000003</v>
      </c>
      <c r="GD27" s="311"/>
      <c r="GF27" s="311"/>
      <c r="GG27" s="311"/>
      <c r="GH27" s="311"/>
      <c r="GI27" s="311"/>
      <c r="GJ27" s="311"/>
      <c r="GK27" s="311"/>
      <c r="GL27" s="311"/>
      <c r="GM27" s="311"/>
      <c r="GN27" s="311"/>
      <c r="GO27" s="311"/>
      <c r="GP27" s="311"/>
      <c r="GQ27" s="311"/>
      <c r="GR27" s="311"/>
      <c r="GS27" s="311"/>
      <c r="GT27" s="311"/>
      <c r="GU27" s="311"/>
      <c r="GV27" s="311"/>
      <c r="GW27" s="311"/>
      <c r="GX27" s="311"/>
      <c r="GY27" s="311"/>
      <c r="GZ27" s="311"/>
      <c r="HA27" s="311"/>
      <c r="HB27" s="311"/>
      <c r="HC27" s="311"/>
      <c r="HD27" s="311"/>
      <c r="HE27" s="311"/>
      <c r="HF27" s="311"/>
      <c r="HG27" s="311"/>
      <c r="HH27" s="311"/>
      <c r="HI27" s="311"/>
      <c r="HJ27" s="311"/>
      <c r="HK27" s="311"/>
      <c r="HL27" s="311"/>
      <c r="HM27" s="311"/>
      <c r="HN27" s="311"/>
      <c r="HO27" s="311"/>
      <c r="HP27" s="311"/>
      <c r="HQ27" s="311"/>
      <c r="HR27" s="311"/>
      <c r="HS27" s="311"/>
      <c r="HT27" s="311"/>
      <c r="HU27" s="311"/>
      <c r="HV27" s="311"/>
      <c r="HW27" s="311"/>
      <c r="HX27" s="311"/>
      <c r="HY27" s="311"/>
      <c r="HZ27" s="311"/>
      <c r="IA27" s="311"/>
      <c r="IB27" s="311"/>
      <c r="IC27" s="311"/>
      <c r="ID27" s="311"/>
      <c r="IE27" s="311"/>
      <c r="IF27" s="311"/>
      <c r="IG27" s="311"/>
      <c r="IH27" s="311"/>
      <c r="II27" s="311"/>
      <c r="IJ27" s="311"/>
      <c r="IK27" s="311"/>
      <c r="IL27" s="311"/>
      <c r="IM27" s="311"/>
      <c r="IN27" s="311"/>
      <c r="IO27" s="311"/>
      <c r="IP27" s="311"/>
      <c r="IQ27" s="311"/>
      <c r="IR27" s="311"/>
      <c r="IS27" s="311"/>
      <c r="IT27" s="311"/>
      <c r="IU27" s="311"/>
      <c r="IV27" s="311"/>
      <c r="IW27" s="311"/>
      <c r="IX27" s="311"/>
      <c r="IY27" s="311"/>
      <c r="IZ27" s="311"/>
      <c r="JA27" s="311"/>
      <c r="JB27" s="311"/>
      <c r="JC27" s="311"/>
      <c r="JD27" s="311"/>
      <c r="JE27" s="311"/>
      <c r="JF27" s="311"/>
      <c r="JG27" s="311"/>
      <c r="JH27" s="311"/>
      <c r="JI27" s="311"/>
      <c r="JJ27" s="311"/>
      <c r="JK27" s="311"/>
      <c r="JL27" s="311"/>
      <c r="JM27" s="311"/>
      <c r="JN27" s="311"/>
      <c r="JO27" s="311"/>
      <c r="JP27" s="311"/>
      <c r="JQ27" s="311"/>
      <c r="JR27" s="311"/>
      <c r="JS27" s="311"/>
      <c r="JT27" s="311"/>
      <c r="JU27" s="311"/>
      <c r="JV27" s="311"/>
      <c r="JW27" s="311"/>
      <c r="JX27" s="311"/>
      <c r="JY27" s="311"/>
      <c r="JZ27" s="311"/>
      <c r="KA27" s="311"/>
      <c r="KB27" s="311"/>
      <c r="KC27" s="311"/>
      <c r="KD27" s="311"/>
      <c r="KE27" s="311"/>
      <c r="KF27" s="311"/>
      <c r="KG27" s="311"/>
      <c r="KH27" s="311"/>
      <c r="KI27" s="311"/>
      <c r="KJ27" s="311"/>
      <c r="KK27" s="311"/>
      <c r="KL27" s="311"/>
      <c r="KM27" s="311"/>
      <c r="KN27" s="311"/>
      <c r="KO27" s="311"/>
      <c r="KP27" s="311"/>
      <c r="KQ27" s="311"/>
      <c r="KR27" s="311"/>
      <c r="KS27" s="311"/>
      <c r="KT27" s="311"/>
      <c r="KU27" s="311"/>
      <c r="KV27" s="311"/>
      <c r="KW27" s="311"/>
      <c r="KX27" s="311"/>
      <c r="KY27" s="311"/>
      <c r="KZ27" s="311"/>
      <c r="LA27" s="311"/>
      <c r="LB27" s="311"/>
      <c r="LC27" s="311"/>
      <c r="LD27" s="311"/>
      <c r="LE27" s="311"/>
      <c r="LF27" s="311"/>
      <c r="LG27" s="311"/>
      <c r="LH27" s="311"/>
      <c r="LI27" s="311"/>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2">
        <v>52525267.219999999</v>
      </c>
      <c r="ED28" s="312">
        <v>2386999.67</v>
      </c>
      <c r="EE28" s="312">
        <v>2766199.72</v>
      </c>
      <c r="EF28" s="312">
        <v>1672980.56</v>
      </c>
      <c r="EG28" s="312">
        <v>2546774.3800000004</v>
      </c>
      <c r="EH28" s="313">
        <v>1745843.13</v>
      </c>
      <c r="EI28" s="313">
        <v>1266650.8400000001</v>
      </c>
      <c r="EJ28" s="313">
        <v>1508161.35</v>
      </c>
      <c r="EK28" s="313">
        <v>1901163.79</v>
      </c>
      <c r="EL28" s="313">
        <v>1513570.26</v>
      </c>
      <c r="EM28" s="313">
        <v>830213.16</v>
      </c>
      <c r="EN28" s="313">
        <v>1705945.14</v>
      </c>
      <c r="EO28" s="313">
        <v>1608311.46</v>
      </c>
      <c r="EP28" s="313">
        <v>1107710.8999999999</v>
      </c>
      <c r="EQ28" s="313">
        <v>1997706.83</v>
      </c>
      <c r="ER28" s="313">
        <v>793640.92</v>
      </c>
      <c r="ES28" s="313">
        <v>2988857.35</v>
      </c>
      <c r="ET28" s="313">
        <v>1774503.57</v>
      </c>
      <c r="EU28" s="313">
        <v>1885893.46</v>
      </c>
      <c r="EV28" s="313">
        <v>2001213.06</v>
      </c>
      <c r="EW28" s="313">
        <v>2389766.7799999998</v>
      </c>
      <c r="EX28" s="313">
        <v>1530724.52</v>
      </c>
      <c r="EY28" s="313">
        <v>2860047.35</v>
      </c>
      <c r="EZ28" s="313">
        <v>3039336.91</v>
      </c>
      <c r="FA28" s="313">
        <v>1937135.94</v>
      </c>
      <c r="FB28" s="313">
        <v>1933671.64</v>
      </c>
      <c r="FC28" s="313">
        <v>2347083.83</v>
      </c>
      <c r="FD28" s="313">
        <v>2034357.41</v>
      </c>
      <c r="FE28" s="313">
        <v>2685804.61</v>
      </c>
      <c r="FF28" s="313">
        <v>2315003.25</v>
      </c>
      <c r="FG28" s="313">
        <v>1541397.86</v>
      </c>
      <c r="FH28" s="313">
        <v>2408517.5</v>
      </c>
      <c r="FI28" s="313">
        <v>3310133.38</v>
      </c>
      <c r="FJ28" s="313">
        <v>1792591.2</v>
      </c>
      <c r="FK28" s="313">
        <v>2081141.31</v>
      </c>
      <c r="FL28" s="362">
        <v>2697450.35</v>
      </c>
      <c r="FM28" s="313">
        <v>1985377.1099999999</v>
      </c>
      <c r="FN28" s="313">
        <v>2352827.11</v>
      </c>
      <c r="FO28" s="313">
        <v>2477150.35</v>
      </c>
      <c r="FP28" s="313">
        <v>1582634.86</v>
      </c>
      <c r="FQ28" s="313">
        <v>3693530.67</v>
      </c>
      <c r="FR28" s="362">
        <f t="shared" ref="FR28:GC28" si="7">SUM(FR29:FR34)</f>
        <v>2226726.9299999997</v>
      </c>
      <c r="FS28" s="362">
        <f t="shared" si="7"/>
        <v>2200614.79</v>
      </c>
      <c r="FT28" s="362">
        <f t="shared" si="7"/>
        <v>1317967.9100000001</v>
      </c>
      <c r="FU28" s="362">
        <f t="shared" si="7"/>
        <v>1597851.3599999999</v>
      </c>
      <c r="FV28" s="362">
        <f t="shared" si="7"/>
        <v>1673853.74</v>
      </c>
      <c r="FW28" s="362">
        <f t="shared" si="7"/>
        <v>2752546.6799999997</v>
      </c>
      <c r="FX28" s="362">
        <f t="shared" si="7"/>
        <v>2600399.9099999997</v>
      </c>
      <c r="FY28" s="362">
        <f t="shared" si="7"/>
        <v>2411610.62</v>
      </c>
      <c r="FZ28" s="313">
        <f t="shared" si="7"/>
        <v>2242559.5</v>
      </c>
      <c r="GA28" s="362">
        <f t="shared" si="7"/>
        <v>3223177.49</v>
      </c>
      <c r="GB28" s="362">
        <f t="shared" si="7"/>
        <v>2393815.35</v>
      </c>
      <c r="GC28" s="362">
        <f t="shared" si="7"/>
        <v>3177660.7800000003</v>
      </c>
      <c r="GD28" s="313"/>
      <c r="GE28" s="362"/>
      <c r="GF28" s="313"/>
      <c r="GG28" s="313"/>
      <c r="GH28" s="313"/>
      <c r="GI28" s="313"/>
      <c r="GJ28" s="313"/>
      <c r="GK28" s="313"/>
      <c r="GL28" s="313"/>
      <c r="GM28" s="313"/>
      <c r="GN28" s="313"/>
      <c r="GO28" s="313"/>
      <c r="GP28" s="313"/>
      <c r="GQ28" s="313"/>
      <c r="GR28" s="313"/>
      <c r="GS28" s="313"/>
      <c r="GT28" s="313"/>
      <c r="GU28" s="313"/>
      <c r="GV28" s="313"/>
      <c r="GW28" s="313"/>
      <c r="GX28" s="313"/>
      <c r="GY28" s="313"/>
      <c r="GZ28" s="313"/>
      <c r="HA28" s="313"/>
      <c r="HB28" s="313"/>
      <c r="HC28" s="313"/>
      <c r="HD28" s="313"/>
      <c r="HE28" s="313"/>
      <c r="HF28" s="313"/>
      <c r="HG28" s="313"/>
      <c r="HH28" s="313"/>
      <c r="HI28" s="313"/>
      <c r="HJ28" s="313"/>
      <c r="HK28" s="313"/>
      <c r="HL28" s="313"/>
      <c r="HM28" s="313"/>
      <c r="HN28" s="313"/>
      <c r="HO28" s="313"/>
      <c r="HP28" s="313"/>
      <c r="HQ28" s="313"/>
      <c r="HR28" s="313"/>
      <c r="HS28" s="313"/>
      <c r="HT28" s="313"/>
      <c r="HU28" s="313"/>
      <c r="HV28" s="313"/>
      <c r="HW28" s="313"/>
      <c r="HX28" s="313"/>
      <c r="HY28" s="313"/>
      <c r="HZ28" s="313"/>
      <c r="IA28" s="313"/>
      <c r="IB28" s="313"/>
      <c r="IC28" s="313"/>
      <c r="ID28" s="313"/>
      <c r="IE28" s="313"/>
      <c r="IF28" s="313"/>
      <c r="IG28" s="313"/>
      <c r="IH28" s="313"/>
      <c r="II28" s="313"/>
      <c r="IJ28" s="313"/>
      <c r="IK28" s="313"/>
      <c r="IL28" s="313"/>
      <c r="IM28" s="313"/>
      <c r="IN28" s="313"/>
      <c r="IO28" s="313"/>
      <c r="IP28" s="313"/>
      <c r="IQ28" s="313"/>
      <c r="IR28" s="313"/>
      <c r="IS28" s="313"/>
      <c r="IT28" s="313"/>
      <c r="IU28" s="313"/>
      <c r="IV28" s="313"/>
      <c r="IW28" s="313"/>
      <c r="IX28" s="313"/>
      <c r="IY28" s="313"/>
      <c r="IZ28" s="313"/>
      <c r="JA28" s="313"/>
      <c r="JB28" s="313"/>
      <c r="JC28" s="313"/>
      <c r="JD28" s="313"/>
      <c r="JE28" s="313"/>
      <c r="JF28" s="313"/>
      <c r="JG28" s="313"/>
      <c r="JH28" s="313"/>
      <c r="JI28" s="313"/>
      <c r="JJ28" s="313"/>
      <c r="JK28" s="313"/>
      <c r="JL28" s="313"/>
      <c r="JM28" s="313"/>
      <c r="JN28" s="313"/>
      <c r="JO28" s="313"/>
      <c r="JP28" s="313"/>
      <c r="JQ28" s="313"/>
      <c r="JR28" s="313"/>
      <c r="JS28" s="313"/>
      <c r="JT28" s="313"/>
      <c r="JU28" s="313"/>
      <c r="JV28" s="313"/>
      <c r="JW28" s="313"/>
      <c r="JX28" s="313"/>
      <c r="JY28" s="313"/>
      <c r="JZ28" s="313"/>
      <c r="KA28" s="313"/>
      <c r="KB28" s="313"/>
      <c r="KC28" s="313"/>
      <c r="KD28" s="313"/>
      <c r="KE28" s="313"/>
      <c r="KF28" s="313"/>
      <c r="KG28" s="313"/>
      <c r="KH28" s="313"/>
      <c r="KI28" s="313"/>
      <c r="KJ28" s="313"/>
      <c r="KK28" s="313"/>
      <c r="KL28" s="313"/>
      <c r="KM28" s="313"/>
      <c r="KN28" s="313"/>
      <c r="KO28" s="313"/>
      <c r="KP28" s="313"/>
      <c r="KQ28" s="313"/>
      <c r="KR28" s="313"/>
      <c r="KS28" s="313"/>
      <c r="KT28" s="313"/>
      <c r="KU28" s="313"/>
      <c r="KV28" s="313"/>
      <c r="KW28" s="313"/>
      <c r="KX28" s="313"/>
      <c r="KY28" s="313"/>
      <c r="KZ28" s="313"/>
      <c r="LA28" s="313"/>
      <c r="LB28" s="313"/>
      <c r="LC28" s="313"/>
      <c r="LD28" s="313"/>
      <c r="LE28" s="313"/>
      <c r="LF28" s="313"/>
      <c r="LG28" s="313"/>
      <c r="LH28" s="313"/>
      <c r="LI28" s="313"/>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08">
        <v>96171.13</v>
      </c>
      <c r="ED29" s="308">
        <v>53814.879999999997</v>
      </c>
      <c r="EE29" s="308">
        <v>61203.82</v>
      </c>
      <c r="EF29" s="308">
        <v>72483.73</v>
      </c>
      <c r="EG29" s="308">
        <v>118273.46</v>
      </c>
      <c r="EH29" s="311"/>
      <c r="EI29" s="311">
        <v>4825.2299999999996</v>
      </c>
      <c r="EJ29" s="311">
        <v>39152.15</v>
      </c>
      <c r="EK29" s="311">
        <v>81193.86</v>
      </c>
      <c r="EL29" s="311">
        <v>65558.350000000006</v>
      </c>
      <c r="EM29" s="311">
        <v>66880.78</v>
      </c>
      <c r="EN29" s="311">
        <v>65651.399999999994</v>
      </c>
      <c r="EO29" s="311">
        <v>67904.44</v>
      </c>
      <c r="EP29" s="311">
        <v>81157.73</v>
      </c>
      <c r="EQ29" s="311">
        <v>64320.84</v>
      </c>
      <c r="ER29" s="311">
        <v>75525.88</v>
      </c>
      <c r="ES29" s="311"/>
      <c r="ET29" s="311">
        <v>29715.1</v>
      </c>
      <c r="EU29" s="311">
        <v>46180.29</v>
      </c>
      <c r="EV29" s="311">
        <v>18063.61</v>
      </c>
      <c r="EW29" s="311">
        <v>83410.44</v>
      </c>
      <c r="EX29" s="311">
        <v>66835.44</v>
      </c>
      <c r="EY29" s="311">
        <v>101713.07</v>
      </c>
      <c r="EZ29" s="311">
        <v>104118.29</v>
      </c>
      <c r="FA29" s="311">
        <v>118234.07</v>
      </c>
      <c r="FB29" s="311">
        <v>81006.02</v>
      </c>
      <c r="FC29" s="311">
        <v>57855.839999999997</v>
      </c>
      <c r="FD29" s="311">
        <v>90637.37</v>
      </c>
      <c r="FE29" s="311">
        <v>149714.78</v>
      </c>
      <c r="FF29" s="311">
        <v>5596.5</v>
      </c>
      <c r="FG29" s="311">
        <v>10696.96</v>
      </c>
      <c r="FH29" s="311">
        <v>76041.279999999999</v>
      </c>
      <c r="FI29" s="311">
        <v>41798.769999999997</v>
      </c>
      <c r="FJ29" s="311">
        <v>88788.45</v>
      </c>
      <c r="FK29" s="311">
        <v>110473.68</v>
      </c>
      <c r="FL29" s="361">
        <v>103362.04</v>
      </c>
      <c r="FM29" s="311">
        <v>105693.82</v>
      </c>
      <c r="FN29" s="311">
        <v>106555.2</v>
      </c>
      <c r="FO29" s="311">
        <v>95661.45</v>
      </c>
      <c r="FP29" s="311">
        <v>81294.649999999994</v>
      </c>
      <c r="FQ29" s="311">
        <v>139471.48000000001</v>
      </c>
      <c r="FR29" s="311">
        <v>12379.87</v>
      </c>
      <c r="FS29" s="361">
        <v>97907.71</v>
      </c>
      <c r="FT29" s="311">
        <v>52092.02</v>
      </c>
      <c r="FU29" s="311">
        <v>14342.89</v>
      </c>
      <c r="FV29" s="311">
        <v>87152.16</v>
      </c>
      <c r="FW29" s="311">
        <v>81348.72</v>
      </c>
      <c r="FX29" s="311">
        <v>109642.98</v>
      </c>
      <c r="FY29" s="311">
        <v>109984.29</v>
      </c>
      <c r="FZ29" s="311">
        <v>102119.51</v>
      </c>
      <c r="GA29" s="311">
        <v>106355.56</v>
      </c>
      <c r="GB29" s="311">
        <v>226994.53</v>
      </c>
      <c r="GC29" s="311">
        <v>176994.48</v>
      </c>
      <c r="GD29" s="311"/>
      <c r="GF29" s="311"/>
      <c r="GG29" s="311"/>
      <c r="GH29" s="311"/>
      <c r="GI29" s="311"/>
      <c r="GJ29" s="311"/>
      <c r="GK29" s="311"/>
      <c r="GL29" s="311"/>
      <c r="GM29" s="311"/>
      <c r="GN29" s="311"/>
      <c r="GO29" s="311"/>
      <c r="GP29" s="311"/>
      <c r="GQ29" s="311"/>
      <c r="GR29" s="311"/>
      <c r="GS29" s="311"/>
      <c r="GT29" s="311"/>
      <c r="GU29" s="311"/>
      <c r="GV29" s="311"/>
      <c r="GW29" s="311"/>
      <c r="GX29" s="311"/>
      <c r="GY29" s="311"/>
      <c r="GZ29" s="311"/>
      <c r="HA29" s="311"/>
      <c r="HB29" s="311"/>
      <c r="HC29" s="311"/>
      <c r="HD29" s="311"/>
      <c r="HE29" s="311"/>
      <c r="HF29" s="311"/>
      <c r="HG29" s="311"/>
      <c r="HH29" s="311"/>
      <c r="HI29" s="311"/>
      <c r="HJ29" s="311"/>
      <c r="HK29" s="311"/>
      <c r="HL29" s="311"/>
      <c r="HM29" s="311"/>
      <c r="HN29" s="311"/>
      <c r="HO29" s="311"/>
      <c r="HP29" s="311"/>
      <c r="HQ29" s="311"/>
      <c r="HR29" s="311"/>
      <c r="HS29" s="311"/>
      <c r="HT29" s="311"/>
      <c r="HU29" s="311"/>
      <c r="HV29" s="311"/>
      <c r="HW29" s="311"/>
      <c r="HX29" s="311"/>
      <c r="HY29" s="311"/>
      <c r="HZ29" s="311"/>
      <c r="IA29" s="311"/>
      <c r="IB29" s="311"/>
      <c r="IC29" s="311"/>
      <c r="ID29" s="311"/>
      <c r="IE29" s="311"/>
      <c r="IF29" s="311"/>
      <c r="IG29" s="311"/>
      <c r="IH29" s="311"/>
      <c r="II29" s="311"/>
      <c r="IJ29" s="311"/>
      <c r="IK29" s="311"/>
      <c r="IL29" s="311"/>
      <c r="IM29" s="311"/>
      <c r="IN29" s="311"/>
      <c r="IO29" s="311"/>
      <c r="IP29" s="311"/>
      <c r="IQ29" s="311"/>
      <c r="IR29" s="311"/>
      <c r="IS29" s="311"/>
      <c r="IT29" s="311"/>
      <c r="IU29" s="311"/>
      <c r="IV29" s="311"/>
      <c r="IW29" s="311"/>
      <c r="IX29" s="311"/>
      <c r="IY29" s="311"/>
      <c r="IZ29" s="311"/>
      <c r="JA29" s="311"/>
      <c r="JB29" s="311"/>
      <c r="JC29" s="311"/>
      <c r="JD29" s="311"/>
      <c r="JE29" s="311"/>
      <c r="JF29" s="311"/>
      <c r="JG29" s="311"/>
      <c r="JH29" s="311"/>
      <c r="JI29" s="311"/>
      <c r="JJ29" s="311"/>
      <c r="JK29" s="311"/>
      <c r="JL29" s="311"/>
      <c r="JM29" s="311"/>
      <c r="JN29" s="311"/>
      <c r="JO29" s="311"/>
      <c r="JP29" s="311"/>
      <c r="JQ29" s="311"/>
      <c r="JR29" s="311"/>
      <c r="JS29" s="311"/>
      <c r="JT29" s="311"/>
      <c r="JU29" s="311"/>
      <c r="JV29" s="311"/>
      <c r="JW29" s="311"/>
      <c r="JX29" s="311"/>
      <c r="JY29" s="311"/>
      <c r="JZ29" s="311"/>
      <c r="KA29" s="311"/>
      <c r="KB29" s="311"/>
      <c r="KC29" s="311"/>
      <c r="KD29" s="311"/>
      <c r="KE29" s="311"/>
      <c r="KF29" s="311"/>
      <c r="KG29" s="311"/>
      <c r="KH29" s="311"/>
      <c r="KI29" s="311"/>
      <c r="KJ29" s="311"/>
      <c r="KK29" s="311"/>
      <c r="KL29" s="311"/>
      <c r="KM29" s="311"/>
      <c r="KN29" s="311"/>
      <c r="KO29" s="311"/>
      <c r="KP29" s="311"/>
      <c r="KQ29" s="311"/>
      <c r="KR29" s="311"/>
      <c r="KS29" s="311"/>
      <c r="KT29" s="311"/>
      <c r="KU29" s="311"/>
      <c r="KV29" s="311"/>
      <c r="KW29" s="311"/>
      <c r="KX29" s="311"/>
      <c r="KY29" s="311"/>
      <c r="KZ29" s="311"/>
      <c r="LA29" s="311"/>
      <c r="LB29" s="311"/>
      <c r="LC29" s="311"/>
      <c r="LD29" s="311"/>
      <c r="LE29" s="311"/>
      <c r="LF29" s="311"/>
      <c r="LG29" s="311"/>
      <c r="LH29" s="311"/>
      <c r="LI29" s="311"/>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08">
        <v>331321.89</v>
      </c>
      <c r="ED30" s="308">
        <v>92161.71</v>
      </c>
      <c r="EE30" s="308">
        <v>218226.67</v>
      </c>
      <c r="EF30" s="308">
        <v>223645.42</v>
      </c>
      <c r="EG30" s="308">
        <v>841049.32</v>
      </c>
      <c r="EH30" s="311"/>
      <c r="EI30" s="311">
        <v>126900.05</v>
      </c>
      <c r="EJ30" s="311">
        <v>102017.26</v>
      </c>
      <c r="EK30" s="311">
        <v>133967.31</v>
      </c>
      <c r="EL30" s="311">
        <v>127991.58</v>
      </c>
      <c r="EM30" s="311">
        <v>272840.27</v>
      </c>
      <c r="EN30" s="311">
        <v>382081.72</v>
      </c>
      <c r="EO30" s="311">
        <v>275535.38</v>
      </c>
      <c r="EP30" s="311">
        <v>90798.52</v>
      </c>
      <c r="EQ30" s="311">
        <v>438426.96</v>
      </c>
      <c r="ER30" s="311">
        <v>377340.14</v>
      </c>
      <c r="ES30" s="311"/>
      <c r="ET30" s="311">
        <v>120406.14</v>
      </c>
      <c r="EU30" s="311">
        <v>138658.04999999999</v>
      </c>
      <c r="EV30" s="311">
        <v>485233.25</v>
      </c>
      <c r="EW30" s="311">
        <v>85828.09</v>
      </c>
      <c r="EX30" s="311">
        <v>283390.12</v>
      </c>
      <c r="EY30" s="311">
        <v>262222.99</v>
      </c>
      <c r="EZ30" s="311">
        <v>403048.88</v>
      </c>
      <c r="FA30" s="311">
        <v>378574.18</v>
      </c>
      <c r="FB30" s="311">
        <v>265996.12</v>
      </c>
      <c r="FC30" s="311">
        <v>294470.17</v>
      </c>
      <c r="FD30" s="311">
        <v>250272.14</v>
      </c>
      <c r="FE30" s="311">
        <v>908698.35</v>
      </c>
      <c r="FF30" s="311">
        <v>111165.46</v>
      </c>
      <c r="FG30" s="311">
        <v>101009.27</v>
      </c>
      <c r="FH30" s="311">
        <v>694197.59</v>
      </c>
      <c r="FI30" s="311">
        <v>315889.09000000003</v>
      </c>
      <c r="FJ30" s="311">
        <v>290980.86</v>
      </c>
      <c r="FK30" s="311">
        <v>135939.44</v>
      </c>
      <c r="FL30" s="361">
        <v>445502.71999999997</v>
      </c>
      <c r="FM30" s="311">
        <v>356375.46</v>
      </c>
      <c r="FN30" s="311">
        <v>240201.78</v>
      </c>
      <c r="FO30" s="311">
        <v>184381.28</v>
      </c>
      <c r="FP30" s="311" t="s">
        <v>776</v>
      </c>
      <c r="FQ30" s="311">
        <v>979690.53</v>
      </c>
      <c r="FR30" s="311">
        <v>126343.77</v>
      </c>
      <c r="FS30" s="361">
        <v>175288.1</v>
      </c>
      <c r="FT30" s="311">
        <v>73729.09</v>
      </c>
      <c r="FU30" s="311">
        <v>146244.51</v>
      </c>
      <c r="FV30" s="311">
        <v>524686.37</v>
      </c>
      <c r="FW30" s="311">
        <v>614436.35</v>
      </c>
      <c r="FX30" s="311">
        <v>370732.68</v>
      </c>
      <c r="FY30" s="311">
        <v>372851.54</v>
      </c>
      <c r="FZ30" s="311">
        <v>313382.03000000003</v>
      </c>
      <c r="GA30" s="311">
        <v>289172.03000000003</v>
      </c>
      <c r="GB30" s="311">
        <v>201230.68</v>
      </c>
      <c r="GC30" s="311">
        <v>477021.54</v>
      </c>
      <c r="GD30" s="311"/>
      <c r="GF30" s="311"/>
      <c r="GG30" s="311"/>
      <c r="GH30" s="311"/>
      <c r="GI30" s="311"/>
      <c r="GJ30" s="311"/>
      <c r="GK30" s="311"/>
      <c r="GL30" s="311"/>
      <c r="GM30" s="311"/>
      <c r="GN30" s="311"/>
      <c r="GO30" s="311"/>
      <c r="GP30" s="311"/>
      <c r="GQ30" s="311"/>
      <c r="GR30" s="311"/>
      <c r="GS30" s="311"/>
      <c r="GT30" s="311"/>
      <c r="GU30" s="311"/>
      <c r="GV30" s="311"/>
      <c r="GW30" s="311"/>
      <c r="GX30" s="311"/>
      <c r="GY30" s="311"/>
      <c r="GZ30" s="311"/>
      <c r="HA30" s="311"/>
      <c r="HB30" s="311"/>
      <c r="HC30" s="311"/>
      <c r="HD30" s="311"/>
      <c r="HE30" s="311"/>
      <c r="HF30" s="311"/>
      <c r="HG30" s="311"/>
      <c r="HH30" s="311"/>
      <c r="HI30" s="311"/>
      <c r="HJ30" s="311"/>
      <c r="HK30" s="311"/>
      <c r="HL30" s="311"/>
      <c r="HM30" s="311"/>
      <c r="HN30" s="311"/>
      <c r="HO30" s="311"/>
      <c r="HP30" s="311"/>
      <c r="HQ30" s="311"/>
      <c r="HR30" s="311"/>
      <c r="HS30" s="311"/>
      <c r="HT30" s="311"/>
      <c r="HU30" s="311"/>
      <c r="HV30" s="311"/>
      <c r="HW30" s="311"/>
      <c r="HX30" s="311"/>
      <c r="HY30" s="311"/>
      <c r="HZ30" s="311"/>
      <c r="IA30" s="311"/>
      <c r="IB30" s="311"/>
      <c r="IC30" s="311"/>
      <c r="ID30" s="311"/>
      <c r="IE30" s="311"/>
      <c r="IF30" s="311"/>
      <c r="IG30" s="311"/>
      <c r="IH30" s="311"/>
      <c r="II30" s="311"/>
      <c r="IJ30" s="311"/>
      <c r="IK30" s="311"/>
      <c r="IL30" s="311"/>
      <c r="IM30" s="311"/>
      <c r="IN30" s="311"/>
      <c r="IO30" s="311"/>
      <c r="IP30" s="311"/>
      <c r="IQ30" s="311"/>
      <c r="IR30" s="311"/>
      <c r="IS30" s="311"/>
      <c r="IT30" s="311"/>
      <c r="IU30" s="311"/>
      <c r="IV30" s="311"/>
      <c r="IW30" s="311"/>
      <c r="IX30" s="311"/>
      <c r="IY30" s="311"/>
      <c r="IZ30" s="311"/>
      <c r="JA30" s="311"/>
      <c r="JB30" s="311"/>
      <c r="JC30" s="311"/>
      <c r="JD30" s="311"/>
      <c r="JE30" s="311"/>
      <c r="JF30" s="311"/>
      <c r="JG30" s="311"/>
      <c r="JH30" s="311"/>
      <c r="JI30" s="311"/>
      <c r="JJ30" s="311"/>
      <c r="JK30" s="311"/>
      <c r="JL30" s="311"/>
      <c r="JM30" s="311"/>
      <c r="JN30" s="311"/>
      <c r="JO30" s="311"/>
      <c r="JP30" s="311"/>
      <c r="JQ30" s="311"/>
      <c r="JR30" s="311"/>
      <c r="JS30" s="311"/>
      <c r="JT30" s="311"/>
      <c r="JU30" s="311"/>
      <c r="JV30" s="311"/>
      <c r="JW30" s="311"/>
      <c r="JX30" s="311"/>
      <c r="JY30" s="311"/>
      <c r="JZ30" s="311"/>
      <c r="KA30" s="311"/>
      <c r="KB30" s="311"/>
      <c r="KC30" s="311"/>
      <c r="KD30" s="311"/>
      <c r="KE30" s="311"/>
      <c r="KF30" s="311"/>
      <c r="KG30" s="311"/>
      <c r="KH30" s="311"/>
      <c r="KI30" s="311"/>
      <c r="KJ30" s="311"/>
      <c r="KK30" s="311"/>
      <c r="KL30" s="311"/>
      <c r="KM30" s="311"/>
      <c r="KN30" s="311"/>
      <c r="KO30" s="311"/>
      <c r="KP30" s="311"/>
      <c r="KQ30" s="311"/>
      <c r="KR30" s="311"/>
      <c r="KS30" s="311"/>
      <c r="KT30" s="311"/>
      <c r="KU30" s="311"/>
      <c r="KV30" s="311"/>
      <c r="KW30" s="311"/>
      <c r="KX30" s="311"/>
      <c r="KY30" s="311"/>
      <c r="KZ30" s="311"/>
      <c r="LA30" s="311"/>
      <c r="LB30" s="311"/>
      <c r="LC30" s="311"/>
      <c r="LD30" s="311"/>
      <c r="LE30" s="311"/>
      <c r="LF30" s="311"/>
      <c r="LG30" s="311"/>
      <c r="LH30" s="311"/>
      <c r="LI30" s="311"/>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08">
        <v>19011.66</v>
      </c>
      <c r="ED31" s="308">
        <v>13015.33</v>
      </c>
      <c r="EE31" s="308">
        <v>84448.33</v>
      </c>
      <c r="EF31" s="308">
        <v>36746.82</v>
      </c>
      <c r="EG31" s="308">
        <v>46419.67</v>
      </c>
      <c r="EH31" s="311"/>
      <c r="EI31" s="311">
        <v>35010.43</v>
      </c>
      <c r="EJ31" s="311">
        <v>25986.28</v>
      </c>
      <c r="EK31" s="311">
        <v>43166.59</v>
      </c>
      <c r="EL31" s="311">
        <v>34131.769999999997</v>
      </c>
      <c r="EM31" s="311">
        <v>1161.1600000000001</v>
      </c>
      <c r="EN31" s="311">
        <v>1020.17</v>
      </c>
      <c r="EO31" s="311">
        <v>1186.8900000000001</v>
      </c>
      <c r="EP31" s="311">
        <v>22556.09</v>
      </c>
      <c r="EQ31" s="311">
        <v>50610.99</v>
      </c>
      <c r="ER31" s="311">
        <v>22120.86</v>
      </c>
      <c r="ES31" s="311"/>
      <c r="ET31" s="311">
        <v>1567.64</v>
      </c>
      <c r="EU31" s="311">
        <v>1648.75</v>
      </c>
      <c r="EV31" s="311">
        <v>4833.8900000000003</v>
      </c>
      <c r="EW31" s="311">
        <v>82035.429999999993</v>
      </c>
      <c r="EX31" s="311">
        <v>32311.79</v>
      </c>
      <c r="EY31" s="311">
        <v>65947.759999999995</v>
      </c>
      <c r="EZ31" s="311">
        <v>6390.76</v>
      </c>
      <c r="FA31" s="311">
        <v>1900.91</v>
      </c>
      <c r="FB31" s="311">
        <v>2654.64</v>
      </c>
      <c r="FC31" s="311">
        <v>65997.5</v>
      </c>
      <c r="FD31" s="311">
        <v>40835.53</v>
      </c>
      <c r="FE31" s="311">
        <v>52221.62</v>
      </c>
      <c r="FF31" s="311">
        <v>45324.14</v>
      </c>
      <c r="FG31" s="311">
        <v>46657.06</v>
      </c>
      <c r="FH31" s="311">
        <v>40888.620000000003</v>
      </c>
      <c r="FI31" s="311">
        <v>41064.94</v>
      </c>
      <c r="FJ31" s="311">
        <v>48239.28</v>
      </c>
      <c r="FK31" s="311">
        <v>41465.49</v>
      </c>
      <c r="FL31" s="361">
        <v>41127.160000000003</v>
      </c>
      <c r="FM31" s="311">
        <v>9621.83</v>
      </c>
      <c r="FN31" s="311">
        <v>1598.75</v>
      </c>
      <c r="FO31" s="311">
        <v>362.18</v>
      </c>
      <c r="FP31" s="311">
        <v>53.62</v>
      </c>
      <c r="FQ31" s="311">
        <v>211.22</v>
      </c>
      <c r="FR31" s="311">
        <v>84.68</v>
      </c>
      <c r="FS31" s="361">
        <v>84.68</v>
      </c>
      <c r="FT31" s="311">
        <v>184.88</v>
      </c>
      <c r="FU31" s="311"/>
      <c r="FV31" s="311"/>
      <c r="FW31" s="311"/>
      <c r="FZ31" s="311"/>
      <c r="GA31" s="311"/>
      <c r="GB31" s="311"/>
      <c r="GC31" s="311"/>
      <c r="GD31" s="311"/>
      <c r="GF31" s="311"/>
      <c r="GG31" s="311"/>
      <c r="GH31" s="311"/>
      <c r="GI31" s="311"/>
      <c r="GJ31" s="311"/>
      <c r="GK31" s="311"/>
      <c r="GL31" s="311"/>
      <c r="GM31" s="311"/>
      <c r="GN31" s="311"/>
      <c r="GO31" s="311"/>
      <c r="GP31" s="311"/>
      <c r="GQ31" s="311"/>
      <c r="GR31" s="311"/>
      <c r="GS31" s="311"/>
      <c r="GT31" s="311"/>
      <c r="GU31" s="311"/>
      <c r="GV31" s="311"/>
      <c r="GW31" s="311"/>
      <c r="GX31" s="311"/>
      <c r="GY31" s="311"/>
      <c r="GZ31" s="311"/>
      <c r="HA31" s="311"/>
      <c r="HB31" s="311"/>
      <c r="HC31" s="311"/>
      <c r="HD31" s="311"/>
      <c r="HE31" s="311"/>
      <c r="HF31" s="311"/>
      <c r="HG31" s="311"/>
      <c r="HH31" s="311"/>
      <c r="HI31" s="311"/>
      <c r="HJ31" s="311"/>
      <c r="HK31" s="311"/>
      <c r="HL31" s="311"/>
      <c r="HM31" s="311"/>
      <c r="HN31" s="311"/>
      <c r="HO31" s="311"/>
      <c r="HP31" s="311"/>
      <c r="HQ31" s="311"/>
      <c r="HR31" s="311"/>
      <c r="HS31" s="311"/>
      <c r="HT31" s="311"/>
      <c r="HU31" s="311"/>
      <c r="HV31" s="311"/>
      <c r="HW31" s="311"/>
      <c r="HX31" s="311"/>
      <c r="HY31" s="311"/>
      <c r="HZ31" s="311"/>
      <c r="IA31" s="311"/>
      <c r="IB31" s="311"/>
      <c r="IC31" s="311"/>
      <c r="ID31" s="311"/>
      <c r="IE31" s="311"/>
      <c r="IF31" s="311"/>
      <c r="IG31" s="311"/>
      <c r="IH31" s="311"/>
      <c r="II31" s="311"/>
      <c r="IJ31" s="311"/>
      <c r="IK31" s="311"/>
      <c r="IL31" s="311"/>
      <c r="IM31" s="311"/>
      <c r="IN31" s="311"/>
      <c r="IO31" s="311"/>
      <c r="IP31" s="311"/>
      <c r="IQ31" s="311"/>
      <c r="IR31" s="311"/>
      <c r="IS31" s="311"/>
      <c r="IT31" s="311"/>
      <c r="IU31" s="311"/>
      <c r="IV31" s="311"/>
      <c r="IW31" s="311"/>
      <c r="IX31" s="311"/>
      <c r="IY31" s="311"/>
      <c r="IZ31" s="311"/>
      <c r="JA31" s="311"/>
      <c r="JB31" s="311"/>
      <c r="JC31" s="311"/>
      <c r="JD31" s="311"/>
      <c r="JE31" s="311"/>
      <c r="JF31" s="311"/>
      <c r="JG31" s="311"/>
      <c r="JH31" s="311"/>
      <c r="JI31" s="311"/>
      <c r="JJ31" s="311"/>
      <c r="JK31" s="311"/>
      <c r="JL31" s="311"/>
      <c r="JM31" s="311"/>
      <c r="JN31" s="311"/>
      <c r="JO31" s="311"/>
      <c r="JP31" s="311"/>
      <c r="JQ31" s="311"/>
      <c r="JR31" s="311"/>
      <c r="JS31" s="311"/>
      <c r="JT31" s="311"/>
      <c r="JU31" s="311"/>
      <c r="JV31" s="311"/>
      <c r="JW31" s="311"/>
      <c r="JX31" s="311"/>
      <c r="JY31" s="311"/>
      <c r="JZ31" s="311"/>
      <c r="KA31" s="311"/>
      <c r="KB31" s="311"/>
      <c r="KC31" s="311"/>
      <c r="KD31" s="311"/>
      <c r="KE31" s="311"/>
      <c r="KF31" s="311"/>
      <c r="KG31" s="311"/>
      <c r="KH31" s="311"/>
      <c r="KI31" s="311"/>
      <c r="KJ31" s="311"/>
      <c r="KK31" s="311"/>
      <c r="KL31" s="311"/>
      <c r="KM31" s="311"/>
      <c r="KN31" s="311"/>
      <c r="KO31" s="311"/>
      <c r="KP31" s="311"/>
      <c r="KQ31" s="311"/>
      <c r="KR31" s="311"/>
      <c r="KS31" s="311"/>
      <c r="KT31" s="311"/>
      <c r="KU31" s="311"/>
      <c r="KV31" s="311"/>
      <c r="KW31" s="311"/>
      <c r="KX31" s="311"/>
      <c r="KY31" s="311"/>
      <c r="KZ31" s="311"/>
      <c r="LA31" s="311"/>
      <c r="LB31" s="311"/>
      <c r="LC31" s="311"/>
      <c r="LD31" s="311"/>
      <c r="LE31" s="311"/>
      <c r="LF31" s="311"/>
      <c r="LG31" s="311"/>
      <c r="LH31" s="311"/>
      <c r="LI31" s="311"/>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08">
        <v>787839.83</v>
      </c>
      <c r="ED32" s="308">
        <v>925001.79</v>
      </c>
      <c r="EE32" s="308">
        <v>1100721.78</v>
      </c>
      <c r="EF32" s="308">
        <v>784742.7</v>
      </c>
      <c r="EG32" s="308">
        <v>924077.09</v>
      </c>
      <c r="EH32" s="311"/>
      <c r="EI32" s="311">
        <v>712760.85</v>
      </c>
      <c r="EJ32" s="311">
        <v>756186.12</v>
      </c>
      <c r="EK32" s="311">
        <v>387365.9</v>
      </c>
      <c r="EL32" s="311">
        <v>629940.98</v>
      </c>
      <c r="EM32" s="311" t="s">
        <v>797</v>
      </c>
      <c r="EN32" s="311" t="s">
        <v>798</v>
      </c>
      <c r="EO32" s="311">
        <v>608693.02</v>
      </c>
      <c r="EP32" s="311" t="s">
        <v>799</v>
      </c>
      <c r="EQ32" s="311">
        <v>179273.43</v>
      </c>
      <c r="ER32" s="311" t="s">
        <v>800</v>
      </c>
      <c r="ES32" s="311"/>
      <c r="ET32" s="311">
        <v>564026.22</v>
      </c>
      <c r="EU32" s="311">
        <v>552007.56999999995</v>
      </c>
      <c r="EV32" s="311">
        <v>707063.83</v>
      </c>
      <c r="EW32" s="311">
        <v>581397.98</v>
      </c>
      <c r="EX32" s="311">
        <v>573080.97</v>
      </c>
      <c r="EY32" s="311">
        <v>1574566.11</v>
      </c>
      <c r="EZ32" s="311">
        <v>955585.38</v>
      </c>
      <c r="FA32" s="311">
        <v>689826.98</v>
      </c>
      <c r="FB32" s="311">
        <v>742579.81</v>
      </c>
      <c r="FC32" s="311">
        <v>640790.87</v>
      </c>
      <c r="FD32" s="311">
        <v>707930.07</v>
      </c>
      <c r="FE32" s="311">
        <v>719782.34</v>
      </c>
      <c r="FF32" s="311">
        <v>654304.80000000005</v>
      </c>
      <c r="FG32" s="311">
        <v>660078.18000000005</v>
      </c>
      <c r="FH32" s="311">
        <v>634606.16</v>
      </c>
      <c r="FI32" s="311">
        <v>1775211.97</v>
      </c>
      <c r="FJ32" s="311">
        <v>687337.58</v>
      </c>
      <c r="FK32" s="311">
        <v>695892.2</v>
      </c>
      <c r="FL32" s="361">
        <v>651540.54</v>
      </c>
      <c r="FM32" s="311">
        <v>767953.92000000004</v>
      </c>
      <c r="FN32" s="311">
        <v>784081.67</v>
      </c>
      <c r="FO32" s="311">
        <v>724299.03</v>
      </c>
      <c r="FP32" s="311">
        <v>596511.78</v>
      </c>
      <c r="FQ32" s="311">
        <v>895747.97</v>
      </c>
      <c r="FR32" s="311">
        <v>706117.19</v>
      </c>
      <c r="FS32" s="361">
        <v>791268.92</v>
      </c>
      <c r="FT32" s="311">
        <v>591906.53</v>
      </c>
      <c r="FU32" s="311">
        <v>76083.25</v>
      </c>
      <c r="FV32" s="311">
        <v>173594.14</v>
      </c>
      <c r="FW32" s="311">
        <v>354011.66</v>
      </c>
      <c r="FX32" s="311">
        <v>855300.24</v>
      </c>
      <c r="FY32" s="311">
        <v>599716.22</v>
      </c>
      <c r="FZ32" s="311">
        <v>801760.15</v>
      </c>
      <c r="GA32" s="311">
        <v>782832.01</v>
      </c>
      <c r="GB32" s="311">
        <v>655299.25</v>
      </c>
      <c r="GC32" s="311">
        <v>757713.58</v>
      </c>
      <c r="GD32" s="311"/>
      <c r="GF32" s="311"/>
      <c r="GG32" s="311"/>
      <c r="GH32" s="311"/>
      <c r="GI32" s="311"/>
      <c r="GJ32" s="311"/>
      <c r="GK32" s="311"/>
      <c r="GL32" s="311"/>
      <c r="GM32" s="311"/>
      <c r="GN32" s="311"/>
      <c r="GO32" s="311"/>
      <c r="GP32" s="311"/>
      <c r="GQ32" s="311"/>
      <c r="GR32" s="311"/>
      <c r="GS32" s="311"/>
      <c r="GT32" s="311"/>
      <c r="GU32" s="311"/>
      <c r="GV32" s="311"/>
      <c r="GW32" s="311"/>
      <c r="GX32" s="311"/>
      <c r="GY32" s="311"/>
      <c r="GZ32" s="311"/>
      <c r="HA32" s="311"/>
      <c r="HB32" s="311"/>
      <c r="HC32" s="311"/>
      <c r="HD32" s="311"/>
      <c r="HE32" s="311"/>
      <c r="HF32" s="311"/>
      <c r="HG32" s="311"/>
      <c r="HH32" s="311"/>
      <c r="HI32" s="311"/>
      <c r="HJ32" s="311"/>
      <c r="HK32" s="311"/>
      <c r="HL32" s="311"/>
      <c r="HM32" s="311"/>
      <c r="HN32" s="311"/>
      <c r="HO32" s="311"/>
      <c r="HP32" s="311"/>
      <c r="HQ32" s="311"/>
      <c r="HR32" s="311"/>
      <c r="HS32" s="311"/>
      <c r="HT32" s="311"/>
      <c r="HU32" s="311"/>
      <c r="HV32" s="311"/>
      <c r="HW32" s="311"/>
      <c r="HX32" s="311"/>
      <c r="HY32" s="311"/>
      <c r="HZ32" s="311"/>
      <c r="IA32" s="311"/>
      <c r="IB32" s="311"/>
      <c r="IC32" s="311"/>
      <c r="ID32" s="311"/>
      <c r="IE32" s="311"/>
      <c r="IF32" s="311"/>
      <c r="IG32" s="311"/>
      <c r="IH32" s="311"/>
      <c r="II32" s="311"/>
      <c r="IJ32" s="311"/>
      <c r="IK32" s="311"/>
      <c r="IL32" s="311"/>
      <c r="IM32" s="311"/>
      <c r="IN32" s="311"/>
      <c r="IO32" s="311"/>
      <c r="IP32" s="311"/>
      <c r="IQ32" s="311"/>
      <c r="IR32" s="311"/>
      <c r="IS32" s="311"/>
      <c r="IT32" s="311"/>
      <c r="IU32" s="311"/>
      <c r="IV32" s="311"/>
      <c r="IW32" s="311"/>
      <c r="IX32" s="311"/>
      <c r="IY32" s="311"/>
      <c r="IZ32" s="311"/>
      <c r="JA32" s="311"/>
      <c r="JB32" s="311"/>
      <c r="JC32" s="311"/>
      <c r="JD32" s="311"/>
      <c r="JE32" s="311"/>
      <c r="JF32" s="311"/>
      <c r="JG32" s="311"/>
      <c r="JH32" s="311"/>
      <c r="JI32" s="311"/>
      <c r="JJ32" s="311"/>
      <c r="JK32" s="311"/>
      <c r="JL32" s="311"/>
      <c r="JM32" s="311"/>
      <c r="JN32" s="311"/>
      <c r="JO32" s="311"/>
      <c r="JP32" s="311"/>
      <c r="JQ32" s="311"/>
      <c r="JR32" s="311"/>
      <c r="JS32" s="311"/>
      <c r="JT32" s="311"/>
      <c r="JU32" s="311"/>
      <c r="JV32" s="311"/>
      <c r="JW32" s="311"/>
      <c r="JX32" s="311"/>
      <c r="JY32" s="311"/>
      <c r="JZ32" s="311"/>
      <c r="KA32" s="311"/>
      <c r="KB32" s="311"/>
      <c r="KC32" s="311"/>
      <c r="KD32" s="311"/>
      <c r="KE32" s="311"/>
      <c r="KF32" s="311"/>
      <c r="KG32" s="311"/>
      <c r="KH32" s="311"/>
      <c r="KI32" s="311"/>
      <c r="KJ32" s="311"/>
      <c r="KK32" s="311"/>
      <c r="KL32" s="311"/>
      <c r="KM32" s="311"/>
      <c r="KN32" s="311"/>
      <c r="KO32" s="311"/>
      <c r="KP32" s="311"/>
      <c r="KQ32" s="311"/>
      <c r="KR32" s="311"/>
      <c r="KS32" s="311"/>
      <c r="KT32" s="311"/>
      <c r="KU32" s="311"/>
      <c r="KV32" s="311"/>
      <c r="KW32" s="311"/>
      <c r="KX32" s="311"/>
      <c r="KY32" s="311"/>
      <c r="KZ32" s="311"/>
      <c r="LA32" s="311"/>
      <c r="LB32" s="311"/>
      <c r="LC32" s="311"/>
      <c r="LD32" s="311"/>
      <c r="LE32" s="311"/>
      <c r="LF32" s="311"/>
      <c r="LG32" s="311"/>
      <c r="LH32" s="311"/>
      <c r="LI32" s="311"/>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08">
        <v>336982.61</v>
      </c>
      <c r="ED33" s="308">
        <v>894084.05</v>
      </c>
      <c r="EE33" s="308">
        <v>253872.01</v>
      </c>
      <c r="EF33" s="308">
        <v>240814.37</v>
      </c>
      <c r="EG33" s="308">
        <v>311298.53000000003</v>
      </c>
      <c r="EH33" s="311"/>
      <c r="EI33" s="311">
        <v>201311.4</v>
      </c>
      <c r="EJ33" s="311">
        <v>185140.71</v>
      </c>
      <c r="EK33" s="311">
        <v>333511.94</v>
      </c>
      <c r="EL33" s="311">
        <v>341282.27</v>
      </c>
      <c r="EM33" s="311">
        <v>370467.72</v>
      </c>
      <c r="EN33" s="311">
        <v>372911.95</v>
      </c>
      <c r="EO33" s="311">
        <v>327665.51</v>
      </c>
      <c r="EP33" s="311">
        <v>727207.68</v>
      </c>
      <c r="EQ33" s="311">
        <v>272202.49</v>
      </c>
      <c r="ER33" s="311">
        <v>254713.87</v>
      </c>
      <c r="ES33" s="311"/>
      <c r="ET33" s="311">
        <v>202641</v>
      </c>
      <c r="EU33" s="311">
        <v>112102.37</v>
      </c>
      <c r="EV33" s="311">
        <v>275039.51</v>
      </c>
      <c r="EW33" s="311">
        <v>232219.69</v>
      </c>
      <c r="EX33" s="311">
        <v>259238.01</v>
      </c>
      <c r="EY33" s="311">
        <v>411052.69</v>
      </c>
      <c r="EZ33" s="311">
        <v>416479.29</v>
      </c>
      <c r="FA33" s="311">
        <v>355497.06</v>
      </c>
      <c r="FB33" s="311">
        <v>254769.26</v>
      </c>
      <c r="FC33" s="311">
        <v>270007.81</v>
      </c>
      <c r="FD33" s="311">
        <v>228729.81</v>
      </c>
      <c r="FE33" s="311">
        <v>229805.59</v>
      </c>
      <c r="FF33" s="311">
        <v>106207.67</v>
      </c>
      <c r="FG33" s="311">
        <v>203595.89</v>
      </c>
      <c r="FH33" s="311">
        <v>241900.04</v>
      </c>
      <c r="FI33" s="311">
        <v>248172.78</v>
      </c>
      <c r="FJ33" s="311">
        <v>300826.94</v>
      </c>
      <c r="FK33" s="311">
        <v>367688.93</v>
      </c>
      <c r="FL33" s="361">
        <v>484007.96</v>
      </c>
      <c r="FM33" s="311">
        <v>406400.37</v>
      </c>
      <c r="FN33" s="311">
        <v>311246.46000000002</v>
      </c>
      <c r="FO33" s="311">
        <v>295444.59000000003</v>
      </c>
      <c r="FP33" s="311">
        <v>252473.29</v>
      </c>
      <c r="FQ33" s="311">
        <v>412171.67</v>
      </c>
      <c r="FR33" s="311">
        <v>229836.96</v>
      </c>
      <c r="FS33" s="361">
        <v>144224.95999999999</v>
      </c>
      <c r="FT33" s="311">
        <v>198115.36</v>
      </c>
      <c r="FU33" s="311">
        <v>91043.29</v>
      </c>
      <c r="FV33" s="311">
        <v>218874</v>
      </c>
      <c r="FW33" s="311">
        <v>662808.4</v>
      </c>
      <c r="FX33" s="311">
        <v>227557.13</v>
      </c>
      <c r="FY33" s="311">
        <v>272724.77</v>
      </c>
      <c r="FZ33" s="311">
        <v>218191.75</v>
      </c>
      <c r="GA33" s="311">
        <v>563581.15</v>
      </c>
      <c r="GB33" s="311">
        <v>211123.3</v>
      </c>
      <c r="GC33" s="311">
        <v>273678.39</v>
      </c>
      <c r="GD33" s="311"/>
      <c r="GF33" s="311"/>
      <c r="GG33" s="311"/>
      <c r="GH33" s="311"/>
      <c r="GI33" s="311"/>
      <c r="GJ33" s="311"/>
      <c r="GK33" s="311"/>
      <c r="GL33" s="311"/>
      <c r="GM33" s="311"/>
      <c r="GN33" s="311"/>
      <c r="GO33" s="311"/>
      <c r="GP33" s="311"/>
      <c r="GQ33" s="311"/>
      <c r="GR33" s="311"/>
      <c r="GS33" s="311"/>
      <c r="GT33" s="311"/>
      <c r="GU33" s="311"/>
      <c r="GV33" s="311"/>
      <c r="GW33" s="311"/>
      <c r="GX33" s="311"/>
      <c r="GY33" s="311"/>
      <c r="GZ33" s="311"/>
      <c r="HA33" s="311"/>
      <c r="HB33" s="311"/>
      <c r="HC33" s="311"/>
      <c r="HD33" s="311"/>
      <c r="HE33" s="311"/>
      <c r="HF33" s="311"/>
      <c r="HG33" s="311"/>
      <c r="HH33" s="311"/>
      <c r="HI33" s="311"/>
      <c r="HJ33" s="311"/>
      <c r="HK33" s="311"/>
      <c r="HL33" s="311"/>
      <c r="HM33" s="311"/>
      <c r="HN33" s="311"/>
      <c r="HO33" s="311"/>
      <c r="HP33" s="311"/>
      <c r="HQ33" s="311"/>
      <c r="HR33" s="311"/>
      <c r="HS33" s="311"/>
      <c r="HT33" s="311"/>
      <c r="HU33" s="311"/>
      <c r="HV33" s="311"/>
      <c r="HW33" s="311"/>
      <c r="HX33" s="311"/>
      <c r="HY33" s="311"/>
      <c r="HZ33" s="311"/>
      <c r="IA33" s="311"/>
      <c r="IB33" s="311"/>
      <c r="IC33" s="311"/>
      <c r="ID33" s="311"/>
      <c r="IE33" s="311"/>
      <c r="IF33" s="311"/>
      <c r="IG33" s="311"/>
      <c r="IH33" s="311"/>
      <c r="II33" s="311"/>
      <c r="IJ33" s="311"/>
      <c r="IK33" s="311"/>
      <c r="IL33" s="311"/>
      <c r="IM33" s="311"/>
      <c r="IN33" s="311"/>
      <c r="IO33" s="311"/>
      <c r="IP33" s="311"/>
      <c r="IQ33" s="311"/>
      <c r="IR33" s="311"/>
      <c r="IS33" s="311"/>
      <c r="IT33" s="311"/>
      <c r="IU33" s="311"/>
      <c r="IV33" s="311"/>
      <c r="IW33" s="311"/>
      <c r="IX33" s="311"/>
      <c r="IY33" s="311"/>
      <c r="IZ33" s="311"/>
      <c r="JA33" s="311"/>
      <c r="JB33" s="311"/>
      <c r="JC33" s="311"/>
      <c r="JD33" s="311"/>
      <c r="JE33" s="311"/>
      <c r="JF33" s="311"/>
      <c r="JG33" s="311"/>
      <c r="JH33" s="311"/>
      <c r="JI33" s="311"/>
      <c r="JJ33" s="311"/>
      <c r="JK33" s="311"/>
      <c r="JL33" s="311"/>
      <c r="JM33" s="311"/>
      <c r="JN33" s="311"/>
      <c r="JO33" s="311"/>
      <c r="JP33" s="311"/>
      <c r="JQ33" s="311"/>
      <c r="JR33" s="311"/>
      <c r="JS33" s="311"/>
      <c r="JT33" s="311"/>
      <c r="JU33" s="311"/>
      <c r="JV33" s="311"/>
      <c r="JW33" s="311"/>
      <c r="JX33" s="311"/>
      <c r="JY33" s="311"/>
      <c r="JZ33" s="311"/>
      <c r="KA33" s="311"/>
      <c r="KB33" s="311"/>
      <c r="KC33" s="311"/>
      <c r="KD33" s="311"/>
      <c r="KE33" s="311"/>
      <c r="KF33" s="311"/>
      <c r="KG33" s="311"/>
      <c r="KH33" s="311"/>
      <c r="KI33" s="311"/>
      <c r="KJ33" s="311"/>
      <c r="KK33" s="311"/>
      <c r="KL33" s="311"/>
      <c r="KM33" s="311"/>
      <c r="KN33" s="311"/>
      <c r="KO33" s="311"/>
      <c r="KP33" s="311"/>
      <c r="KQ33" s="311"/>
      <c r="KR33" s="311"/>
      <c r="KS33" s="311"/>
      <c r="KT33" s="311"/>
      <c r="KU33" s="311"/>
      <c r="KV33" s="311"/>
      <c r="KW33" s="311"/>
      <c r="KX33" s="311"/>
      <c r="KY33" s="311"/>
      <c r="KZ33" s="311"/>
      <c r="LA33" s="311"/>
      <c r="LB33" s="311"/>
      <c r="LC33" s="311"/>
      <c r="LD33" s="311"/>
      <c r="LE33" s="311"/>
      <c r="LF33" s="311"/>
      <c r="LG33" s="311"/>
      <c r="LH33" s="311"/>
      <c r="LI33" s="311"/>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08">
        <v>50953940.100000001</v>
      </c>
      <c r="ED34" s="308">
        <v>408921.91</v>
      </c>
      <c r="EE34" s="308">
        <v>1047727.11</v>
      </c>
      <c r="EF34" s="308">
        <v>314547.52</v>
      </c>
      <c r="EG34" s="308">
        <v>305656.31</v>
      </c>
      <c r="EH34" s="311"/>
      <c r="EI34" s="311">
        <v>206807.18</v>
      </c>
      <c r="EJ34" s="311">
        <v>399678.83</v>
      </c>
      <c r="EK34" s="311">
        <v>921958.19</v>
      </c>
      <c r="EL34" s="311">
        <v>314665.31</v>
      </c>
      <c r="EM34" s="311">
        <v>281647.61</v>
      </c>
      <c r="EN34" s="311">
        <v>1049203.68</v>
      </c>
      <c r="EO34" s="311">
        <v>327326.21999999997</v>
      </c>
      <c r="EP34" s="311">
        <v>487552.94</v>
      </c>
      <c r="EQ34" s="311">
        <v>992872.12</v>
      </c>
      <c r="ER34" s="311">
        <v>537631.24</v>
      </c>
      <c r="ES34" s="311"/>
      <c r="ET34" s="311">
        <v>856147.47</v>
      </c>
      <c r="EU34" s="311">
        <v>1035296.43</v>
      </c>
      <c r="EV34" s="311">
        <v>510978.97</v>
      </c>
      <c r="EW34" s="311">
        <v>1324875.1499999999</v>
      </c>
      <c r="EX34" s="311">
        <v>315868.19</v>
      </c>
      <c r="EY34" s="311">
        <v>444544.73</v>
      </c>
      <c r="EZ34" s="311">
        <v>1153714.31</v>
      </c>
      <c r="FA34" s="311">
        <v>393102.74</v>
      </c>
      <c r="FB34" s="311">
        <v>586665.79</v>
      </c>
      <c r="FC34" s="311">
        <v>1017961.64</v>
      </c>
      <c r="FD34" s="311">
        <v>715952.49</v>
      </c>
      <c r="FE34" s="311">
        <v>625581.93000000005</v>
      </c>
      <c r="FF34" s="311">
        <v>1392404.68</v>
      </c>
      <c r="FG34" s="311">
        <v>519360.5</v>
      </c>
      <c r="FH34" s="311">
        <v>720883.81</v>
      </c>
      <c r="FI34" s="311">
        <v>887995.83</v>
      </c>
      <c r="FJ34" s="311">
        <v>376418.09</v>
      </c>
      <c r="FK34" s="311">
        <v>729681.57</v>
      </c>
      <c r="FL34" s="361">
        <v>971909.93</v>
      </c>
      <c r="FM34" s="311">
        <v>339331.71</v>
      </c>
      <c r="FN34" s="311">
        <v>909143.25</v>
      </c>
      <c r="FO34" s="311">
        <v>1177001.82</v>
      </c>
      <c r="FP34" s="311">
        <v>723510.93</v>
      </c>
      <c r="FQ34" s="311">
        <v>1266237.8</v>
      </c>
      <c r="FR34" s="311">
        <v>1151964.46</v>
      </c>
      <c r="FS34" s="361">
        <v>991840.42</v>
      </c>
      <c r="FT34" s="311">
        <v>401940.03</v>
      </c>
      <c r="FU34" s="311">
        <v>1270137.42</v>
      </c>
      <c r="FV34" s="311">
        <v>669547.06999999995</v>
      </c>
      <c r="FW34" s="311">
        <v>1039941.55</v>
      </c>
      <c r="FX34" s="311">
        <v>1037166.88</v>
      </c>
      <c r="FY34" s="311">
        <v>1056333.8</v>
      </c>
      <c r="FZ34" s="311">
        <v>807106.06</v>
      </c>
      <c r="GA34" s="311">
        <v>1481236.74</v>
      </c>
      <c r="GB34" s="311">
        <v>1099167.5900000001</v>
      </c>
      <c r="GC34" s="311">
        <v>1492252.79</v>
      </c>
      <c r="GD34" s="311"/>
      <c r="GF34" s="311"/>
      <c r="GG34" s="311"/>
      <c r="GH34" s="311"/>
      <c r="GI34" s="311"/>
      <c r="GJ34" s="311"/>
      <c r="GK34" s="311"/>
      <c r="GL34" s="311"/>
      <c r="GM34" s="311"/>
      <c r="GN34" s="311"/>
      <c r="GO34" s="311"/>
      <c r="GP34" s="311"/>
      <c r="GQ34" s="311"/>
      <c r="GR34" s="311"/>
      <c r="GS34" s="311"/>
      <c r="GT34" s="311"/>
      <c r="GU34" s="311"/>
      <c r="GV34" s="311"/>
      <c r="GW34" s="311"/>
      <c r="GX34" s="311"/>
      <c r="GY34" s="311"/>
      <c r="GZ34" s="311"/>
      <c r="HA34" s="311"/>
      <c r="HB34" s="311"/>
      <c r="HC34" s="311"/>
      <c r="HD34" s="311"/>
      <c r="HE34" s="311"/>
      <c r="HF34" s="311"/>
      <c r="HG34" s="311"/>
      <c r="HH34" s="311"/>
      <c r="HI34" s="311"/>
      <c r="HJ34" s="311"/>
      <c r="HK34" s="311"/>
      <c r="HL34" s="311"/>
      <c r="HM34" s="311"/>
      <c r="HN34" s="311"/>
      <c r="HO34" s="311"/>
      <c r="HP34" s="311"/>
      <c r="HQ34" s="311"/>
      <c r="HR34" s="311"/>
      <c r="HS34" s="311"/>
      <c r="HT34" s="311"/>
      <c r="HU34" s="311"/>
      <c r="HV34" s="311"/>
      <c r="HW34" s="311"/>
      <c r="HX34" s="311"/>
      <c r="HY34" s="311"/>
      <c r="HZ34" s="311"/>
      <c r="IA34" s="311"/>
      <c r="IB34" s="311"/>
      <c r="IC34" s="311"/>
      <c r="ID34" s="311"/>
      <c r="IE34" s="311"/>
      <c r="IF34" s="311"/>
      <c r="IG34" s="311"/>
      <c r="IH34" s="311"/>
      <c r="II34" s="311"/>
      <c r="IJ34" s="311"/>
      <c r="IK34" s="311"/>
      <c r="IL34" s="311"/>
      <c r="IM34" s="311"/>
      <c r="IN34" s="311"/>
      <c r="IO34" s="311"/>
      <c r="IP34" s="311"/>
      <c r="IQ34" s="311"/>
      <c r="IR34" s="311"/>
      <c r="IS34" s="311"/>
      <c r="IT34" s="311"/>
      <c r="IU34" s="311"/>
      <c r="IV34" s="311"/>
      <c r="IW34" s="311"/>
      <c r="IX34" s="311"/>
      <c r="IY34" s="311"/>
      <c r="IZ34" s="311"/>
      <c r="JA34" s="311"/>
      <c r="JB34" s="311"/>
      <c r="JC34" s="311"/>
      <c r="JD34" s="311"/>
      <c r="JE34" s="311"/>
      <c r="JF34" s="311"/>
      <c r="JG34" s="311"/>
      <c r="JH34" s="311"/>
      <c r="JI34" s="311"/>
      <c r="JJ34" s="311"/>
      <c r="JK34" s="311"/>
      <c r="JL34" s="311"/>
      <c r="JM34" s="311"/>
      <c r="JN34" s="311"/>
      <c r="JO34" s="311"/>
      <c r="JP34" s="311"/>
      <c r="JQ34" s="311"/>
      <c r="JR34" s="311"/>
      <c r="JS34" s="311"/>
      <c r="JT34" s="311"/>
      <c r="JU34" s="311"/>
      <c r="JV34" s="311"/>
      <c r="JW34" s="311"/>
      <c r="JX34" s="311"/>
      <c r="JY34" s="311"/>
      <c r="JZ34" s="311"/>
      <c r="KA34" s="311"/>
      <c r="KB34" s="311"/>
      <c r="KC34" s="311"/>
      <c r="KD34" s="311"/>
      <c r="KE34" s="311"/>
      <c r="KF34" s="311"/>
      <c r="KG34" s="311"/>
      <c r="KH34" s="311"/>
      <c r="KI34" s="311"/>
      <c r="KJ34" s="311"/>
      <c r="KK34" s="311"/>
      <c r="KL34" s="311"/>
      <c r="KM34" s="311"/>
      <c r="KN34" s="311"/>
      <c r="KO34" s="311"/>
      <c r="KP34" s="311"/>
      <c r="KQ34" s="311"/>
      <c r="KR34" s="311"/>
      <c r="KS34" s="311"/>
      <c r="KT34" s="311"/>
      <c r="KU34" s="311"/>
      <c r="KV34" s="311"/>
      <c r="KW34" s="311"/>
      <c r="KX34" s="311"/>
      <c r="KY34" s="311"/>
      <c r="KZ34" s="311"/>
      <c r="LA34" s="311"/>
      <c r="LB34" s="311"/>
      <c r="LC34" s="311"/>
      <c r="LD34" s="311"/>
      <c r="LE34" s="311"/>
      <c r="LF34" s="311"/>
      <c r="LG34" s="311"/>
      <c r="LH34" s="311"/>
      <c r="LI34" s="311"/>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2">
        <v>3032034.14</v>
      </c>
      <c r="ED35" s="312">
        <v>2100056.92</v>
      </c>
      <c r="EE35" s="312">
        <v>2033237.5899999999</v>
      </c>
      <c r="EF35" s="312">
        <v>1998936.33</v>
      </c>
      <c r="EG35" s="312">
        <v>6990127.1600000001</v>
      </c>
      <c r="EH35" s="313">
        <v>1549598.76</v>
      </c>
      <c r="EI35" s="313">
        <v>2362534.5499999998</v>
      </c>
      <c r="EJ35" s="313">
        <v>2237749.3199999998</v>
      </c>
      <c r="EK35" s="313">
        <v>3537625.59</v>
      </c>
      <c r="EL35" s="313">
        <v>2195275.86</v>
      </c>
      <c r="EM35" s="313">
        <v>3677729.73</v>
      </c>
      <c r="EN35" s="313">
        <v>5924157.2800000003</v>
      </c>
      <c r="EO35" s="313">
        <v>2465692.11</v>
      </c>
      <c r="EP35" s="313">
        <v>1761653.61</v>
      </c>
      <c r="EQ35" s="313">
        <v>3080830.83</v>
      </c>
      <c r="ER35" s="313">
        <v>1891187.54</v>
      </c>
      <c r="ES35" s="313">
        <v>5038974.07</v>
      </c>
      <c r="ET35" s="313">
        <v>2425522.83</v>
      </c>
      <c r="EU35" s="313">
        <v>1609741.15</v>
      </c>
      <c r="EV35" s="313">
        <v>1991465.56</v>
      </c>
      <c r="EW35" s="313">
        <v>5482661.4299999997</v>
      </c>
      <c r="EX35" s="313">
        <v>2151496.35</v>
      </c>
      <c r="EY35" s="313">
        <v>2746748.26</v>
      </c>
      <c r="EZ35" s="313">
        <v>3904620.91</v>
      </c>
      <c r="FA35" s="313">
        <v>3453591.6</v>
      </c>
      <c r="FB35" s="313">
        <v>37485104.390000001</v>
      </c>
      <c r="FC35" s="313">
        <v>2268381.7599999998</v>
      </c>
      <c r="FD35" s="313">
        <v>3459602.91</v>
      </c>
      <c r="FE35" s="313">
        <v>4336127.47</v>
      </c>
      <c r="FF35" s="313">
        <v>1567147.41</v>
      </c>
      <c r="FG35" s="313">
        <v>2179531.1</v>
      </c>
      <c r="FH35" s="313">
        <v>3193816.55</v>
      </c>
      <c r="FI35" s="313">
        <v>2381848.89</v>
      </c>
      <c r="FJ35" s="313">
        <v>7159071.0099999998</v>
      </c>
      <c r="FK35" s="313">
        <v>3262994.81</v>
      </c>
      <c r="FL35" s="362">
        <v>3734626.12</v>
      </c>
      <c r="FM35" s="313">
        <v>2985463.57</v>
      </c>
      <c r="FN35" s="313">
        <v>2231628.86</v>
      </c>
      <c r="FO35" s="313">
        <v>2504909.62</v>
      </c>
      <c r="FP35" s="313">
        <v>2278280.5299999998</v>
      </c>
      <c r="FQ35" s="313">
        <v>42341645.060000002</v>
      </c>
      <c r="FR35" s="362">
        <f t="shared" ref="FR35:GC35" si="9">SUM(FR36:FR39)</f>
        <v>1483659.28</v>
      </c>
      <c r="FS35" s="362">
        <f t="shared" si="9"/>
        <v>2100277.88</v>
      </c>
      <c r="FT35" s="362">
        <f t="shared" si="9"/>
        <v>4244020.3499999996</v>
      </c>
      <c r="FU35" s="362">
        <f t="shared" si="9"/>
        <v>2093035.81</v>
      </c>
      <c r="FV35" s="362">
        <f t="shared" si="9"/>
        <v>1280117.99</v>
      </c>
      <c r="FW35" s="362">
        <f t="shared" si="9"/>
        <v>1931121.2500000002</v>
      </c>
      <c r="FX35" s="362">
        <f t="shared" si="9"/>
        <v>2468900.73</v>
      </c>
      <c r="FY35" s="362">
        <f t="shared" si="9"/>
        <v>3216729.54</v>
      </c>
      <c r="FZ35" s="313">
        <f t="shared" si="9"/>
        <v>11550447.479999999</v>
      </c>
      <c r="GA35" s="362">
        <f t="shared" si="9"/>
        <v>1941236.87</v>
      </c>
      <c r="GB35" s="362">
        <f t="shared" si="9"/>
        <v>1756272.85</v>
      </c>
      <c r="GC35" s="362">
        <f t="shared" si="9"/>
        <v>2594554.1</v>
      </c>
      <c r="GD35" s="313"/>
      <c r="GE35" s="362"/>
      <c r="GF35" s="313"/>
      <c r="GG35" s="313"/>
      <c r="GH35" s="313"/>
      <c r="GI35" s="313"/>
      <c r="GJ35" s="313"/>
      <c r="GK35" s="313"/>
      <c r="GL35" s="313"/>
      <c r="GM35" s="313"/>
      <c r="GN35" s="313"/>
      <c r="GO35" s="313"/>
      <c r="GP35" s="313"/>
      <c r="GQ35" s="313"/>
      <c r="GR35" s="313"/>
      <c r="GS35" s="313"/>
      <c r="GT35" s="313"/>
      <c r="GU35" s="313"/>
      <c r="GV35" s="313"/>
      <c r="GW35" s="313"/>
      <c r="GX35" s="313"/>
      <c r="GY35" s="313"/>
      <c r="GZ35" s="313"/>
      <c r="HA35" s="313"/>
      <c r="HB35" s="313"/>
      <c r="HC35" s="313"/>
      <c r="HD35" s="313"/>
      <c r="HE35" s="313"/>
      <c r="HF35" s="313"/>
      <c r="HG35" s="313"/>
      <c r="HH35" s="313"/>
      <c r="HI35" s="313"/>
      <c r="HJ35" s="313"/>
      <c r="HK35" s="313"/>
      <c r="HL35" s="313"/>
      <c r="HM35" s="313"/>
      <c r="HN35" s="313"/>
      <c r="HO35" s="313"/>
      <c r="HP35" s="313"/>
      <c r="HQ35" s="313"/>
      <c r="HR35" s="313"/>
      <c r="HS35" s="313"/>
      <c r="HT35" s="313"/>
      <c r="HU35" s="313"/>
      <c r="HV35" s="313"/>
      <c r="HW35" s="313"/>
      <c r="HX35" s="313"/>
      <c r="HY35" s="313"/>
      <c r="HZ35" s="313"/>
      <c r="IA35" s="313"/>
      <c r="IB35" s="313"/>
      <c r="IC35" s="313"/>
      <c r="ID35" s="313"/>
      <c r="IE35" s="313"/>
      <c r="IF35" s="313"/>
      <c r="IG35" s="313"/>
      <c r="IH35" s="313"/>
      <c r="II35" s="313"/>
      <c r="IJ35" s="313"/>
      <c r="IK35" s="313"/>
      <c r="IL35" s="313"/>
      <c r="IM35" s="313"/>
      <c r="IN35" s="313"/>
      <c r="IO35" s="313"/>
      <c r="IP35" s="313"/>
      <c r="IQ35" s="313"/>
      <c r="IR35" s="313"/>
      <c r="IS35" s="313"/>
      <c r="IT35" s="313"/>
      <c r="IU35" s="313"/>
      <c r="IV35" s="313"/>
      <c r="IW35" s="313"/>
      <c r="IX35" s="313"/>
      <c r="IY35" s="313"/>
      <c r="IZ35" s="313"/>
      <c r="JA35" s="313"/>
      <c r="JB35" s="313"/>
      <c r="JC35" s="313"/>
      <c r="JD35" s="313"/>
      <c r="JE35" s="313"/>
      <c r="JF35" s="313"/>
      <c r="JG35" s="313"/>
      <c r="JH35" s="313"/>
      <c r="JI35" s="313"/>
      <c r="JJ35" s="313"/>
      <c r="JK35" s="313"/>
      <c r="JL35" s="313"/>
      <c r="JM35" s="313"/>
      <c r="JN35" s="313"/>
      <c r="JO35" s="313"/>
      <c r="JP35" s="313"/>
      <c r="JQ35" s="313"/>
      <c r="JR35" s="313"/>
      <c r="JS35" s="313"/>
      <c r="JT35" s="313"/>
      <c r="JU35" s="313"/>
      <c r="JV35" s="313"/>
      <c r="JW35" s="313"/>
      <c r="JX35" s="313"/>
      <c r="JY35" s="313"/>
      <c r="JZ35" s="313"/>
      <c r="KA35" s="313"/>
      <c r="KB35" s="313"/>
      <c r="KC35" s="313"/>
      <c r="KD35" s="313"/>
      <c r="KE35" s="313"/>
      <c r="KF35" s="313"/>
      <c r="KG35" s="313"/>
      <c r="KH35" s="313"/>
      <c r="KI35" s="313"/>
      <c r="KJ35" s="313"/>
      <c r="KK35" s="313"/>
      <c r="KL35" s="313"/>
      <c r="KM35" s="313"/>
      <c r="KN35" s="313"/>
      <c r="KO35" s="313"/>
      <c r="KP35" s="313"/>
      <c r="KQ35" s="313"/>
      <c r="KR35" s="313"/>
      <c r="KS35" s="313"/>
      <c r="KT35" s="313"/>
      <c r="KU35" s="313"/>
      <c r="KV35" s="313"/>
      <c r="KW35" s="313"/>
      <c r="KX35" s="313"/>
      <c r="KY35" s="313"/>
      <c r="KZ35" s="313"/>
      <c r="LA35" s="313"/>
      <c r="LB35" s="313"/>
      <c r="LC35" s="313"/>
      <c r="LD35" s="313"/>
      <c r="LE35" s="313"/>
      <c r="LF35" s="313"/>
      <c r="LG35" s="313"/>
      <c r="LH35" s="313"/>
      <c r="LI35" s="313"/>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08">
        <v>377681.99</v>
      </c>
      <c r="ED36" s="308">
        <v>57297.39</v>
      </c>
      <c r="EE36" s="308">
        <v>9384.4500000000007</v>
      </c>
      <c r="EF36" s="308">
        <v>180980.77</v>
      </c>
      <c r="EG36" s="308">
        <v>97232.9</v>
      </c>
      <c r="EH36" s="311">
        <v>73736.11</v>
      </c>
      <c r="EI36" s="311">
        <v>10955.41</v>
      </c>
      <c r="EJ36" s="311">
        <v>237856.46</v>
      </c>
      <c r="EK36" s="311">
        <v>1039868.46</v>
      </c>
      <c r="EL36" s="311">
        <v>9580.2800000000007</v>
      </c>
      <c r="EM36" s="311">
        <v>820648.35</v>
      </c>
      <c r="EN36" s="311">
        <v>3136697.45</v>
      </c>
      <c r="EO36" s="311">
        <v>27156.49</v>
      </c>
      <c r="EP36" s="311">
        <v>13813.05</v>
      </c>
      <c r="EQ36" s="311">
        <v>133915.79999999999</v>
      </c>
      <c r="ER36" s="311">
        <v>210158.28</v>
      </c>
      <c r="ES36" s="311">
        <v>662522.41</v>
      </c>
      <c r="ET36" s="311">
        <v>757684.72</v>
      </c>
      <c r="EU36" s="311">
        <v>26758.59</v>
      </c>
      <c r="EV36" s="311">
        <v>160586.28</v>
      </c>
      <c r="EW36" s="311">
        <v>1943319.77</v>
      </c>
      <c r="EX36" s="311">
        <v>60037.3</v>
      </c>
      <c r="EY36" s="311">
        <v>94564.97</v>
      </c>
      <c r="EZ36" s="311">
        <v>72666.91</v>
      </c>
      <c r="FA36" s="311">
        <v>22307.84</v>
      </c>
      <c r="FB36" s="311">
        <v>35391064.439999998</v>
      </c>
      <c r="FC36" s="311">
        <v>30989.7</v>
      </c>
      <c r="FD36" s="311">
        <v>86764.65</v>
      </c>
      <c r="FE36" s="311">
        <v>1102077.96</v>
      </c>
      <c r="FF36" s="311">
        <v>318933.37</v>
      </c>
      <c r="FG36" s="311">
        <v>248883.21</v>
      </c>
      <c r="FH36" s="311">
        <v>186635.82</v>
      </c>
      <c r="FI36" s="311">
        <v>63899.67</v>
      </c>
      <c r="FJ36" s="311">
        <v>3605088.43</v>
      </c>
      <c r="FK36" s="311">
        <v>707894.38</v>
      </c>
      <c r="FL36" s="361">
        <v>165216.39000000001</v>
      </c>
      <c r="FM36" s="311">
        <v>38122.49</v>
      </c>
      <c r="FN36" s="311">
        <v>46093.9</v>
      </c>
      <c r="FO36" s="311">
        <v>83991.81</v>
      </c>
      <c r="FP36" s="311">
        <v>24244.19</v>
      </c>
      <c r="FQ36" s="311">
        <v>38870803.399999999</v>
      </c>
      <c r="FR36" s="311">
        <v>53364.41</v>
      </c>
      <c r="FS36" s="361">
        <v>217955.03</v>
      </c>
      <c r="FT36" s="311">
        <v>2182396.42</v>
      </c>
      <c r="FU36" s="311">
        <v>482182.84</v>
      </c>
      <c r="FV36" s="311">
        <v>67644.320000000007</v>
      </c>
      <c r="FW36" s="311">
        <v>23069.05</v>
      </c>
      <c r="FX36" s="311">
        <v>189505.45</v>
      </c>
      <c r="FY36" s="311">
        <v>23165.439999999999</v>
      </c>
      <c r="FZ36" s="311">
        <v>9892517.6099999994</v>
      </c>
      <c r="GA36" s="311">
        <v>69999.199999999997</v>
      </c>
      <c r="GB36" s="311">
        <v>33759.99</v>
      </c>
      <c r="GC36" s="311">
        <v>87961.26</v>
      </c>
      <c r="GD36" s="311"/>
      <c r="GF36" s="311"/>
      <c r="GG36" s="311"/>
      <c r="GH36" s="311"/>
      <c r="GI36" s="311"/>
      <c r="GJ36" s="311"/>
      <c r="GK36" s="311"/>
      <c r="GL36" s="311"/>
      <c r="GM36" s="311"/>
      <c r="GN36" s="311"/>
      <c r="GO36" s="311"/>
      <c r="GP36" s="311"/>
      <c r="GQ36" s="311"/>
      <c r="GR36" s="311"/>
      <c r="GS36" s="311"/>
      <c r="GT36" s="311"/>
      <c r="GU36" s="311"/>
      <c r="GV36" s="311"/>
      <c r="GW36" s="311"/>
      <c r="GX36" s="311"/>
      <c r="GY36" s="311"/>
      <c r="GZ36" s="311"/>
      <c r="HA36" s="311"/>
      <c r="HB36" s="311"/>
      <c r="HC36" s="311"/>
      <c r="HD36" s="311"/>
      <c r="HE36" s="311"/>
      <c r="HF36" s="311"/>
      <c r="HG36" s="311"/>
      <c r="HH36" s="311"/>
      <c r="HI36" s="311"/>
      <c r="HJ36" s="311"/>
      <c r="HK36" s="311"/>
      <c r="HL36" s="311"/>
      <c r="HM36" s="311"/>
      <c r="HN36" s="311"/>
      <c r="HO36" s="311"/>
      <c r="HP36" s="311"/>
      <c r="HQ36" s="311"/>
      <c r="HR36" s="311"/>
      <c r="HS36" s="311"/>
      <c r="HT36" s="311"/>
      <c r="HU36" s="311"/>
      <c r="HV36" s="311"/>
      <c r="HW36" s="311"/>
      <c r="HX36" s="311"/>
      <c r="HY36" s="311"/>
      <c r="HZ36" s="311"/>
      <c r="IA36" s="311"/>
      <c r="IB36" s="311"/>
      <c r="IC36" s="311"/>
      <c r="ID36" s="311"/>
      <c r="IE36" s="311"/>
      <c r="IF36" s="311"/>
      <c r="IG36" s="311"/>
      <c r="IH36" s="311"/>
      <c r="II36" s="311"/>
      <c r="IJ36" s="311"/>
      <c r="IK36" s="311"/>
      <c r="IL36" s="311"/>
      <c r="IM36" s="311"/>
      <c r="IN36" s="311"/>
      <c r="IO36" s="311"/>
      <c r="IP36" s="311"/>
      <c r="IQ36" s="311"/>
      <c r="IR36" s="311"/>
      <c r="IS36" s="311"/>
      <c r="IT36" s="311"/>
      <c r="IU36" s="311"/>
      <c r="IV36" s="311"/>
      <c r="IW36" s="311"/>
      <c r="IX36" s="311"/>
      <c r="IY36" s="311"/>
      <c r="IZ36" s="311"/>
      <c r="JA36" s="311"/>
      <c r="JB36" s="311"/>
      <c r="JC36" s="311"/>
      <c r="JD36" s="311"/>
      <c r="JE36" s="311"/>
      <c r="JF36" s="311"/>
      <c r="JG36" s="311"/>
      <c r="JH36" s="311"/>
      <c r="JI36" s="311"/>
      <c r="JJ36" s="311"/>
      <c r="JK36" s="311"/>
      <c r="JL36" s="311"/>
      <c r="JM36" s="311"/>
      <c r="JN36" s="311"/>
      <c r="JO36" s="311"/>
      <c r="JP36" s="311"/>
      <c r="JQ36" s="311"/>
      <c r="JR36" s="311"/>
      <c r="JS36" s="311"/>
      <c r="JT36" s="311"/>
      <c r="JU36" s="311"/>
      <c r="JV36" s="311"/>
      <c r="JW36" s="311"/>
      <c r="JX36" s="311"/>
      <c r="JY36" s="311"/>
      <c r="JZ36" s="311"/>
      <c r="KA36" s="311"/>
      <c r="KB36" s="311"/>
      <c r="KC36" s="311"/>
      <c r="KD36" s="311"/>
      <c r="KE36" s="311"/>
      <c r="KF36" s="311"/>
      <c r="KG36" s="311"/>
      <c r="KH36" s="311"/>
      <c r="KI36" s="311"/>
      <c r="KJ36" s="311"/>
      <c r="KK36" s="311"/>
      <c r="KL36" s="311"/>
      <c r="KM36" s="311"/>
      <c r="KN36" s="311"/>
      <c r="KO36" s="311"/>
      <c r="KP36" s="311"/>
      <c r="KQ36" s="311"/>
      <c r="KR36" s="311"/>
      <c r="KS36" s="311"/>
      <c r="KT36" s="311"/>
      <c r="KU36" s="311"/>
      <c r="KV36" s="311"/>
      <c r="KW36" s="311"/>
      <c r="KX36" s="311"/>
      <c r="KY36" s="311"/>
      <c r="KZ36" s="311"/>
      <c r="LA36" s="311"/>
      <c r="LB36" s="311"/>
      <c r="LC36" s="311"/>
      <c r="LD36" s="311"/>
      <c r="LE36" s="311"/>
      <c r="LF36" s="311"/>
      <c r="LG36" s="311"/>
      <c r="LH36" s="311"/>
      <c r="LI36" s="311"/>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08">
        <v>1795848.79</v>
      </c>
      <c r="ED37" s="308">
        <v>1086198.8899999999</v>
      </c>
      <c r="EE37" s="308">
        <v>1253861.75</v>
      </c>
      <c r="EF37" s="308">
        <v>1063617.6100000001</v>
      </c>
      <c r="EG37" s="308">
        <v>1652343.99</v>
      </c>
      <c r="EH37" s="311">
        <v>660335.9</v>
      </c>
      <c r="EI37" s="311">
        <v>879227.58</v>
      </c>
      <c r="EJ37" s="311">
        <v>999580.85</v>
      </c>
      <c r="EK37" s="311">
        <v>933613.03</v>
      </c>
      <c r="EL37" s="311">
        <v>1034325.92</v>
      </c>
      <c r="EM37" s="311">
        <v>1352725.96</v>
      </c>
      <c r="EN37" s="311">
        <v>1600900.61</v>
      </c>
      <c r="EO37" s="311">
        <v>1663334.39</v>
      </c>
      <c r="EP37" s="311">
        <v>990647.35</v>
      </c>
      <c r="EQ37" s="311">
        <v>981780.18</v>
      </c>
      <c r="ER37" s="311">
        <v>895870.02</v>
      </c>
      <c r="ES37" s="311">
        <v>1261112.96</v>
      </c>
      <c r="ET37" s="311">
        <v>657232.74</v>
      </c>
      <c r="EU37" s="311">
        <v>844736.49</v>
      </c>
      <c r="EV37" s="311">
        <v>860879.6</v>
      </c>
      <c r="EW37" s="311">
        <v>1001033.47</v>
      </c>
      <c r="EX37" s="311">
        <v>876009.07</v>
      </c>
      <c r="EY37" s="311">
        <v>1142440.52</v>
      </c>
      <c r="EZ37" s="311">
        <v>1852548.72</v>
      </c>
      <c r="FA37" s="311">
        <v>1714580.38</v>
      </c>
      <c r="FB37" s="311">
        <v>1010493.42</v>
      </c>
      <c r="FC37" s="311">
        <v>1060224.75</v>
      </c>
      <c r="FD37" s="311">
        <v>856535.48</v>
      </c>
      <c r="FE37" s="311">
        <v>1067902.02</v>
      </c>
      <c r="FF37" s="311">
        <v>609800.16</v>
      </c>
      <c r="FG37" s="311">
        <v>943704.64</v>
      </c>
      <c r="FH37" s="311">
        <v>1029233.16</v>
      </c>
      <c r="FI37" s="311">
        <v>1018399.18</v>
      </c>
      <c r="FJ37" s="311">
        <v>1673986.28</v>
      </c>
      <c r="FK37" s="311">
        <v>1387978.01</v>
      </c>
      <c r="FL37" s="361">
        <v>2403586.64</v>
      </c>
      <c r="FM37" s="311">
        <v>2009408.55</v>
      </c>
      <c r="FN37" s="311">
        <v>1160909.3999999999</v>
      </c>
      <c r="FO37" s="311">
        <v>1196227.28</v>
      </c>
      <c r="FP37" s="311">
        <v>977444.01</v>
      </c>
      <c r="FQ37" s="311">
        <v>1240032.1000000001</v>
      </c>
      <c r="FR37" s="311">
        <v>770985.9</v>
      </c>
      <c r="FS37" s="361">
        <v>1051133.5</v>
      </c>
      <c r="FT37" s="311">
        <v>852509.5</v>
      </c>
      <c r="FU37" s="311">
        <v>578139.14</v>
      </c>
      <c r="FV37" s="311">
        <v>681465.85</v>
      </c>
      <c r="FW37" s="311">
        <v>925102.04</v>
      </c>
      <c r="FX37" s="311">
        <v>929150.69</v>
      </c>
      <c r="FY37" s="311">
        <v>1141753.67</v>
      </c>
      <c r="FZ37" s="311">
        <v>836209.19</v>
      </c>
      <c r="GA37" s="311">
        <v>974384.55</v>
      </c>
      <c r="GB37" s="311">
        <v>871127.01</v>
      </c>
      <c r="GC37" s="311">
        <v>1236280.73</v>
      </c>
      <c r="GD37" s="311"/>
      <c r="GF37" s="311"/>
      <c r="GG37" s="311"/>
      <c r="GH37" s="311"/>
      <c r="GI37" s="311"/>
      <c r="GJ37" s="311"/>
      <c r="GK37" s="311"/>
      <c r="GL37" s="311"/>
      <c r="GM37" s="311"/>
      <c r="GN37" s="311"/>
      <c r="GO37" s="311"/>
      <c r="GP37" s="311"/>
      <c r="GQ37" s="311"/>
      <c r="GR37" s="311"/>
      <c r="GS37" s="311"/>
      <c r="GT37" s="311"/>
      <c r="GU37" s="311"/>
      <c r="GV37" s="311"/>
      <c r="GW37" s="311"/>
      <c r="GX37" s="311"/>
      <c r="GY37" s="311"/>
      <c r="GZ37" s="311"/>
      <c r="HA37" s="311"/>
      <c r="HB37" s="311"/>
      <c r="HC37" s="311"/>
      <c r="HD37" s="311"/>
      <c r="HE37" s="311"/>
      <c r="HF37" s="311"/>
      <c r="HG37" s="311"/>
      <c r="HH37" s="311"/>
      <c r="HI37" s="311"/>
      <c r="HJ37" s="311"/>
      <c r="HK37" s="311"/>
      <c r="HL37" s="311"/>
      <c r="HM37" s="311"/>
      <c r="HN37" s="311"/>
      <c r="HO37" s="311"/>
      <c r="HP37" s="311"/>
      <c r="HQ37" s="311"/>
      <c r="HR37" s="311"/>
      <c r="HS37" s="311"/>
      <c r="HT37" s="311"/>
      <c r="HU37" s="311"/>
      <c r="HV37" s="311"/>
      <c r="HW37" s="311"/>
      <c r="HX37" s="311"/>
      <c r="HY37" s="311"/>
      <c r="HZ37" s="311"/>
      <c r="IA37" s="311"/>
      <c r="IB37" s="311"/>
      <c r="IC37" s="311"/>
      <c r="ID37" s="311"/>
      <c r="IE37" s="311"/>
      <c r="IF37" s="311"/>
      <c r="IG37" s="311"/>
      <c r="IH37" s="311"/>
      <c r="II37" s="311"/>
      <c r="IJ37" s="311"/>
      <c r="IK37" s="311"/>
      <c r="IL37" s="311"/>
      <c r="IM37" s="311"/>
      <c r="IN37" s="311"/>
      <c r="IO37" s="311"/>
      <c r="IP37" s="311"/>
      <c r="IQ37" s="311"/>
      <c r="IR37" s="311"/>
      <c r="IS37" s="311"/>
      <c r="IT37" s="311"/>
      <c r="IU37" s="311"/>
      <c r="IV37" s="311"/>
      <c r="IW37" s="311"/>
      <c r="IX37" s="311"/>
      <c r="IY37" s="311"/>
      <c r="IZ37" s="311"/>
      <c r="JA37" s="311"/>
      <c r="JB37" s="311"/>
      <c r="JC37" s="311"/>
      <c r="JD37" s="311"/>
      <c r="JE37" s="311"/>
      <c r="JF37" s="311"/>
      <c r="JG37" s="311"/>
      <c r="JH37" s="311"/>
      <c r="JI37" s="311"/>
      <c r="JJ37" s="311"/>
      <c r="JK37" s="311"/>
      <c r="JL37" s="311"/>
      <c r="JM37" s="311"/>
      <c r="JN37" s="311"/>
      <c r="JO37" s="311"/>
      <c r="JP37" s="311"/>
      <c r="JQ37" s="311"/>
      <c r="JR37" s="311"/>
      <c r="JS37" s="311"/>
      <c r="JT37" s="311"/>
      <c r="JU37" s="311"/>
      <c r="JV37" s="311"/>
      <c r="JW37" s="311"/>
      <c r="JX37" s="311"/>
      <c r="JY37" s="311"/>
      <c r="JZ37" s="311"/>
      <c r="KA37" s="311"/>
      <c r="KB37" s="311"/>
      <c r="KC37" s="311"/>
      <c r="KD37" s="311"/>
      <c r="KE37" s="311"/>
      <c r="KF37" s="311"/>
      <c r="KG37" s="311"/>
      <c r="KH37" s="311"/>
      <c r="KI37" s="311"/>
      <c r="KJ37" s="311"/>
      <c r="KK37" s="311"/>
      <c r="KL37" s="311"/>
      <c r="KM37" s="311"/>
      <c r="KN37" s="311"/>
      <c r="KO37" s="311"/>
      <c r="KP37" s="311"/>
      <c r="KQ37" s="311"/>
      <c r="KR37" s="311"/>
      <c r="KS37" s="311"/>
      <c r="KT37" s="311"/>
      <c r="KU37" s="311"/>
      <c r="KV37" s="311"/>
      <c r="KW37" s="311"/>
      <c r="KX37" s="311"/>
      <c r="KY37" s="311"/>
      <c r="KZ37" s="311"/>
      <c r="LA37" s="311"/>
      <c r="LB37" s="311"/>
      <c r="LC37" s="311"/>
      <c r="LD37" s="311"/>
      <c r="LE37" s="311"/>
      <c r="LF37" s="311"/>
      <c r="LG37" s="311"/>
      <c r="LH37" s="311"/>
      <c r="LI37" s="311"/>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08">
        <v>218436.52</v>
      </c>
      <c r="ED38" s="308">
        <v>192384.74</v>
      </c>
      <c r="EE38" s="308">
        <v>182884.8</v>
      </c>
      <c r="EF38" s="308">
        <v>240266.79</v>
      </c>
      <c r="EG38" s="282">
        <v>2506928.4300000002</v>
      </c>
      <c r="EH38" s="311">
        <v>87533.49</v>
      </c>
      <c r="EI38" s="311">
        <v>159540.37</v>
      </c>
      <c r="EJ38" s="311">
        <v>180211.46</v>
      </c>
      <c r="EK38" s="311">
        <v>152048.34</v>
      </c>
      <c r="EL38" s="311">
        <v>223217.35</v>
      </c>
      <c r="EM38" s="311">
        <v>234564.89</v>
      </c>
      <c r="EN38" s="311">
        <v>195028.41</v>
      </c>
      <c r="EO38" s="311">
        <v>188259.96</v>
      </c>
      <c r="EP38" s="311">
        <v>167623.82</v>
      </c>
      <c r="EQ38" s="311">
        <v>161623.74</v>
      </c>
      <c r="ER38" s="311">
        <v>198903.82</v>
      </c>
      <c r="ES38" s="311">
        <v>245348.63</v>
      </c>
      <c r="ET38" s="311">
        <v>126122.18</v>
      </c>
      <c r="EU38" s="311">
        <v>179834.33</v>
      </c>
      <c r="EV38" s="311">
        <v>220071.26</v>
      </c>
      <c r="EW38" s="311">
        <v>266646.62</v>
      </c>
      <c r="EX38" s="311">
        <v>315030.67</v>
      </c>
      <c r="EY38" s="311">
        <v>421466.02</v>
      </c>
      <c r="EZ38" s="311">
        <v>448738.97</v>
      </c>
      <c r="FA38" s="311">
        <v>248887.25</v>
      </c>
      <c r="FB38" s="311">
        <v>289424.78000000003</v>
      </c>
      <c r="FC38" s="311">
        <v>309001.24</v>
      </c>
      <c r="FD38" s="311">
        <v>272604.90000000002</v>
      </c>
      <c r="FE38" s="311">
        <v>289766.11</v>
      </c>
      <c r="FF38" s="311">
        <v>164019.29</v>
      </c>
      <c r="FG38" s="311">
        <v>247340.36</v>
      </c>
      <c r="FH38" s="311">
        <v>328409.52</v>
      </c>
      <c r="FI38" s="311">
        <v>261152.7</v>
      </c>
      <c r="FJ38" s="311">
        <v>230706.4</v>
      </c>
      <c r="FK38" s="311">
        <v>289255.07</v>
      </c>
      <c r="FL38" s="361">
        <v>304530.33</v>
      </c>
      <c r="FM38" s="311">
        <v>221644.03</v>
      </c>
      <c r="FN38" s="311">
        <v>260012.44</v>
      </c>
      <c r="FO38" s="311">
        <v>232812.52</v>
      </c>
      <c r="FP38" s="311">
        <v>243543.83</v>
      </c>
      <c r="FQ38" s="311">
        <v>299856.59000000003</v>
      </c>
      <c r="FR38" s="311">
        <v>170155.41</v>
      </c>
      <c r="FS38" s="361">
        <v>207689.67</v>
      </c>
      <c r="FT38" s="311">
        <v>151455.6</v>
      </c>
      <c r="FU38" s="311">
        <v>78991.53</v>
      </c>
      <c r="FV38" s="311">
        <v>187396.49</v>
      </c>
      <c r="FW38" s="311">
        <v>257747.86</v>
      </c>
      <c r="FX38" s="311">
        <v>225850.35</v>
      </c>
      <c r="FY38" s="311">
        <v>201280.73</v>
      </c>
      <c r="FZ38" s="311">
        <v>209033.58</v>
      </c>
      <c r="GA38" s="311">
        <v>269314.98</v>
      </c>
      <c r="GB38" s="311">
        <v>187164.42</v>
      </c>
      <c r="GC38" s="311">
        <v>215798.29</v>
      </c>
      <c r="GD38" s="311"/>
      <c r="GF38" s="311"/>
      <c r="GG38" s="311"/>
      <c r="GH38" s="311"/>
      <c r="GI38" s="311"/>
      <c r="GJ38" s="311"/>
      <c r="GK38" s="311"/>
      <c r="GL38" s="311"/>
      <c r="GM38" s="311"/>
      <c r="GN38" s="311"/>
      <c r="GO38" s="311"/>
      <c r="GP38" s="311"/>
      <c r="GQ38" s="311"/>
      <c r="GR38" s="311"/>
      <c r="GS38" s="311"/>
      <c r="GT38" s="311"/>
      <c r="GU38" s="311"/>
      <c r="GV38" s="311"/>
      <c r="GW38" s="311"/>
      <c r="GX38" s="311"/>
      <c r="GY38" s="311"/>
      <c r="GZ38" s="311"/>
      <c r="HA38" s="311"/>
      <c r="HB38" s="311"/>
      <c r="HC38" s="311"/>
      <c r="HD38" s="311"/>
      <c r="HE38" s="311"/>
      <c r="HF38" s="311"/>
      <c r="HG38" s="311"/>
      <c r="HH38" s="311"/>
      <c r="HI38" s="311"/>
      <c r="HJ38" s="311"/>
      <c r="HK38" s="311"/>
      <c r="HL38" s="311"/>
      <c r="HM38" s="311"/>
      <c r="HN38" s="311"/>
      <c r="HO38" s="311"/>
      <c r="HP38" s="311"/>
      <c r="HQ38" s="311"/>
      <c r="HR38" s="311"/>
      <c r="HS38" s="311"/>
      <c r="HT38" s="311"/>
      <c r="HU38" s="311"/>
      <c r="HV38" s="311"/>
      <c r="HW38" s="311"/>
      <c r="HX38" s="311"/>
      <c r="HY38" s="311"/>
      <c r="HZ38" s="311"/>
      <c r="IA38" s="311"/>
      <c r="IB38" s="311"/>
      <c r="IC38" s="311"/>
      <c r="ID38" s="311"/>
      <c r="IE38" s="311"/>
      <c r="IF38" s="311"/>
      <c r="IG38" s="311"/>
      <c r="IH38" s="311"/>
      <c r="II38" s="311"/>
      <c r="IJ38" s="311"/>
      <c r="IK38" s="311"/>
      <c r="IL38" s="311"/>
      <c r="IM38" s="311"/>
      <c r="IN38" s="311"/>
      <c r="IO38" s="311"/>
      <c r="IP38" s="311"/>
      <c r="IQ38" s="311"/>
      <c r="IR38" s="311"/>
      <c r="IS38" s="311"/>
      <c r="IT38" s="311"/>
      <c r="IU38" s="311"/>
      <c r="IV38" s="311"/>
      <c r="IW38" s="311"/>
      <c r="IX38" s="311"/>
      <c r="IY38" s="311"/>
      <c r="IZ38" s="311"/>
      <c r="JA38" s="311"/>
      <c r="JB38" s="311"/>
      <c r="JC38" s="311"/>
      <c r="JD38" s="311"/>
      <c r="JE38" s="311"/>
      <c r="JF38" s="311"/>
      <c r="JG38" s="311"/>
      <c r="JH38" s="311"/>
      <c r="JI38" s="311"/>
      <c r="JJ38" s="311"/>
      <c r="JK38" s="311"/>
      <c r="JL38" s="311"/>
      <c r="JM38" s="311"/>
      <c r="JN38" s="311"/>
      <c r="JO38" s="311"/>
      <c r="JP38" s="311"/>
      <c r="JQ38" s="311"/>
      <c r="JR38" s="311"/>
      <c r="JS38" s="311"/>
      <c r="JT38" s="311"/>
      <c r="JU38" s="311"/>
      <c r="JV38" s="311"/>
      <c r="JW38" s="311"/>
      <c r="JX38" s="311"/>
      <c r="JY38" s="311"/>
      <c r="JZ38" s="311"/>
      <c r="KA38" s="311"/>
      <c r="KB38" s="311"/>
      <c r="KC38" s="311"/>
      <c r="KD38" s="311"/>
      <c r="KE38" s="311"/>
      <c r="KF38" s="311"/>
      <c r="KG38" s="311"/>
      <c r="KH38" s="311"/>
      <c r="KI38" s="311"/>
      <c r="KJ38" s="311"/>
      <c r="KK38" s="311"/>
      <c r="KL38" s="311"/>
      <c r="KM38" s="311"/>
      <c r="KN38" s="311"/>
      <c r="KO38" s="311"/>
      <c r="KP38" s="311"/>
      <c r="KQ38" s="311"/>
      <c r="KR38" s="311"/>
      <c r="KS38" s="311"/>
      <c r="KT38" s="311"/>
      <c r="KU38" s="311"/>
      <c r="KV38" s="311"/>
      <c r="KW38" s="311"/>
      <c r="KX38" s="311"/>
      <c r="KY38" s="311"/>
      <c r="KZ38" s="311"/>
      <c r="LA38" s="311"/>
      <c r="LB38" s="311"/>
      <c r="LC38" s="311"/>
      <c r="LD38" s="311"/>
      <c r="LE38" s="311"/>
      <c r="LF38" s="311"/>
      <c r="LG38" s="311"/>
      <c r="LH38" s="311"/>
      <c r="LI38" s="311"/>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08">
        <v>640066.84</v>
      </c>
      <c r="ED39" s="308">
        <v>764175.9</v>
      </c>
      <c r="EE39" s="308">
        <v>587106.59</v>
      </c>
      <c r="EF39" s="308">
        <v>514071.16</v>
      </c>
      <c r="EG39" s="308">
        <v>2733621.84</v>
      </c>
      <c r="EH39" s="311">
        <v>727993.26</v>
      </c>
      <c r="EI39" s="311">
        <v>1312808.81</v>
      </c>
      <c r="EJ39" s="311">
        <v>820100.55</v>
      </c>
      <c r="EK39" s="311">
        <v>1412095.76</v>
      </c>
      <c r="EL39" s="311">
        <v>928152.31</v>
      </c>
      <c r="EM39" s="311">
        <v>1269790.53</v>
      </c>
      <c r="EN39" s="311">
        <v>991530.81</v>
      </c>
      <c r="EO39" s="311">
        <v>586941.27</v>
      </c>
      <c r="EP39" s="311">
        <v>589569.39</v>
      </c>
      <c r="EQ39" s="311">
        <v>1803511.11</v>
      </c>
      <c r="ER39" s="311">
        <v>586255.42000000004</v>
      </c>
      <c r="ES39" s="311">
        <v>2869990.07</v>
      </c>
      <c r="ET39" s="311">
        <v>884483.19</v>
      </c>
      <c r="EU39" s="311">
        <v>558411.74</v>
      </c>
      <c r="EV39" s="311">
        <v>749928.42</v>
      </c>
      <c r="EW39" s="311">
        <v>2271661.5699999998</v>
      </c>
      <c r="EX39" s="311">
        <v>900419.31</v>
      </c>
      <c r="EY39" s="311">
        <v>1088276.75</v>
      </c>
      <c r="EZ39" s="311">
        <v>1530666.31</v>
      </c>
      <c r="FA39" s="311">
        <v>1467816.13</v>
      </c>
      <c r="FB39" s="311">
        <v>794121.75</v>
      </c>
      <c r="FC39" s="311">
        <v>868166.07</v>
      </c>
      <c r="FD39" s="311">
        <v>2243697.88</v>
      </c>
      <c r="FE39" s="311">
        <v>1876381.38</v>
      </c>
      <c r="FF39" s="311">
        <v>474394.59</v>
      </c>
      <c r="FG39" s="311">
        <v>759602.89</v>
      </c>
      <c r="FH39" s="311">
        <v>1649538.05</v>
      </c>
      <c r="FI39" s="311">
        <v>1041461.2</v>
      </c>
      <c r="FJ39" s="311">
        <v>1649289.9</v>
      </c>
      <c r="FK39" s="311">
        <v>877867.35</v>
      </c>
      <c r="FL39" s="361">
        <v>861292.76</v>
      </c>
      <c r="FM39" s="311">
        <v>716288.5</v>
      </c>
      <c r="FN39" s="311">
        <v>747007.46</v>
      </c>
      <c r="FO39" s="311">
        <v>992002.33</v>
      </c>
      <c r="FP39" s="311">
        <v>1033404</v>
      </c>
      <c r="FQ39" s="311">
        <v>1894330.82</v>
      </c>
      <c r="FR39" s="311">
        <v>489153.56</v>
      </c>
      <c r="FS39" s="361">
        <v>623499.68000000005</v>
      </c>
      <c r="FT39" s="311">
        <v>1057658.83</v>
      </c>
      <c r="FU39" s="311">
        <v>953722.3</v>
      </c>
      <c r="FV39" s="311">
        <v>343611.33</v>
      </c>
      <c r="FW39" s="311">
        <v>725202.3</v>
      </c>
      <c r="FX39" s="311">
        <v>1124394.24</v>
      </c>
      <c r="FY39" s="311">
        <v>1850529.7</v>
      </c>
      <c r="FZ39" s="311">
        <v>612687.1</v>
      </c>
      <c r="GA39" s="311">
        <v>627538.14</v>
      </c>
      <c r="GB39" s="311">
        <v>664221.43000000005</v>
      </c>
      <c r="GC39" s="311">
        <v>1054513.82</v>
      </c>
      <c r="GD39" s="311"/>
      <c r="GF39" s="311"/>
      <c r="GG39" s="311"/>
      <c r="GH39" s="311"/>
      <c r="GI39" s="311"/>
      <c r="GJ39" s="311"/>
      <c r="GK39" s="311"/>
      <c r="GL39" s="311"/>
      <c r="GM39" s="311"/>
      <c r="GN39" s="311"/>
      <c r="GO39" s="311"/>
      <c r="GP39" s="311"/>
      <c r="GQ39" s="311"/>
      <c r="GR39" s="311"/>
      <c r="GS39" s="311"/>
      <c r="GT39" s="311"/>
      <c r="GU39" s="311"/>
      <c r="GV39" s="311"/>
      <c r="GW39" s="311"/>
      <c r="GX39" s="311"/>
      <c r="GY39" s="311"/>
      <c r="GZ39" s="311"/>
      <c r="HA39" s="311"/>
      <c r="HB39" s="311"/>
      <c r="HC39" s="311"/>
      <c r="HD39" s="311"/>
      <c r="HE39" s="311"/>
      <c r="HF39" s="311"/>
      <c r="HG39" s="311"/>
      <c r="HH39" s="311"/>
      <c r="HI39" s="311"/>
      <c r="HJ39" s="311"/>
      <c r="HK39" s="311"/>
      <c r="HL39" s="311"/>
      <c r="HM39" s="311"/>
      <c r="HN39" s="311"/>
      <c r="HO39" s="311"/>
      <c r="HP39" s="311"/>
      <c r="HQ39" s="311"/>
      <c r="HR39" s="311"/>
      <c r="HS39" s="311"/>
      <c r="HT39" s="311"/>
      <c r="HU39" s="311"/>
      <c r="HV39" s="311"/>
      <c r="HW39" s="311"/>
      <c r="HX39" s="311"/>
      <c r="HY39" s="311"/>
      <c r="HZ39" s="311"/>
      <c r="IA39" s="311"/>
      <c r="IB39" s="311"/>
      <c r="IC39" s="311"/>
      <c r="ID39" s="311"/>
      <c r="IE39" s="311"/>
      <c r="IF39" s="311"/>
      <c r="IG39" s="311"/>
      <c r="IH39" s="311"/>
      <c r="II39" s="311"/>
      <c r="IJ39" s="311"/>
      <c r="IK39" s="311"/>
      <c r="IL39" s="311"/>
      <c r="IM39" s="311"/>
      <c r="IN39" s="311"/>
      <c r="IO39" s="311"/>
      <c r="IP39" s="311"/>
      <c r="IQ39" s="311"/>
      <c r="IR39" s="311"/>
      <c r="IS39" s="311"/>
      <c r="IT39" s="311"/>
      <c r="IU39" s="311"/>
      <c r="IV39" s="311"/>
      <c r="IW39" s="311"/>
      <c r="IX39" s="311"/>
      <c r="IY39" s="311"/>
      <c r="IZ39" s="311"/>
      <c r="JA39" s="311"/>
      <c r="JB39" s="311"/>
      <c r="JC39" s="311"/>
      <c r="JD39" s="311"/>
      <c r="JE39" s="311"/>
      <c r="JF39" s="311"/>
      <c r="JG39" s="311"/>
      <c r="JH39" s="311"/>
      <c r="JI39" s="311"/>
      <c r="JJ39" s="311"/>
      <c r="JK39" s="311"/>
      <c r="JL39" s="311"/>
      <c r="JM39" s="311"/>
      <c r="JN39" s="311"/>
      <c r="JO39" s="311"/>
      <c r="JP39" s="311"/>
      <c r="JQ39" s="311"/>
      <c r="JR39" s="311"/>
      <c r="JS39" s="311"/>
      <c r="JT39" s="311"/>
      <c r="JU39" s="311"/>
      <c r="JV39" s="311"/>
      <c r="JW39" s="311"/>
      <c r="JX39" s="311"/>
      <c r="JY39" s="311"/>
      <c r="JZ39" s="311"/>
      <c r="KA39" s="311"/>
      <c r="KB39" s="311"/>
      <c r="KC39" s="311"/>
      <c r="KD39" s="311"/>
      <c r="KE39" s="311"/>
      <c r="KF39" s="311"/>
      <c r="KG39" s="311"/>
      <c r="KH39" s="311"/>
      <c r="KI39" s="311"/>
      <c r="KJ39" s="311"/>
      <c r="KK39" s="311"/>
      <c r="KL39" s="311"/>
      <c r="KM39" s="311"/>
      <c r="KN39" s="311"/>
      <c r="KO39" s="311"/>
      <c r="KP39" s="311"/>
      <c r="KQ39" s="311"/>
      <c r="KR39" s="311"/>
      <c r="KS39" s="311"/>
      <c r="KT39" s="311"/>
      <c r="KU39" s="311"/>
      <c r="KV39" s="311"/>
      <c r="KW39" s="311"/>
      <c r="KX39" s="311"/>
      <c r="KY39" s="311"/>
      <c r="KZ39" s="311"/>
      <c r="LA39" s="311"/>
      <c r="LB39" s="311"/>
      <c r="LC39" s="311"/>
      <c r="LD39" s="311"/>
      <c r="LE39" s="311"/>
      <c r="LF39" s="311"/>
      <c r="LG39" s="311"/>
      <c r="LH39" s="311"/>
      <c r="LI39" s="311"/>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2">
        <v>89093.46</v>
      </c>
      <c r="ED40" s="312">
        <v>551429.85</v>
      </c>
      <c r="EE40" s="312">
        <v>54505.3</v>
      </c>
      <c r="EF40" s="312">
        <v>1206435.3</v>
      </c>
      <c r="EG40" s="312">
        <v>766535.54</v>
      </c>
      <c r="EH40" s="313"/>
      <c r="EI40" s="313"/>
      <c r="EJ40" s="313"/>
      <c r="EK40" s="313"/>
      <c r="EL40" s="313"/>
      <c r="EM40" s="313"/>
      <c r="EN40" s="313"/>
      <c r="EO40" s="313"/>
      <c r="EP40" s="313"/>
      <c r="EQ40" s="313"/>
      <c r="ER40" s="313"/>
      <c r="ES40" s="313"/>
      <c r="ET40" s="313">
        <v>136671.79999999999</v>
      </c>
      <c r="EU40" s="313">
        <v>273046.61</v>
      </c>
      <c r="EV40" s="313">
        <v>2343256.64</v>
      </c>
      <c r="EW40" s="313">
        <v>108273.11</v>
      </c>
      <c r="EX40" s="313">
        <v>215845.16</v>
      </c>
      <c r="EY40" s="313">
        <v>10312117.130000001</v>
      </c>
      <c r="EZ40" s="313">
        <v>406327.81</v>
      </c>
      <c r="FA40" s="313">
        <v>257929.95</v>
      </c>
      <c r="FB40" s="313">
        <v>223709.29</v>
      </c>
      <c r="FC40" s="313">
        <v>158760.32999999999</v>
      </c>
      <c r="FD40" s="313">
        <v>314684.94</v>
      </c>
      <c r="FE40" s="313">
        <v>998458.94</v>
      </c>
      <c r="FF40" s="313">
        <v>26594.13</v>
      </c>
      <c r="FG40" s="313">
        <v>177395.91</v>
      </c>
      <c r="FH40" s="313">
        <v>180547.55</v>
      </c>
      <c r="FI40" s="313">
        <v>169636.46</v>
      </c>
      <c r="FJ40" s="313">
        <v>223780.48000000001</v>
      </c>
      <c r="FK40" s="313">
        <v>722176.42</v>
      </c>
      <c r="FL40" s="362">
        <v>359609.29</v>
      </c>
      <c r="FM40" s="313">
        <v>176786.46</v>
      </c>
      <c r="FN40" s="313">
        <v>225833.46</v>
      </c>
      <c r="FO40" s="313">
        <v>679599.59</v>
      </c>
      <c r="FP40" s="313">
        <v>287050.87</v>
      </c>
      <c r="FQ40" s="313">
        <v>1049072.3</v>
      </c>
      <c r="FR40" s="313">
        <v>62782.51</v>
      </c>
      <c r="FS40" s="362">
        <v>437988.22</v>
      </c>
      <c r="FT40" s="313">
        <v>603218.21</v>
      </c>
      <c r="FU40" s="313">
        <v>198578.39</v>
      </c>
      <c r="FV40" s="313">
        <v>270349.07</v>
      </c>
      <c r="FW40" s="313">
        <v>213993.31</v>
      </c>
      <c r="FX40" s="313">
        <v>3744610.34</v>
      </c>
      <c r="FY40" s="313">
        <v>391133.36</v>
      </c>
      <c r="FZ40" s="313">
        <v>257820.89</v>
      </c>
      <c r="GA40" s="313">
        <v>1253015.19</v>
      </c>
      <c r="GB40" s="313">
        <v>383181.15</v>
      </c>
      <c r="GC40" s="313">
        <v>730580.32</v>
      </c>
      <c r="GD40" s="313"/>
      <c r="GE40" s="362"/>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3"/>
      <c r="IX40" s="313"/>
      <c r="IY40" s="313"/>
      <c r="IZ40" s="313"/>
      <c r="JA40" s="313"/>
      <c r="JB40" s="313"/>
      <c r="JC40" s="313"/>
      <c r="JD40" s="313"/>
      <c r="JE40" s="313"/>
      <c r="JF40" s="313"/>
      <c r="JG40" s="313"/>
      <c r="JH40" s="313"/>
      <c r="JI40" s="313"/>
      <c r="JJ40" s="313"/>
      <c r="JK40" s="313"/>
      <c r="JL40" s="313"/>
      <c r="JM40" s="313"/>
      <c r="JN40" s="313"/>
      <c r="JO40" s="313"/>
      <c r="JP40" s="313"/>
      <c r="JQ40" s="313"/>
      <c r="JR40" s="313"/>
      <c r="JS40" s="313"/>
      <c r="JT40" s="313"/>
      <c r="JU40" s="313"/>
      <c r="JV40" s="313"/>
      <c r="JW40" s="313"/>
      <c r="JX40" s="313"/>
      <c r="JY40" s="313"/>
      <c r="JZ40" s="313"/>
      <c r="KA40" s="313"/>
      <c r="KB40" s="313"/>
      <c r="KC40" s="313"/>
      <c r="KD40" s="313"/>
      <c r="KE40" s="313"/>
      <c r="KF40" s="313"/>
      <c r="KG40" s="313"/>
      <c r="KH40" s="313"/>
      <c r="KI40" s="313"/>
      <c r="KJ40" s="313"/>
      <c r="KK40" s="313"/>
      <c r="KL40" s="313"/>
      <c r="KM40" s="313"/>
      <c r="KN40" s="313"/>
      <c r="KO40" s="313"/>
      <c r="KP40" s="313"/>
      <c r="KQ40" s="313"/>
      <c r="KR40" s="313"/>
      <c r="KS40" s="313"/>
      <c r="KT40" s="313"/>
      <c r="KU40" s="313"/>
      <c r="KV40" s="313"/>
      <c r="KW40" s="313"/>
      <c r="KX40" s="313"/>
      <c r="KY40" s="313"/>
      <c r="KZ40" s="313"/>
      <c r="LA40" s="313"/>
      <c r="LB40" s="313"/>
      <c r="LC40" s="313"/>
      <c r="LD40" s="313"/>
      <c r="LE40" s="313"/>
      <c r="LF40" s="313"/>
      <c r="LG40" s="313"/>
      <c r="LH40" s="313"/>
      <c r="LI40" s="313"/>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07">
        <v>103090.11</v>
      </c>
      <c r="EA41" s="282">
        <v>83178.69</v>
      </c>
      <c r="EB41" s="282">
        <v>504334.47</v>
      </c>
      <c r="EC41" s="308">
        <v>89093.46</v>
      </c>
      <c r="ED41" s="308">
        <v>551429.85</v>
      </c>
      <c r="EE41" s="308">
        <v>54505.3</v>
      </c>
      <c r="EF41" s="308">
        <v>1206435.3</v>
      </c>
      <c r="EG41" s="308">
        <v>766535.54</v>
      </c>
      <c r="EH41" s="311"/>
      <c r="EI41" s="311"/>
      <c r="EJ41" s="311"/>
      <c r="EK41" s="311"/>
      <c r="EL41" s="311"/>
      <c r="EM41" s="311"/>
      <c r="EN41" s="311"/>
      <c r="EO41" s="311"/>
      <c r="EP41" s="311"/>
      <c r="EQ41" s="311"/>
      <c r="ER41" s="311"/>
      <c r="ES41" s="311"/>
      <c r="ET41" s="344"/>
      <c r="EU41" s="344"/>
      <c r="EV41" s="344"/>
      <c r="EW41" s="344"/>
      <c r="EX41" s="344"/>
      <c r="EY41" s="344"/>
      <c r="EZ41" s="344"/>
      <c r="FA41" s="344"/>
      <c r="FB41" s="344"/>
      <c r="FC41" s="344"/>
      <c r="FD41" s="311"/>
      <c r="FE41" s="311"/>
      <c r="FF41" s="311"/>
      <c r="FG41" s="311"/>
      <c r="FH41" s="311"/>
      <c r="FI41" s="311"/>
      <c r="FJ41" s="311"/>
      <c r="FK41" s="311"/>
      <c r="FL41" s="361"/>
      <c r="FM41" s="311"/>
      <c r="FN41" s="311"/>
      <c r="FO41" s="311"/>
      <c r="FP41" s="311"/>
      <c r="FQ41" s="311"/>
      <c r="FR41" s="311"/>
      <c r="FS41" s="361"/>
      <c r="FT41" s="311"/>
      <c r="FU41" s="311"/>
      <c r="FV41" s="311"/>
      <c r="FW41" s="311"/>
      <c r="FX41" s="311"/>
      <c r="FY41" s="311"/>
      <c r="FZ41" s="311"/>
      <c r="GA41" s="311"/>
      <c r="GB41" s="311"/>
      <c r="GC41" s="311"/>
      <c r="GD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1"/>
      <c r="IX41" s="311"/>
      <c r="IY41" s="311"/>
      <c r="IZ41" s="311"/>
      <c r="JA41" s="311"/>
      <c r="JB41" s="311"/>
      <c r="JC41" s="311"/>
      <c r="JD41" s="311"/>
      <c r="JE41" s="311"/>
      <c r="JF41" s="311"/>
      <c r="JG41" s="311"/>
      <c r="JH41" s="311"/>
      <c r="JI41" s="311"/>
      <c r="JJ41" s="311"/>
      <c r="JK41" s="311"/>
      <c r="JL41" s="311"/>
      <c r="JM41" s="311"/>
      <c r="JN41" s="311"/>
      <c r="JO41" s="311"/>
      <c r="JP41" s="311"/>
      <c r="JQ41" s="311"/>
      <c r="JR41" s="311"/>
      <c r="JS41" s="311"/>
      <c r="JT41" s="311"/>
      <c r="JU41" s="311"/>
      <c r="JV41" s="311"/>
      <c r="JW41" s="311"/>
      <c r="JX41" s="311"/>
      <c r="JY41" s="311"/>
      <c r="JZ41" s="311"/>
      <c r="KA41" s="311"/>
      <c r="KB41" s="311"/>
      <c r="KC41" s="311"/>
      <c r="KD41" s="311"/>
      <c r="KE41" s="311"/>
      <c r="KF41" s="311"/>
      <c r="KG41" s="311"/>
      <c r="KH41" s="311"/>
      <c r="KI41" s="311"/>
      <c r="KJ41" s="311"/>
      <c r="KK41" s="311"/>
      <c r="KL41" s="311"/>
      <c r="KM41" s="311"/>
      <c r="KN41" s="311"/>
      <c r="KO41" s="311"/>
      <c r="KP41" s="311"/>
      <c r="KQ41" s="311"/>
      <c r="KR41" s="311"/>
      <c r="KS41" s="311"/>
      <c r="KT41" s="311"/>
      <c r="KU41" s="311"/>
      <c r="KV41" s="311"/>
      <c r="KW41" s="311"/>
      <c r="KX41" s="311"/>
      <c r="KY41" s="311"/>
      <c r="KZ41" s="311"/>
      <c r="LA41" s="311"/>
      <c r="LB41" s="311"/>
      <c r="LC41" s="311"/>
      <c r="LD41" s="311"/>
      <c r="LE41" s="311"/>
      <c r="LF41" s="311"/>
      <c r="LG41" s="311"/>
      <c r="LH41" s="311"/>
      <c r="LI41" s="311"/>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08">
        <v>0</v>
      </c>
      <c r="ED42" s="308">
        <v>0</v>
      </c>
      <c r="EE42" s="308">
        <v>0</v>
      </c>
      <c r="EF42" s="308">
        <v>0</v>
      </c>
      <c r="EG42" s="308">
        <v>0</v>
      </c>
      <c r="EH42" s="311">
        <v>150350.67000000001</v>
      </c>
      <c r="EI42" s="311">
        <v>500193.46</v>
      </c>
      <c r="EJ42" s="311">
        <v>126045.79</v>
      </c>
      <c r="EK42" s="311">
        <v>67133.97</v>
      </c>
      <c r="EL42" s="311">
        <v>340170.16</v>
      </c>
      <c r="EM42" s="311">
        <v>1431878.17</v>
      </c>
      <c r="EN42" s="311">
        <v>588856.99</v>
      </c>
      <c r="EO42" s="311">
        <v>142813.88</v>
      </c>
      <c r="EP42" s="311">
        <v>182139.62</v>
      </c>
      <c r="EQ42" s="311">
        <v>603855.75</v>
      </c>
      <c r="ER42" s="311">
        <v>987894.53</v>
      </c>
      <c r="ES42" s="311">
        <v>1153177.5900000001</v>
      </c>
      <c r="ET42" s="344"/>
      <c r="EU42" s="344"/>
      <c r="EV42" s="344"/>
      <c r="EW42" s="344"/>
      <c r="EX42" s="344"/>
      <c r="EY42" s="344"/>
      <c r="EZ42" s="344"/>
      <c r="FA42" s="344"/>
      <c r="FB42" s="344"/>
      <c r="FC42" s="344"/>
      <c r="FD42" s="311"/>
      <c r="FE42" s="311"/>
      <c r="FF42" s="311"/>
      <c r="FG42" s="311"/>
      <c r="FH42" s="311"/>
      <c r="FI42" s="311"/>
      <c r="FJ42" s="311"/>
      <c r="FK42" s="311"/>
      <c r="FL42" s="361"/>
      <c r="FM42" s="311"/>
      <c r="FN42" s="311"/>
      <c r="FO42" s="311"/>
      <c r="FP42" s="311"/>
      <c r="FQ42" s="311"/>
      <c r="FR42" s="311"/>
      <c r="FS42" s="361"/>
      <c r="FT42" s="311"/>
      <c r="FU42" s="311"/>
      <c r="FV42" s="311"/>
      <c r="FW42" s="311"/>
      <c r="FX42" s="311"/>
      <c r="FY42" s="311"/>
      <c r="FZ42" s="311"/>
      <c r="GA42" s="311"/>
      <c r="GB42" s="311"/>
      <c r="GC42" s="311"/>
      <c r="GD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1"/>
      <c r="IX42" s="311"/>
      <c r="IY42" s="311"/>
      <c r="IZ42" s="311"/>
      <c r="JA42" s="311"/>
      <c r="JB42" s="311"/>
      <c r="JC42" s="311"/>
      <c r="JD42" s="311"/>
      <c r="JE42" s="311"/>
      <c r="JF42" s="311"/>
      <c r="JG42" s="311"/>
      <c r="JH42" s="311"/>
      <c r="JI42" s="311"/>
      <c r="JJ42" s="311"/>
      <c r="JK42" s="311"/>
      <c r="JL42" s="311"/>
      <c r="JM42" s="311"/>
      <c r="JN42" s="311"/>
      <c r="JO42" s="311"/>
      <c r="JP42" s="311"/>
      <c r="JQ42" s="311"/>
      <c r="JR42" s="311"/>
      <c r="JS42" s="311"/>
      <c r="JT42" s="311"/>
      <c r="JU42" s="311"/>
      <c r="JV42" s="311"/>
      <c r="JW42" s="311"/>
      <c r="JX42" s="311"/>
      <c r="JY42" s="311"/>
      <c r="JZ42" s="311"/>
      <c r="KA42" s="311"/>
      <c r="KB42" s="311"/>
      <c r="KC42" s="311"/>
      <c r="KD42" s="311"/>
      <c r="KE42" s="311"/>
      <c r="KF42" s="311"/>
      <c r="KG42" s="311"/>
      <c r="KH42" s="311"/>
      <c r="KI42" s="311"/>
      <c r="KJ42" s="311"/>
      <c r="KK42" s="311"/>
      <c r="KL42" s="311"/>
      <c r="KM42" s="311"/>
      <c r="KN42" s="311"/>
      <c r="KO42" s="311"/>
      <c r="KP42" s="311"/>
      <c r="KQ42" s="311"/>
      <c r="KR42" s="311"/>
      <c r="KS42" s="311"/>
      <c r="KT42" s="311"/>
      <c r="KU42" s="311"/>
      <c r="KV42" s="311"/>
      <c r="KW42" s="311"/>
      <c r="KX42" s="311"/>
      <c r="KY42" s="311"/>
      <c r="KZ42" s="311"/>
      <c r="LA42" s="311"/>
      <c r="LB42" s="311"/>
      <c r="LC42" s="311"/>
      <c r="LD42" s="311"/>
      <c r="LE42" s="311"/>
      <c r="LF42" s="311"/>
      <c r="LG42" s="311"/>
      <c r="LH42" s="311"/>
      <c r="LI42" s="311"/>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2">
        <v>79378.06</v>
      </c>
      <c r="ED43" s="312">
        <v>134318.35</v>
      </c>
      <c r="EE43" s="312">
        <v>226256.22</v>
      </c>
      <c r="EF43" s="312">
        <v>783922.87</v>
      </c>
      <c r="EG43" s="312">
        <v>1413894.45</v>
      </c>
      <c r="EH43" s="313"/>
      <c r="EI43" s="313"/>
      <c r="EJ43" s="313"/>
      <c r="EK43" s="313"/>
      <c r="EL43" s="313"/>
      <c r="EM43" s="313"/>
      <c r="EN43" s="313"/>
      <c r="EO43" s="313"/>
      <c r="EP43" s="313"/>
      <c r="EQ43" s="313"/>
      <c r="ER43" s="313"/>
      <c r="ES43" s="313"/>
      <c r="ET43" s="313">
        <v>172043.05</v>
      </c>
      <c r="EU43" s="313">
        <v>78777.210000000006</v>
      </c>
      <c r="EV43" s="313">
        <v>195694.06</v>
      </c>
      <c r="EW43" s="313">
        <v>443978.03</v>
      </c>
      <c r="EX43" s="313">
        <v>1090667.1299999999</v>
      </c>
      <c r="EY43" s="313">
        <v>2374596.09</v>
      </c>
      <c r="EZ43" s="313">
        <v>178131.97</v>
      </c>
      <c r="FA43" s="313">
        <v>146792.74</v>
      </c>
      <c r="FB43" s="313">
        <v>907089.49</v>
      </c>
      <c r="FC43" s="313">
        <v>525509.51</v>
      </c>
      <c r="FD43" s="313">
        <v>4230114.6399999997</v>
      </c>
      <c r="FE43" s="313">
        <v>942551.18</v>
      </c>
      <c r="FF43" s="313">
        <v>69158.880000000005</v>
      </c>
      <c r="FG43" s="313">
        <v>378338.04</v>
      </c>
      <c r="FH43" s="313">
        <v>257172.98</v>
      </c>
      <c r="FI43" s="313">
        <v>349238.34</v>
      </c>
      <c r="FJ43" s="313">
        <v>808656.23</v>
      </c>
      <c r="FK43" s="313">
        <v>1298753.81</v>
      </c>
      <c r="FL43" s="362">
        <v>134648.84</v>
      </c>
      <c r="FM43" s="313">
        <v>1295803.5900000001</v>
      </c>
      <c r="FN43" s="313">
        <v>183612.59</v>
      </c>
      <c r="FO43" s="313">
        <v>223272.51</v>
      </c>
      <c r="FP43" s="313">
        <v>1445230.26</v>
      </c>
      <c r="FQ43" s="313">
        <v>1825677.24</v>
      </c>
      <c r="FR43" s="313">
        <v>80819.179999999993</v>
      </c>
      <c r="FS43" s="362">
        <v>813727.89</v>
      </c>
      <c r="FT43" s="313">
        <v>794561.22</v>
      </c>
      <c r="FU43" s="313">
        <v>561040.23</v>
      </c>
      <c r="FV43" s="313">
        <v>896681.72</v>
      </c>
      <c r="FW43" s="313">
        <v>977750.68</v>
      </c>
      <c r="FX43" s="313">
        <v>43328</v>
      </c>
      <c r="FY43" s="313">
        <v>635570.36</v>
      </c>
      <c r="FZ43" s="313">
        <v>139421.26999999999</v>
      </c>
      <c r="GA43" s="313">
        <v>338814.6</v>
      </c>
      <c r="GB43" s="313">
        <v>2968039.43</v>
      </c>
      <c r="GC43" s="313">
        <v>980752.09</v>
      </c>
      <c r="GD43" s="313"/>
      <c r="GE43" s="362"/>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3"/>
      <c r="IX43" s="313"/>
      <c r="IY43" s="313"/>
      <c r="IZ43" s="313"/>
      <c r="JA43" s="313"/>
      <c r="JB43" s="313"/>
      <c r="JC43" s="313"/>
      <c r="JD43" s="313"/>
      <c r="JE43" s="313"/>
      <c r="JF43" s="313"/>
      <c r="JG43" s="313"/>
      <c r="JH43" s="313"/>
      <c r="JI43" s="313"/>
      <c r="JJ43" s="313"/>
      <c r="JK43" s="313"/>
      <c r="JL43" s="313"/>
      <c r="JM43" s="313"/>
      <c r="JN43" s="313"/>
      <c r="JO43" s="313"/>
      <c r="JP43" s="313"/>
      <c r="JQ43" s="313"/>
      <c r="JR43" s="313"/>
      <c r="JS43" s="313"/>
      <c r="JT43" s="313"/>
      <c r="JU43" s="313"/>
      <c r="JV43" s="313"/>
      <c r="JW43" s="313"/>
      <c r="JX43" s="313"/>
      <c r="JY43" s="313"/>
      <c r="JZ43" s="313"/>
      <c r="KA43" s="313"/>
      <c r="KB43" s="313"/>
      <c r="KC43" s="313"/>
      <c r="KD43" s="313"/>
      <c r="KE43" s="313"/>
      <c r="KF43" s="313"/>
      <c r="KG43" s="313"/>
      <c r="KH43" s="313"/>
      <c r="KI43" s="313"/>
      <c r="KJ43" s="313"/>
      <c r="KK43" s="313"/>
      <c r="KL43" s="313"/>
      <c r="KM43" s="313"/>
      <c r="KN43" s="313"/>
      <c r="KO43" s="313"/>
      <c r="KP43" s="313"/>
      <c r="KQ43" s="313"/>
      <c r="KR43" s="313"/>
      <c r="KS43" s="313"/>
      <c r="KT43" s="313"/>
      <c r="KU43" s="313"/>
      <c r="KV43" s="313"/>
      <c r="KW43" s="313"/>
      <c r="KX43" s="313"/>
      <c r="KY43" s="313"/>
      <c r="KZ43" s="313"/>
      <c r="LA43" s="313"/>
      <c r="LB43" s="313"/>
      <c r="LC43" s="313"/>
      <c r="LD43" s="313"/>
      <c r="LE43" s="313"/>
      <c r="LF43" s="313"/>
      <c r="LG43" s="313"/>
      <c r="LH43" s="313"/>
      <c r="LI43" s="313"/>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07">
        <v>921596.33</v>
      </c>
      <c r="EA44" s="282">
        <v>565850.1</v>
      </c>
      <c r="EB44" s="282">
        <v>84480.12</v>
      </c>
      <c r="EC44" s="308">
        <v>79378.060000000012</v>
      </c>
      <c r="ED44" s="308">
        <v>134318.35</v>
      </c>
      <c r="EE44" s="308">
        <v>226256.22</v>
      </c>
      <c r="EF44" s="308">
        <v>783922.87</v>
      </c>
      <c r="EG44" s="308">
        <v>1034220.21</v>
      </c>
      <c r="EH44" s="311"/>
      <c r="EI44" s="311"/>
      <c r="EJ44" s="311"/>
      <c r="EK44" s="311"/>
      <c r="EL44" s="311"/>
      <c r="EM44" s="311"/>
      <c r="EN44" s="311"/>
      <c r="EO44" s="311"/>
      <c r="EP44" s="311"/>
      <c r="EQ44" s="311"/>
      <c r="ER44" s="311"/>
      <c r="ES44" s="311"/>
      <c r="ET44" s="344"/>
      <c r="EU44" s="344"/>
      <c r="EV44" s="344"/>
      <c r="EW44" s="344"/>
      <c r="EX44" s="344"/>
      <c r="EY44" s="344"/>
      <c r="EZ44" s="344"/>
      <c r="FA44" s="344"/>
      <c r="FB44" s="344"/>
      <c r="FC44" s="344"/>
      <c r="FD44" s="311"/>
      <c r="FE44" s="311"/>
      <c r="FF44" s="311"/>
      <c r="FG44" s="311"/>
      <c r="FH44" s="311"/>
      <c r="FI44" s="311"/>
      <c r="FJ44" s="311"/>
      <c r="FK44" s="311"/>
      <c r="FL44" s="361"/>
      <c r="FM44" s="311"/>
      <c r="FN44" s="311"/>
      <c r="FO44" s="311"/>
      <c r="FP44" s="311"/>
      <c r="FQ44" s="311"/>
      <c r="FR44" s="311"/>
      <c r="FS44" s="361"/>
      <c r="FT44" s="311"/>
      <c r="FU44" s="311"/>
      <c r="FV44" s="311"/>
      <c r="FW44" s="311"/>
      <c r="FX44" s="311"/>
      <c r="FY44" s="311"/>
      <c r="FZ44" s="311"/>
      <c r="GA44" s="311"/>
      <c r="GB44" s="311"/>
      <c r="GC44" s="311"/>
      <c r="GD44" s="311"/>
      <c r="GF44" s="311"/>
      <c r="GG44" s="311"/>
      <c r="GH44" s="311"/>
      <c r="GI44" s="311"/>
      <c r="GJ44" s="311"/>
      <c r="GK44" s="311"/>
      <c r="GL44" s="311"/>
      <c r="GM44" s="311"/>
      <c r="GN44" s="311"/>
      <c r="GO44" s="311"/>
      <c r="GP44" s="311"/>
      <c r="GQ44" s="311"/>
      <c r="GR44" s="311"/>
      <c r="GS44" s="311"/>
      <c r="GT44" s="311"/>
      <c r="GU44" s="311"/>
      <c r="GV44" s="311"/>
      <c r="GW44" s="311"/>
      <c r="GX44" s="311"/>
      <c r="GY44" s="311"/>
      <c r="GZ44" s="311"/>
      <c r="HA44" s="311"/>
      <c r="HB44" s="311"/>
      <c r="HC44" s="311"/>
      <c r="HD44" s="311"/>
      <c r="HE44" s="311"/>
      <c r="HF44" s="311"/>
      <c r="HG44" s="311"/>
      <c r="HH44" s="311"/>
      <c r="HI44" s="311"/>
      <c r="HJ44" s="311"/>
      <c r="HK44" s="311"/>
      <c r="HL44" s="311"/>
      <c r="HM44" s="311"/>
      <c r="HN44" s="311"/>
      <c r="HO44" s="311"/>
      <c r="HP44" s="311"/>
      <c r="HQ44" s="311"/>
      <c r="HR44" s="311"/>
      <c r="HS44" s="311"/>
      <c r="HT44" s="311"/>
      <c r="HU44" s="311"/>
      <c r="HV44" s="311"/>
      <c r="HW44" s="311"/>
      <c r="HX44" s="311"/>
      <c r="HY44" s="311"/>
      <c r="HZ44" s="311"/>
      <c r="IA44" s="311"/>
      <c r="IB44" s="311"/>
      <c r="IC44" s="311"/>
      <c r="ID44" s="311"/>
      <c r="IE44" s="311"/>
      <c r="IF44" s="311"/>
      <c r="IG44" s="311"/>
      <c r="IH44" s="311"/>
      <c r="II44" s="311"/>
      <c r="IJ44" s="311"/>
      <c r="IK44" s="311"/>
      <c r="IL44" s="311"/>
      <c r="IM44" s="311"/>
      <c r="IN44" s="311"/>
      <c r="IO44" s="311"/>
      <c r="IP44" s="311"/>
      <c r="IQ44" s="311"/>
      <c r="IR44" s="311"/>
      <c r="IS44" s="311"/>
      <c r="IT44" s="311"/>
      <c r="IU44" s="311"/>
      <c r="IV44" s="311"/>
      <c r="IW44" s="311"/>
      <c r="IX44" s="311"/>
      <c r="IY44" s="311"/>
      <c r="IZ44" s="311"/>
      <c r="JA44" s="311"/>
      <c r="JB44" s="311"/>
      <c r="JC44" s="311"/>
      <c r="JD44" s="311"/>
      <c r="JE44" s="311"/>
      <c r="JF44" s="311"/>
      <c r="JG44" s="311"/>
      <c r="JH44" s="311"/>
      <c r="JI44" s="311"/>
      <c r="JJ44" s="311"/>
      <c r="JK44" s="311"/>
      <c r="JL44" s="311"/>
      <c r="JM44" s="311"/>
      <c r="JN44" s="311"/>
      <c r="JO44" s="311"/>
      <c r="JP44" s="311"/>
      <c r="JQ44" s="311"/>
      <c r="JR44" s="311"/>
      <c r="JS44" s="311"/>
      <c r="JT44" s="311"/>
      <c r="JU44" s="311"/>
      <c r="JV44" s="311"/>
      <c r="JW44" s="311"/>
      <c r="JX44" s="311"/>
      <c r="JY44" s="311"/>
      <c r="JZ44" s="311"/>
      <c r="KA44" s="311"/>
      <c r="KB44" s="311"/>
      <c r="KC44" s="311"/>
      <c r="KD44" s="311"/>
      <c r="KE44" s="311"/>
      <c r="KF44" s="311"/>
      <c r="KG44" s="311"/>
      <c r="KH44" s="311"/>
      <c r="KI44" s="311"/>
      <c r="KJ44" s="311"/>
      <c r="KK44" s="311"/>
      <c r="KL44" s="311"/>
      <c r="KM44" s="311"/>
      <c r="KN44" s="311"/>
      <c r="KO44" s="311"/>
      <c r="KP44" s="311"/>
      <c r="KQ44" s="311"/>
      <c r="KR44" s="311"/>
      <c r="KS44" s="311"/>
      <c r="KT44" s="311"/>
      <c r="KU44" s="311"/>
      <c r="KV44" s="311"/>
      <c r="KW44" s="311"/>
      <c r="KX44" s="311"/>
      <c r="KY44" s="311"/>
      <c r="KZ44" s="311"/>
      <c r="LA44" s="311"/>
      <c r="LB44" s="311"/>
      <c r="LC44" s="311"/>
      <c r="LD44" s="311"/>
      <c r="LE44" s="311"/>
      <c r="LF44" s="311"/>
      <c r="LG44" s="311"/>
      <c r="LH44" s="311"/>
      <c r="LI44" s="311"/>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08">
        <v>0</v>
      </c>
      <c r="ED45" s="308"/>
      <c r="EE45" s="308"/>
      <c r="EF45" s="308"/>
      <c r="EG45" s="308"/>
      <c r="EH45" s="311">
        <v>198902.46</v>
      </c>
      <c r="EI45" s="311">
        <v>1119540.18</v>
      </c>
      <c r="EJ45" s="311">
        <v>2133451.14</v>
      </c>
      <c r="EK45" s="311">
        <v>849572.77</v>
      </c>
      <c r="EL45" s="311">
        <v>1895943.06</v>
      </c>
      <c r="EM45" s="311">
        <v>1063223.94</v>
      </c>
      <c r="EN45" s="311">
        <v>2617220.7200000002</v>
      </c>
      <c r="EO45" s="311">
        <v>693924.15</v>
      </c>
      <c r="EP45" s="311">
        <v>1500964.26</v>
      </c>
      <c r="EQ45" s="311">
        <v>2652981.5699999998</v>
      </c>
      <c r="ER45" s="311">
        <v>2284497.5299999998</v>
      </c>
      <c r="ES45" s="311">
        <v>8271247.9800000004</v>
      </c>
      <c r="ET45" s="344"/>
      <c r="EU45" s="344"/>
      <c r="EV45" s="344"/>
      <c r="EW45" s="344"/>
      <c r="EX45" s="344"/>
      <c r="EY45" s="344"/>
      <c r="EZ45" s="344"/>
      <c r="FA45" s="344"/>
      <c r="FB45" s="344"/>
      <c r="FC45" s="344"/>
      <c r="FD45" s="311"/>
      <c r="FE45" s="311"/>
      <c r="FF45" s="311"/>
      <c r="FG45" s="311"/>
      <c r="FH45" s="311"/>
      <c r="FI45" s="311"/>
      <c r="FJ45" s="311"/>
      <c r="FK45" s="311"/>
      <c r="FL45" s="361"/>
      <c r="FM45" s="311"/>
      <c r="FN45" s="311"/>
      <c r="FO45" s="311"/>
      <c r="FP45" s="311"/>
      <c r="FQ45" s="311"/>
      <c r="FR45" s="311"/>
      <c r="FS45" s="361"/>
      <c r="FT45" s="311"/>
      <c r="FU45" s="311"/>
      <c r="FV45" s="311"/>
      <c r="FW45" s="311"/>
      <c r="FX45" s="311"/>
      <c r="FY45" s="311"/>
      <c r="FZ45" s="311"/>
      <c r="GA45" s="311"/>
      <c r="GB45" s="311"/>
      <c r="GC45" s="311"/>
      <c r="GD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1"/>
      <c r="IX45" s="311"/>
      <c r="IY45" s="311"/>
      <c r="IZ45" s="311"/>
      <c r="JA45" s="311"/>
      <c r="JB45" s="311"/>
      <c r="JC45" s="311"/>
      <c r="JD45" s="311"/>
      <c r="JE45" s="311"/>
      <c r="JF45" s="311"/>
      <c r="JG45" s="311"/>
      <c r="JH45" s="311"/>
      <c r="JI45" s="311"/>
      <c r="JJ45" s="311"/>
      <c r="JK45" s="311"/>
      <c r="JL45" s="311"/>
      <c r="JM45" s="311"/>
      <c r="JN45" s="311"/>
      <c r="JO45" s="311"/>
      <c r="JP45" s="311"/>
      <c r="JQ45" s="311"/>
      <c r="JR45" s="311"/>
      <c r="JS45" s="311"/>
      <c r="JT45" s="311"/>
      <c r="JU45" s="311"/>
      <c r="JV45" s="311"/>
      <c r="JW45" s="311"/>
      <c r="JX45" s="311"/>
      <c r="JY45" s="311"/>
      <c r="JZ45" s="311"/>
      <c r="KA45" s="311"/>
      <c r="KB45" s="311"/>
      <c r="KC45" s="311"/>
      <c r="KD45" s="311"/>
      <c r="KE45" s="311"/>
      <c r="KF45" s="311"/>
      <c r="KG45" s="311"/>
      <c r="KH45" s="311"/>
      <c r="KI45" s="311"/>
      <c r="KJ45" s="311"/>
      <c r="KK45" s="311"/>
      <c r="KL45" s="311"/>
      <c r="KM45" s="311"/>
      <c r="KN45" s="311"/>
      <c r="KO45" s="311"/>
      <c r="KP45" s="311"/>
      <c r="KQ45" s="311"/>
      <c r="KR45" s="311"/>
      <c r="KS45" s="311"/>
      <c r="KT45" s="311"/>
      <c r="KU45" s="311"/>
      <c r="KV45" s="311"/>
      <c r="KW45" s="311"/>
      <c r="KX45" s="311"/>
      <c r="KY45" s="311"/>
      <c r="KZ45" s="311"/>
      <c r="LA45" s="311"/>
      <c r="LB45" s="311"/>
      <c r="LC45" s="311"/>
      <c r="LD45" s="311"/>
      <c r="LE45" s="311"/>
      <c r="LF45" s="311"/>
      <c r="LG45" s="311"/>
      <c r="LH45" s="311"/>
      <c r="LI45" s="311"/>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2">
        <v>612721</v>
      </c>
      <c r="ED46" s="312">
        <v>1394917.14</v>
      </c>
      <c r="EE46" s="312">
        <v>1316452.33</v>
      </c>
      <c r="EF46" s="312">
        <v>1562846.95</v>
      </c>
      <c r="EG46" s="312">
        <v>2485021.3199999998</v>
      </c>
      <c r="EH46" s="313"/>
      <c r="EI46" s="313"/>
      <c r="EJ46" s="313"/>
      <c r="EK46" s="313"/>
      <c r="EL46" s="313"/>
      <c r="EM46" s="313"/>
      <c r="EN46" s="313"/>
      <c r="EO46" s="313"/>
      <c r="EP46" s="313"/>
      <c r="EQ46" s="313"/>
      <c r="ER46" s="313"/>
      <c r="ES46" s="313"/>
      <c r="ET46" s="313">
        <v>1517510.59</v>
      </c>
      <c r="EU46" s="313">
        <v>776556.18</v>
      </c>
      <c r="EV46" s="313">
        <v>1210159.24</v>
      </c>
      <c r="EW46" s="313">
        <v>8493510.6400000006</v>
      </c>
      <c r="EX46" s="313">
        <v>1746477.29</v>
      </c>
      <c r="EY46" s="313">
        <v>1534287.36</v>
      </c>
      <c r="EZ46" s="313">
        <v>716886.96</v>
      </c>
      <c r="FA46" s="313">
        <v>259046.56</v>
      </c>
      <c r="FB46" s="313">
        <v>658145.13</v>
      </c>
      <c r="FC46" s="313">
        <v>1526648.73</v>
      </c>
      <c r="FD46" s="313">
        <v>4414865.1500000004</v>
      </c>
      <c r="FE46" s="313">
        <v>3855321.16</v>
      </c>
      <c r="FF46" s="313">
        <v>13526117.220000001</v>
      </c>
      <c r="FG46" s="313">
        <v>1000413.32</v>
      </c>
      <c r="FH46" s="313">
        <v>861265.77</v>
      </c>
      <c r="FI46" s="313">
        <v>627154.51</v>
      </c>
      <c r="FJ46" s="313">
        <v>1388870.5</v>
      </c>
      <c r="FK46" s="313">
        <v>827810.06</v>
      </c>
      <c r="FL46" s="362">
        <v>1651160.65</v>
      </c>
      <c r="FM46" s="313">
        <v>1596012.32</v>
      </c>
      <c r="FN46" s="313">
        <v>1508235.56</v>
      </c>
      <c r="FO46" s="313">
        <v>1944741.98</v>
      </c>
      <c r="FP46" s="313">
        <v>9471069</v>
      </c>
      <c r="FQ46" s="313">
        <v>3805474.98</v>
      </c>
      <c r="FR46" s="313">
        <v>749733.22</v>
      </c>
      <c r="FS46" s="362">
        <v>1634973.52</v>
      </c>
      <c r="FT46" s="313">
        <v>3517796.56</v>
      </c>
      <c r="FU46" s="313">
        <v>2957605.59</v>
      </c>
      <c r="FV46" s="313">
        <v>842020.08</v>
      </c>
      <c r="FW46" s="313">
        <v>2579280.8199999998</v>
      </c>
      <c r="FX46" s="313">
        <v>2556670.7400000002</v>
      </c>
      <c r="FY46" s="313">
        <v>2031508.34</v>
      </c>
      <c r="FZ46" s="313">
        <v>4226201.38</v>
      </c>
      <c r="GA46" s="313">
        <v>1408452.9</v>
      </c>
      <c r="GB46" s="313">
        <v>29291580.460000001</v>
      </c>
      <c r="GC46" s="313">
        <v>5896037.5</v>
      </c>
      <c r="GD46" s="313"/>
      <c r="GE46" s="362"/>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3"/>
      <c r="IX46" s="313"/>
      <c r="IY46" s="313"/>
      <c r="IZ46" s="313"/>
      <c r="JA46" s="313"/>
      <c r="JB46" s="313"/>
      <c r="JC46" s="313"/>
      <c r="JD46" s="313"/>
      <c r="JE46" s="313"/>
      <c r="JF46" s="313"/>
      <c r="JG46" s="313"/>
      <c r="JH46" s="313"/>
      <c r="JI46" s="313"/>
      <c r="JJ46" s="313"/>
      <c r="JK46" s="313"/>
      <c r="JL46" s="313"/>
      <c r="JM46" s="313"/>
      <c r="JN46" s="313"/>
      <c r="JO46" s="313"/>
      <c r="JP46" s="313"/>
      <c r="JQ46" s="313"/>
      <c r="JR46" s="313"/>
      <c r="JS46" s="313"/>
      <c r="JT46" s="313"/>
      <c r="JU46" s="313"/>
      <c r="JV46" s="313"/>
      <c r="JW46" s="313"/>
      <c r="JX46" s="313"/>
      <c r="JY46" s="313"/>
      <c r="JZ46" s="313"/>
      <c r="KA46" s="313"/>
      <c r="KB46" s="313"/>
      <c r="KC46" s="313"/>
      <c r="KD46" s="313"/>
      <c r="KE46" s="313"/>
      <c r="KF46" s="313"/>
      <c r="KG46" s="313"/>
      <c r="KH46" s="313"/>
      <c r="KI46" s="313"/>
      <c r="KJ46" s="313"/>
      <c r="KK46" s="313"/>
      <c r="KL46" s="313"/>
      <c r="KM46" s="313"/>
      <c r="KN46" s="313"/>
      <c r="KO46" s="313"/>
      <c r="KP46" s="313"/>
      <c r="KQ46" s="313"/>
      <c r="KR46" s="313"/>
      <c r="KS46" s="313"/>
      <c r="KT46" s="313"/>
      <c r="KU46" s="313"/>
      <c r="KV46" s="313"/>
      <c r="KW46" s="313"/>
      <c r="KX46" s="313"/>
      <c r="KY46" s="313"/>
      <c r="KZ46" s="313"/>
      <c r="LA46" s="313"/>
      <c r="LB46" s="313"/>
      <c r="LC46" s="313"/>
      <c r="LD46" s="313"/>
      <c r="LE46" s="313"/>
      <c r="LF46" s="313"/>
      <c r="LG46" s="313"/>
      <c r="LH46" s="313"/>
      <c r="LI46" s="313"/>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08">
        <v>612720.99999999988</v>
      </c>
      <c r="ED47" s="308">
        <v>1394917.14</v>
      </c>
      <c r="EE47" s="308">
        <v>1303452.33</v>
      </c>
      <c r="EF47" s="308">
        <v>1562846.95</v>
      </c>
      <c r="EG47" s="308">
        <v>2483747.6800000002</v>
      </c>
      <c r="EH47" s="311"/>
      <c r="EI47" s="311"/>
      <c r="EJ47" s="311"/>
      <c r="EK47" s="311"/>
      <c r="EL47" s="311"/>
      <c r="EM47" s="311"/>
      <c r="EN47" s="311"/>
      <c r="EO47" s="311"/>
      <c r="EP47" s="311"/>
      <c r="EQ47" s="311"/>
      <c r="ER47" s="311"/>
      <c r="ES47" s="311"/>
      <c r="ET47" s="344"/>
      <c r="EU47" s="344"/>
      <c r="EV47" s="344"/>
      <c r="EW47" s="344"/>
      <c r="EX47" s="344"/>
      <c r="EY47" s="344"/>
      <c r="EZ47" s="344"/>
      <c r="FA47" s="344"/>
      <c r="FB47" s="344"/>
      <c r="FC47" s="344"/>
      <c r="FD47" s="311"/>
      <c r="FE47" s="311"/>
      <c r="FF47" s="311"/>
      <c r="FG47" s="311"/>
      <c r="FH47" s="311"/>
      <c r="FI47" s="311"/>
      <c r="FJ47" s="311"/>
      <c r="FK47" s="311"/>
      <c r="FL47" s="361"/>
      <c r="FM47" s="311"/>
      <c r="FN47" s="311"/>
      <c r="FO47" s="311"/>
      <c r="FP47" s="311"/>
      <c r="FQ47" s="311"/>
      <c r="FR47" s="311"/>
      <c r="FS47" s="361"/>
      <c r="FT47" s="311"/>
      <c r="FU47" s="311"/>
      <c r="FV47" s="311"/>
      <c r="FW47" s="311"/>
      <c r="FX47" s="311"/>
      <c r="FY47" s="311"/>
      <c r="FZ47" s="311"/>
      <c r="GA47" s="311"/>
      <c r="GB47" s="311"/>
      <c r="GC47" s="311"/>
      <c r="GD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1"/>
      <c r="IX47" s="311"/>
      <c r="IY47" s="311"/>
      <c r="IZ47" s="311"/>
      <c r="JA47" s="311"/>
      <c r="JB47" s="311"/>
      <c r="JC47" s="311"/>
      <c r="JD47" s="311"/>
      <c r="JE47" s="311"/>
      <c r="JF47" s="311"/>
      <c r="JG47" s="311"/>
      <c r="JH47" s="311"/>
      <c r="JI47" s="311"/>
      <c r="JJ47" s="311"/>
      <c r="JK47" s="311"/>
      <c r="JL47" s="311"/>
      <c r="JM47" s="311"/>
      <c r="JN47" s="311"/>
      <c r="JO47" s="311"/>
      <c r="JP47" s="311"/>
      <c r="JQ47" s="311"/>
      <c r="JR47" s="311"/>
      <c r="JS47" s="311"/>
      <c r="JT47" s="311"/>
      <c r="JU47" s="311"/>
      <c r="JV47" s="311"/>
      <c r="JW47" s="311"/>
      <c r="JX47" s="311"/>
      <c r="JY47" s="311"/>
      <c r="JZ47" s="311"/>
      <c r="KA47" s="311"/>
      <c r="KB47" s="311"/>
      <c r="KC47" s="311"/>
      <c r="KD47" s="311"/>
      <c r="KE47" s="311"/>
      <c r="KF47" s="311"/>
      <c r="KG47" s="311"/>
      <c r="KH47" s="311"/>
      <c r="KI47" s="311"/>
      <c r="KJ47" s="311"/>
      <c r="KK47" s="311"/>
      <c r="KL47" s="311"/>
      <c r="KM47" s="311"/>
      <c r="KN47" s="311"/>
      <c r="KO47" s="311"/>
      <c r="KP47" s="311"/>
      <c r="KQ47" s="311"/>
      <c r="KR47" s="311"/>
      <c r="KS47" s="311"/>
      <c r="KT47" s="311"/>
      <c r="KU47" s="311"/>
      <c r="KV47" s="311"/>
      <c r="KW47" s="311"/>
      <c r="KX47" s="311"/>
      <c r="KY47" s="311"/>
      <c r="KZ47" s="311"/>
      <c r="LA47" s="311"/>
      <c r="LB47" s="311"/>
      <c r="LC47" s="311"/>
      <c r="LD47" s="311"/>
      <c r="LE47" s="311"/>
      <c r="LF47" s="311"/>
      <c r="LG47" s="311"/>
      <c r="LH47" s="311"/>
      <c r="LI47" s="311"/>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08">
        <v>0</v>
      </c>
      <c r="ED48" s="308"/>
      <c r="EE48" s="317"/>
      <c r="EF48" s="308"/>
      <c r="EG48" s="308"/>
      <c r="EH48" s="311">
        <v>335235.24</v>
      </c>
      <c r="EI48" s="311">
        <v>23071904.219999999</v>
      </c>
      <c r="EJ48" s="311">
        <v>59275742.969999999</v>
      </c>
      <c r="EK48" s="311">
        <v>28598295.489999998</v>
      </c>
      <c r="EL48" s="311">
        <v>259019.66</v>
      </c>
      <c r="EM48" s="311">
        <v>29146143.309999999</v>
      </c>
      <c r="EN48" s="311">
        <v>25183759.27</v>
      </c>
      <c r="EO48" s="311">
        <v>76253335.569999993</v>
      </c>
      <c r="EP48" s="311">
        <v>43020325.210000001</v>
      </c>
      <c r="EQ48" s="311">
        <v>20632990.120000001</v>
      </c>
      <c r="ER48" s="311">
        <v>28222092.870000001</v>
      </c>
      <c r="ES48" s="311">
        <v>127429947.7</v>
      </c>
      <c r="ET48" s="344"/>
      <c r="EU48" s="344"/>
      <c r="EV48" s="344"/>
      <c r="EW48" s="344"/>
      <c r="EX48" s="344"/>
      <c r="EY48" s="344"/>
      <c r="EZ48" s="344"/>
      <c r="FA48" s="344"/>
      <c r="FB48" s="344"/>
      <c r="FC48" s="344"/>
      <c r="FD48" s="311"/>
      <c r="FE48" s="311"/>
      <c r="FF48" s="311"/>
      <c r="FG48" s="311"/>
      <c r="FH48" s="311"/>
      <c r="FI48" s="311"/>
      <c r="FJ48" s="311"/>
      <c r="FK48" s="311"/>
      <c r="FL48" s="361"/>
      <c r="FM48" s="311"/>
      <c r="FN48" s="311"/>
      <c r="FO48" s="311"/>
      <c r="FP48" s="311"/>
      <c r="FQ48" s="311"/>
      <c r="FR48" s="311"/>
      <c r="FS48" s="361"/>
      <c r="FT48" s="311"/>
      <c r="FU48" s="311"/>
      <c r="FV48" s="311"/>
      <c r="FW48" s="311"/>
      <c r="FX48" s="311"/>
      <c r="FY48" s="311"/>
      <c r="FZ48" s="311"/>
      <c r="GA48" s="311"/>
      <c r="GB48" s="311"/>
      <c r="GC48" s="311"/>
      <c r="GD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1"/>
      <c r="IX48" s="311"/>
      <c r="IY48" s="311"/>
      <c r="IZ48" s="311"/>
      <c r="JA48" s="311"/>
      <c r="JB48" s="311"/>
      <c r="JC48" s="311"/>
      <c r="JD48" s="311"/>
      <c r="JE48" s="311"/>
      <c r="JF48" s="311"/>
      <c r="JG48" s="311"/>
      <c r="JH48" s="311"/>
      <c r="JI48" s="311"/>
      <c r="JJ48" s="311"/>
      <c r="JK48" s="311"/>
      <c r="JL48" s="311"/>
      <c r="JM48" s="311"/>
      <c r="JN48" s="311"/>
      <c r="JO48" s="311"/>
      <c r="JP48" s="311"/>
      <c r="JQ48" s="311"/>
      <c r="JR48" s="311"/>
      <c r="JS48" s="311"/>
      <c r="JT48" s="311"/>
      <c r="JU48" s="311"/>
      <c r="JV48" s="311"/>
      <c r="JW48" s="311"/>
      <c r="JX48" s="311"/>
      <c r="JY48" s="311"/>
      <c r="JZ48" s="311"/>
      <c r="KA48" s="311"/>
      <c r="KB48" s="311"/>
      <c r="KC48" s="311"/>
      <c r="KD48" s="311"/>
      <c r="KE48" s="311"/>
      <c r="KF48" s="311"/>
      <c r="KG48" s="311"/>
      <c r="KH48" s="311"/>
      <c r="KI48" s="311"/>
      <c r="KJ48" s="311"/>
      <c r="KK48" s="311"/>
      <c r="KL48" s="311"/>
      <c r="KM48" s="311"/>
      <c r="KN48" s="311"/>
      <c r="KO48" s="311"/>
      <c r="KP48" s="311"/>
      <c r="KQ48" s="311"/>
      <c r="KR48" s="311"/>
      <c r="KS48" s="311"/>
      <c r="KT48" s="311"/>
      <c r="KU48" s="311"/>
      <c r="KV48" s="311"/>
      <c r="KW48" s="311"/>
      <c r="KX48" s="311"/>
      <c r="KY48" s="311"/>
      <c r="KZ48" s="311"/>
      <c r="LA48" s="311"/>
      <c r="LB48" s="311"/>
      <c r="LC48" s="311"/>
      <c r="LD48" s="311"/>
      <c r="LE48" s="311"/>
      <c r="LF48" s="311"/>
      <c r="LG48" s="311"/>
      <c r="LH48" s="311"/>
      <c r="LI48" s="311"/>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2">
        <v>319243.06000000006</v>
      </c>
      <c r="ED49" s="312">
        <v>584698.59</v>
      </c>
      <c r="EE49" s="319">
        <v>713462.32</v>
      </c>
      <c r="EF49" s="312">
        <v>82530376.260000005</v>
      </c>
      <c r="EG49" s="312">
        <v>28136840.120000001</v>
      </c>
      <c r="EH49" s="313"/>
      <c r="EI49" s="313">
        <v>23071904.219999999</v>
      </c>
      <c r="EJ49" s="313">
        <v>59275742.969999999</v>
      </c>
      <c r="EK49" s="313">
        <v>28598295.489999998</v>
      </c>
      <c r="EL49" s="313">
        <v>259019.66</v>
      </c>
      <c r="EM49" s="313">
        <v>29146143.309999999</v>
      </c>
      <c r="EN49" s="313">
        <v>25183759.27</v>
      </c>
      <c r="EO49" s="313">
        <v>76253335.569999993</v>
      </c>
      <c r="EP49" s="313">
        <v>43020325.210000001</v>
      </c>
      <c r="EQ49" s="313"/>
      <c r="ER49" s="313"/>
      <c r="ES49" s="313"/>
      <c r="ET49" s="313">
        <v>24756264.800000001</v>
      </c>
      <c r="EU49" s="313">
        <v>75548588.189999998</v>
      </c>
      <c r="EV49" s="313">
        <v>25944700.27</v>
      </c>
      <c r="EW49" s="313">
        <v>125398354.06999999</v>
      </c>
      <c r="EX49" s="313">
        <v>7673073.0999999996</v>
      </c>
      <c r="EY49" s="313">
        <v>16114636.85</v>
      </c>
      <c r="EZ49" s="313">
        <v>21115189.899999999</v>
      </c>
      <c r="FA49" s="313">
        <v>59204639.390000001</v>
      </c>
      <c r="FB49" s="313">
        <v>16543113.73</v>
      </c>
      <c r="FC49" s="313">
        <v>18813731.219999999</v>
      </c>
      <c r="FD49" s="313">
        <v>38823788.329999998</v>
      </c>
      <c r="FE49" s="313">
        <v>23679982.34</v>
      </c>
      <c r="FF49" s="313"/>
      <c r="FG49" s="313"/>
      <c r="FH49" s="313"/>
      <c r="FI49" s="313"/>
      <c r="FJ49" s="313"/>
      <c r="FK49" s="313">
        <v>8784836.1999999993</v>
      </c>
      <c r="FL49" s="362"/>
      <c r="FM49" s="313"/>
      <c r="FN49" s="313">
        <v>1935839.29</v>
      </c>
      <c r="FO49" s="313">
        <v>494215367.44</v>
      </c>
      <c r="FP49" s="313">
        <v>57124902.299999997</v>
      </c>
      <c r="FQ49" s="313">
        <v>47594759.329999998</v>
      </c>
      <c r="FR49" s="313"/>
      <c r="FS49" s="362"/>
      <c r="FT49" s="313"/>
      <c r="FU49" s="313"/>
      <c r="FV49" s="313"/>
      <c r="FW49" s="313"/>
      <c r="FX49" s="313"/>
      <c r="FY49" s="313"/>
      <c r="FZ49" s="313"/>
      <c r="GA49" s="313"/>
      <c r="GB49" s="313"/>
      <c r="GC49" s="313"/>
      <c r="GD49" s="313"/>
      <c r="GE49" s="362"/>
      <c r="GF49" s="313"/>
      <c r="GG49" s="313"/>
      <c r="GH49" s="313"/>
      <c r="GI49" s="313"/>
      <c r="GJ49" s="313"/>
      <c r="GK49" s="313"/>
      <c r="GL49" s="313"/>
      <c r="GM49" s="313"/>
      <c r="GN49" s="313"/>
      <c r="GO49" s="313"/>
      <c r="GP49" s="313"/>
      <c r="GQ49" s="313"/>
      <c r="GR49" s="313"/>
      <c r="GS49" s="313"/>
      <c r="GT49" s="313"/>
      <c r="GU49" s="313"/>
      <c r="GV49" s="313"/>
      <c r="GW49" s="313"/>
      <c r="GX49" s="313"/>
      <c r="GY49" s="313"/>
      <c r="GZ49" s="313"/>
      <c r="HA49" s="313"/>
      <c r="HB49" s="313"/>
      <c r="HC49" s="313"/>
      <c r="HD49" s="313"/>
      <c r="HE49" s="313"/>
      <c r="HF49" s="313"/>
      <c r="HG49" s="313"/>
      <c r="HH49" s="313"/>
      <c r="HI49" s="313"/>
      <c r="HJ49" s="313"/>
      <c r="HK49" s="313"/>
      <c r="HL49" s="313"/>
      <c r="HM49" s="313"/>
      <c r="HN49" s="313"/>
      <c r="HO49" s="313"/>
      <c r="HP49" s="313"/>
      <c r="HQ49" s="313"/>
      <c r="HR49" s="313"/>
      <c r="HS49" s="313"/>
      <c r="HT49" s="313"/>
      <c r="HU49" s="313"/>
      <c r="HV49" s="313"/>
      <c r="HW49" s="313"/>
      <c r="HX49" s="313"/>
      <c r="HY49" s="313"/>
      <c r="HZ49" s="313"/>
      <c r="IA49" s="313"/>
      <c r="IB49" s="313"/>
      <c r="IC49" s="313"/>
      <c r="ID49" s="313"/>
      <c r="IE49" s="313"/>
      <c r="IF49" s="313"/>
      <c r="IG49" s="313"/>
      <c r="IH49" s="313"/>
      <c r="II49" s="313"/>
      <c r="IJ49" s="313"/>
      <c r="IK49" s="313"/>
      <c r="IL49" s="313"/>
      <c r="IM49" s="313"/>
      <c r="IN49" s="313"/>
      <c r="IO49" s="313"/>
      <c r="IP49" s="313"/>
      <c r="IQ49" s="313"/>
      <c r="IR49" s="313"/>
      <c r="IS49" s="313"/>
      <c r="IT49" s="313"/>
      <c r="IU49" s="313"/>
      <c r="IV49" s="313"/>
      <c r="IW49" s="313"/>
      <c r="IX49" s="313"/>
      <c r="IY49" s="313"/>
      <c r="IZ49" s="313"/>
      <c r="JA49" s="313"/>
      <c r="JB49" s="313"/>
      <c r="JC49" s="313"/>
      <c r="JD49" s="313"/>
      <c r="JE49" s="313"/>
      <c r="JF49" s="313"/>
      <c r="JG49" s="313"/>
      <c r="JH49" s="313"/>
      <c r="JI49" s="313"/>
      <c r="JJ49" s="313"/>
      <c r="JK49" s="313"/>
      <c r="JL49" s="313"/>
      <c r="JM49" s="313"/>
      <c r="JN49" s="313"/>
      <c r="JO49" s="313"/>
      <c r="JP49" s="313"/>
      <c r="JQ49" s="313"/>
      <c r="JR49" s="313"/>
      <c r="JS49" s="313"/>
      <c r="JT49" s="313"/>
      <c r="JU49" s="313"/>
      <c r="JV49" s="313"/>
      <c r="JW49" s="313"/>
      <c r="JX49" s="313"/>
      <c r="JY49" s="313"/>
      <c r="JZ49" s="313"/>
      <c r="KA49" s="313"/>
      <c r="KB49" s="313"/>
      <c r="KC49" s="313"/>
      <c r="KD49" s="313"/>
      <c r="KE49" s="313"/>
      <c r="KF49" s="313"/>
      <c r="KG49" s="313"/>
      <c r="KH49" s="313"/>
      <c r="KI49" s="313"/>
      <c r="KJ49" s="313"/>
      <c r="KK49" s="313"/>
      <c r="KL49" s="313"/>
      <c r="KM49" s="313"/>
      <c r="KN49" s="313"/>
      <c r="KO49" s="313"/>
      <c r="KP49" s="313"/>
      <c r="KQ49" s="313"/>
      <c r="KR49" s="313"/>
      <c r="KS49" s="313"/>
      <c r="KT49" s="313"/>
      <c r="KU49" s="313"/>
      <c r="KV49" s="313"/>
      <c r="KW49" s="313"/>
      <c r="KX49" s="313"/>
      <c r="KY49" s="313"/>
      <c r="KZ49" s="313"/>
      <c r="LA49" s="313"/>
      <c r="LB49" s="313"/>
      <c r="LC49" s="313"/>
      <c r="LD49" s="313"/>
      <c r="LE49" s="313"/>
      <c r="LF49" s="313"/>
      <c r="LG49" s="313"/>
      <c r="LH49" s="313"/>
      <c r="LI49" s="313"/>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08"/>
      <c r="ED50" s="308">
        <v>584698.59</v>
      </c>
      <c r="EE50" s="308"/>
      <c r="EF50" s="308"/>
      <c r="EG50" s="308"/>
      <c r="EH50" s="311">
        <v>16700681.109999999</v>
      </c>
      <c r="EI50" s="311">
        <v>55339318.890000001</v>
      </c>
      <c r="EJ50" s="311">
        <v>74583448.420000002</v>
      </c>
      <c r="EK50" s="311">
        <v>22911551.579999998</v>
      </c>
      <c r="EL50" s="311">
        <v>0</v>
      </c>
      <c r="EM50" s="311">
        <v>13000000</v>
      </c>
      <c r="EN50" s="311">
        <v>24450000</v>
      </c>
      <c r="EO50" s="311">
        <v>50085000</v>
      </c>
      <c r="EP50" s="311">
        <v>0</v>
      </c>
      <c r="EQ50" s="311">
        <v>0</v>
      </c>
      <c r="ER50" s="311">
        <v>0</v>
      </c>
      <c r="ES50" s="311">
        <v>3000000</v>
      </c>
      <c r="ET50" s="344"/>
      <c r="EU50" s="344"/>
      <c r="EV50" s="344"/>
      <c r="EW50" s="344"/>
      <c r="EX50" s="344"/>
      <c r="EY50" s="344"/>
      <c r="EZ50" s="344"/>
      <c r="FA50" s="344"/>
      <c r="FB50" s="344"/>
      <c r="FC50" s="344"/>
      <c r="FD50" s="311"/>
      <c r="FE50" s="311"/>
      <c r="FF50" s="311"/>
      <c r="FG50" s="311"/>
      <c r="FH50" s="311"/>
      <c r="FI50" s="311"/>
      <c r="FJ50" s="311"/>
      <c r="FK50" s="311"/>
      <c r="FL50" s="361"/>
      <c r="FM50" s="311"/>
      <c r="FN50" s="311"/>
      <c r="FO50" s="311"/>
      <c r="FP50" s="311"/>
      <c r="FQ50" s="311"/>
      <c r="FR50" s="311"/>
      <c r="FS50" s="361"/>
      <c r="FT50" s="311"/>
      <c r="FU50" s="311"/>
      <c r="FV50" s="311"/>
      <c r="FW50" s="311"/>
      <c r="FX50" s="311"/>
      <c r="FY50" s="311"/>
      <c r="FZ50" s="311"/>
      <c r="GA50" s="311"/>
      <c r="GB50" s="311"/>
      <c r="GC50" s="311"/>
      <c r="GD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1"/>
      <c r="IX50" s="311"/>
      <c r="IY50" s="311"/>
      <c r="IZ50" s="311"/>
      <c r="JA50" s="311"/>
      <c r="JB50" s="311"/>
      <c r="JC50" s="311"/>
      <c r="JD50" s="311"/>
      <c r="JE50" s="311"/>
      <c r="JF50" s="311"/>
      <c r="JG50" s="311"/>
      <c r="JH50" s="311"/>
      <c r="JI50" s="311"/>
      <c r="JJ50" s="311"/>
      <c r="JK50" s="311"/>
      <c r="JL50" s="311"/>
      <c r="JM50" s="311"/>
      <c r="JN50" s="311"/>
      <c r="JO50" s="311"/>
      <c r="JP50" s="311"/>
      <c r="JQ50" s="311"/>
      <c r="JR50" s="311"/>
      <c r="JS50" s="311"/>
      <c r="JT50" s="311"/>
      <c r="JU50" s="311"/>
      <c r="JV50" s="311"/>
      <c r="JW50" s="311"/>
      <c r="JX50" s="311"/>
      <c r="JY50" s="311"/>
      <c r="JZ50" s="311"/>
      <c r="KA50" s="311"/>
      <c r="KB50" s="311"/>
      <c r="KC50" s="311"/>
      <c r="KD50" s="311"/>
      <c r="KE50" s="311"/>
      <c r="KF50" s="311"/>
      <c r="KG50" s="311"/>
      <c r="KH50" s="311"/>
      <c r="KI50" s="311"/>
      <c r="KJ50" s="311"/>
      <c r="KK50" s="311"/>
      <c r="KL50" s="311"/>
      <c r="KM50" s="311"/>
      <c r="KN50" s="311"/>
      <c r="KO50" s="311"/>
      <c r="KP50" s="311"/>
      <c r="KQ50" s="311"/>
      <c r="KR50" s="311"/>
      <c r="KS50" s="311"/>
      <c r="KT50" s="311"/>
      <c r="KU50" s="311"/>
      <c r="KV50" s="311"/>
      <c r="KW50" s="311"/>
      <c r="KX50" s="311"/>
      <c r="KY50" s="311"/>
      <c r="KZ50" s="311"/>
      <c r="LA50" s="311"/>
      <c r="LB50" s="311"/>
      <c r="LC50" s="311"/>
      <c r="LD50" s="311"/>
      <c r="LE50" s="311"/>
      <c r="LF50" s="311"/>
      <c r="LG50" s="311"/>
      <c r="LH50" s="311"/>
      <c r="LI50" s="311"/>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08">
        <v>61314300</v>
      </c>
      <c r="ED51" s="308"/>
      <c r="EE51" s="308"/>
      <c r="EF51" s="308">
        <v>80410000</v>
      </c>
      <c r="EG51" s="308">
        <v>27890000</v>
      </c>
      <c r="EH51" s="41">
        <v>34554.129999999997</v>
      </c>
      <c r="EI51" s="311">
        <v>322585.33</v>
      </c>
      <c r="EJ51" s="311">
        <v>5656594.5499999998</v>
      </c>
      <c r="EK51" s="311">
        <v>84125996.959999993</v>
      </c>
      <c r="EL51" s="311">
        <v>259019.66</v>
      </c>
      <c r="EM51" s="311">
        <v>16146143.310000001</v>
      </c>
      <c r="EN51" s="311">
        <v>733759.27</v>
      </c>
      <c r="EO51" s="311">
        <v>26168335.57</v>
      </c>
      <c r="EP51" s="311">
        <v>43020325.210000001</v>
      </c>
      <c r="EQ51" s="311">
        <v>20632990.120000001</v>
      </c>
      <c r="ER51" s="311">
        <v>28222092.870000001</v>
      </c>
      <c r="ES51" s="311">
        <v>127444455.40000001</v>
      </c>
      <c r="ET51" s="311">
        <v>24535941.960000001</v>
      </c>
      <c r="EU51" s="311">
        <v>91357443.420000002</v>
      </c>
      <c r="EV51" s="311">
        <v>20706614.620000001</v>
      </c>
      <c r="EW51" s="311">
        <v>0</v>
      </c>
      <c r="EX51" s="311">
        <v>0</v>
      </c>
      <c r="EY51" s="311"/>
      <c r="EZ51" s="311">
        <v>18000000</v>
      </c>
      <c r="FA51" s="311">
        <v>59000000</v>
      </c>
      <c r="FB51" s="311"/>
      <c r="FC51" s="311"/>
      <c r="FD51" s="311"/>
      <c r="FE51" s="311"/>
      <c r="FF51" s="311">
        <v>18000000</v>
      </c>
      <c r="FG51" s="311">
        <v>54000000</v>
      </c>
      <c r="FH51" s="311"/>
      <c r="FI51" s="311">
        <v>74623000</v>
      </c>
      <c r="FJ51" s="311">
        <v>67815000</v>
      </c>
      <c r="FK51" s="311"/>
      <c r="FL51" s="361">
        <v>18000000</v>
      </c>
      <c r="FM51" s="311">
        <v>54000000</v>
      </c>
      <c r="FN51" s="311"/>
      <c r="FO51" s="311"/>
      <c r="FP51" s="311">
        <v>47000000</v>
      </c>
      <c r="FQ51" s="311">
        <v>30000000</v>
      </c>
      <c r="FR51" s="311">
        <v>14900000</v>
      </c>
      <c r="FS51" s="361">
        <v>23000000</v>
      </c>
      <c r="FT51" s="311"/>
      <c r="FU51" s="311">
        <v>19932059.129999999</v>
      </c>
      <c r="FV51" s="311">
        <v>10000000</v>
      </c>
      <c r="FW51" s="311"/>
      <c r="FX51" s="311">
        <v>44900000</v>
      </c>
      <c r="FY51" s="311">
        <v>11800000</v>
      </c>
      <c r="FZ51" s="311"/>
      <c r="GA51" s="311">
        <v>15000000</v>
      </c>
      <c r="GB51" s="311">
        <v>28000000</v>
      </c>
      <c r="GC51" s="311"/>
      <c r="GD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1"/>
      <c r="IX51" s="311"/>
      <c r="IY51" s="311"/>
      <c r="IZ51" s="311"/>
      <c r="JA51" s="311"/>
      <c r="JB51" s="311"/>
      <c r="JC51" s="311"/>
      <c r="JD51" s="311"/>
      <c r="JE51" s="311"/>
      <c r="JF51" s="311"/>
      <c r="JG51" s="311"/>
      <c r="JH51" s="311"/>
      <c r="JI51" s="311"/>
      <c r="JJ51" s="311"/>
      <c r="JK51" s="311"/>
      <c r="JL51" s="311"/>
      <c r="JM51" s="311"/>
      <c r="JN51" s="311"/>
      <c r="JO51" s="311"/>
      <c r="JP51" s="311"/>
      <c r="JQ51" s="311"/>
      <c r="JR51" s="311"/>
      <c r="JS51" s="311"/>
      <c r="JT51" s="311"/>
      <c r="JU51" s="311"/>
      <c r="JV51" s="311"/>
      <c r="JW51" s="311"/>
      <c r="JX51" s="311"/>
      <c r="JY51" s="311"/>
      <c r="JZ51" s="311"/>
      <c r="KA51" s="311"/>
      <c r="KB51" s="311"/>
      <c r="KC51" s="311"/>
      <c r="KD51" s="311"/>
      <c r="KE51" s="311"/>
      <c r="KF51" s="311"/>
      <c r="KG51" s="311"/>
      <c r="KH51" s="311"/>
      <c r="KI51" s="311"/>
      <c r="KJ51" s="311"/>
      <c r="KK51" s="311"/>
      <c r="KL51" s="311"/>
      <c r="KM51" s="311"/>
      <c r="KN51" s="311"/>
      <c r="KO51" s="311"/>
      <c r="KP51" s="311"/>
      <c r="KQ51" s="311"/>
      <c r="KR51" s="311"/>
      <c r="KS51" s="311"/>
      <c r="KT51" s="311"/>
      <c r="KU51" s="311"/>
      <c r="KV51" s="311"/>
      <c r="KW51" s="311"/>
      <c r="KX51" s="311"/>
      <c r="KY51" s="311"/>
      <c r="KZ51" s="311"/>
      <c r="LA51" s="311"/>
      <c r="LB51" s="311"/>
      <c r="LC51" s="311"/>
      <c r="LD51" s="311"/>
      <c r="LE51" s="311"/>
      <c r="LF51" s="311"/>
      <c r="LG51" s="311"/>
      <c r="LH51" s="311"/>
      <c r="LI51" s="311"/>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08">
        <v>1171956.5900000001</v>
      </c>
      <c r="ED52" s="308">
        <v>584698.59</v>
      </c>
      <c r="EE52" s="308">
        <v>3292203.84</v>
      </c>
      <c r="EF52" s="308">
        <v>2120376.2599999998</v>
      </c>
      <c r="EG52" s="308">
        <v>14113738.050000001</v>
      </c>
      <c r="EH52" s="311"/>
      <c r="EI52" s="311"/>
      <c r="EK52" s="311"/>
      <c r="EL52" s="311"/>
      <c r="EM52" s="311"/>
      <c r="EN52" s="311"/>
      <c r="EO52" s="311"/>
      <c r="EP52" s="311"/>
      <c r="EQ52" s="311">
        <v>160221133.53999999</v>
      </c>
      <c r="ER52" s="311">
        <v>163344901.65000001</v>
      </c>
      <c r="ES52" s="311"/>
      <c r="ET52" s="311">
        <v>220322.84</v>
      </c>
      <c r="EU52" s="311">
        <v>191078.77</v>
      </c>
      <c r="EV52" s="311">
        <v>5273085.6500000004</v>
      </c>
      <c r="EW52" s="311">
        <v>503121949.51999998</v>
      </c>
      <c r="EX52" s="311">
        <v>7673073.0999999996</v>
      </c>
      <c r="EY52" s="311">
        <v>266189636.84999999</v>
      </c>
      <c r="EZ52" s="311">
        <v>15363581.189999999</v>
      </c>
      <c r="FA52" s="311">
        <v>13117458.42</v>
      </c>
      <c r="FB52" s="311">
        <v>16543113.73</v>
      </c>
      <c r="FC52" s="311">
        <v>18813731.219999999</v>
      </c>
      <c r="FD52" s="311">
        <v>38823788.329999998</v>
      </c>
      <c r="FE52" s="311">
        <v>24442619.199999999</v>
      </c>
      <c r="FF52" s="311">
        <v>25748930.140000001</v>
      </c>
      <c r="FG52" s="311">
        <v>3819449.69</v>
      </c>
      <c r="FH52" s="311">
        <v>14059999.119999999</v>
      </c>
      <c r="FI52" s="311">
        <v>6496285.4699999997</v>
      </c>
      <c r="FJ52" s="311">
        <v>7856343.8600000003</v>
      </c>
      <c r="FK52" s="311">
        <v>8784836.1999999993</v>
      </c>
      <c r="FL52" s="361">
        <v>2698966.86</v>
      </c>
      <c r="FM52" s="311">
        <v>32388565.289999999</v>
      </c>
      <c r="FN52" s="311">
        <v>9020553.9199999999</v>
      </c>
      <c r="FO52" s="311">
        <v>512682672.61000001</v>
      </c>
      <c r="FP52" s="311">
        <v>10136902.300000001</v>
      </c>
      <c r="FQ52" s="311">
        <v>17886787.969999999</v>
      </c>
      <c r="FR52" s="311">
        <v>316564.84000000003</v>
      </c>
      <c r="FS52" s="361">
        <v>1511136.76</v>
      </c>
      <c r="FT52" s="311">
        <v>3834054.75</v>
      </c>
      <c r="FU52" s="311">
        <v>4493810.3600000003</v>
      </c>
      <c r="FV52" s="311">
        <v>250307576.15000001</v>
      </c>
      <c r="FW52" s="311">
        <v>83297964.459999993</v>
      </c>
      <c r="FX52" s="311">
        <v>18425337.739999998</v>
      </c>
      <c r="FY52" s="311">
        <v>6606851.8499999996</v>
      </c>
      <c r="FZ52" s="311">
        <v>3867306.65</v>
      </c>
      <c r="GA52" s="311">
        <v>43616999.969999999</v>
      </c>
      <c r="GB52" s="311">
        <v>5875847.9400000004</v>
      </c>
      <c r="GC52" s="311">
        <v>757104619.83000004</v>
      </c>
      <c r="GD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1"/>
      <c r="IX52" s="311"/>
      <c r="IY52" s="311"/>
      <c r="IZ52" s="311"/>
      <c r="JA52" s="311"/>
      <c r="JB52" s="311"/>
      <c r="JC52" s="311"/>
      <c r="JD52" s="311"/>
      <c r="JE52" s="311"/>
      <c r="JF52" s="311"/>
      <c r="JG52" s="311"/>
      <c r="JH52" s="311"/>
      <c r="JI52" s="311"/>
      <c r="JJ52" s="311"/>
      <c r="JK52" s="311"/>
      <c r="JL52" s="311"/>
      <c r="JM52" s="311"/>
      <c r="JN52" s="311"/>
      <c r="JO52" s="311"/>
      <c r="JP52" s="311"/>
      <c r="JQ52" s="311"/>
      <c r="JR52" s="311"/>
      <c r="JS52" s="311"/>
      <c r="JT52" s="311"/>
      <c r="JU52" s="311"/>
      <c r="JV52" s="311"/>
      <c r="JW52" s="311"/>
      <c r="JX52" s="311"/>
      <c r="JY52" s="311"/>
      <c r="JZ52" s="311"/>
      <c r="KA52" s="311"/>
      <c r="KB52" s="311"/>
      <c r="KC52" s="311"/>
      <c r="KD52" s="311"/>
      <c r="KE52" s="311"/>
      <c r="KF52" s="311"/>
      <c r="KG52" s="311"/>
      <c r="KH52" s="311"/>
      <c r="KI52" s="311"/>
      <c r="KJ52" s="311"/>
      <c r="KK52" s="311"/>
      <c r="KL52" s="311"/>
      <c r="KM52" s="311"/>
      <c r="KN52" s="311"/>
      <c r="KO52" s="311"/>
      <c r="KP52" s="311"/>
      <c r="KQ52" s="311"/>
      <c r="KR52" s="311"/>
      <c r="KS52" s="311"/>
      <c r="KT52" s="311"/>
      <c r="KU52" s="311"/>
      <c r="KV52" s="311"/>
      <c r="KW52" s="311"/>
      <c r="KX52" s="311"/>
      <c r="KY52" s="311"/>
      <c r="KZ52" s="311"/>
      <c r="LA52" s="311"/>
      <c r="LB52" s="311"/>
      <c r="LC52" s="311"/>
      <c r="LD52" s="311"/>
      <c r="LE52" s="311"/>
      <c r="LF52" s="311"/>
      <c r="LG52" s="311"/>
      <c r="LH52" s="311"/>
      <c r="LI52" s="311"/>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05">
        <v>126288268.34999999</v>
      </c>
      <c r="EA53" s="305"/>
      <c r="EC53" s="308"/>
      <c r="ED53" s="308"/>
      <c r="EE53" s="308"/>
      <c r="EF53" s="308"/>
      <c r="EG53" s="308"/>
      <c r="EH53" s="311"/>
      <c r="EI53" s="311"/>
      <c r="EJ53" s="311"/>
      <c r="EK53" s="311"/>
      <c r="EL53" s="311"/>
      <c r="EM53" s="311"/>
      <c r="EN53" s="311"/>
      <c r="EO53" s="311"/>
      <c r="EP53" s="311"/>
      <c r="EQ53" s="311">
        <v>53180290.399999999</v>
      </c>
      <c r="ER53" s="311">
        <v>57739544.189999998</v>
      </c>
      <c r="ES53" s="311"/>
      <c r="ET53" s="311">
        <v>104498495.13</v>
      </c>
      <c r="EU53" s="311">
        <v>123153743.48</v>
      </c>
      <c r="EV53" s="311">
        <v>192481569.78999999</v>
      </c>
      <c r="EW53" s="311">
        <v>172255329.59999999</v>
      </c>
      <c r="EX53" s="311">
        <v>218705424.59</v>
      </c>
      <c r="EY53" s="311"/>
      <c r="EZ53" s="311"/>
      <c r="FA53" s="311"/>
      <c r="FB53" s="311"/>
      <c r="FC53" s="311"/>
      <c r="FD53" s="311"/>
      <c r="FE53" s="311"/>
      <c r="FF53" s="311"/>
      <c r="FG53" s="311"/>
      <c r="FH53" s="311"/>
      <c r="FI53" s="311"/>
      <c r="FJ53" s="311"/>
      <c r="FK53" s="311"/>
      <c r="FL53" s="361"/>
      <c r="FM53" s="311"/>
      <c r="FN53" s="311"/>
      <c r="FO53" s="311"/>
      <c r="FP53" s="311"/>
      <c r="FQ53" s="311"/>
      <c r="FR53" s="311"/>
      <c r="FS53" s="311"/>
      <c r="FT53" s="311"/>
      <c r="FU53" s="311"/>
      <c r="FV53" s="311"/>
      <c r="FW53" s="311"/>
      <c r="FX53" s="311"/>
      <c r="FY53" s="311"/>
      <c r="FZ53" s="311"/>
      <c r="GA53" s="311"/>
      <c r="GB53" s="311"/>
      <c r="GC53" s="311"/>
      <c r="GD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1"/>
      <c r="IX53" s="311"/>
      <c r="IY53" s="311"/>
      <c r="IZ53" s="311"/>
      <c r="JA53" s="311"/>
      <c r="JB53" s="311"/>
      <c r="JC53" s="311"/>
      <c r="JD53" s="311"/>
      <c r="JE53" s="311"/>
      <c r="JF53" s="311"/>
      <c r="JG53" s="311"/>
      <c r="JH53" s="311"/>
      <c r="JI53" s="311"/>
      <c r="JJ53" s="311"/>
      <c r="JK53" s="311"/>
      <c r="JL53" s="311"/>
      <c r="JM53" s="311"/>
      <c r="JN53" s="311"/>
      <c r="JO53" s="311"/>
      <c r="JP53" s="311"/>
      <c r="JQ53" s="311"/>
      <c r="JR53" s="311"/>
      <c r="JS53" s="311"/>
      <c r="JT53" s="311"/>
      <c r="JU53" s="311"/>
      <c r="JV53" s="311"/>
      <c r="JW53" s="311"/>
      <c r="JX53" s="311"/>
      <c r="JY53" s="311"/>
      <c r="JZ53" s="311"/>
      <c r="KA53" s="311"/>
      <c r="KB53" s="311"/>
      <c r="KC53" s="311"/>
      <c r="KD53" s="311"/>
      <c r="KE53" s="311"/>
      <c r="KF53" s="311"/>
      <c r="KG53" s="311"/>
      <c r="KH53" s="311"/>
      <c r="KI53" s="311"/>
      <c r="KJ53" s="311"/>
      <c r="KK53" s="311"/>
      <c r="KL53" s="311"/>
      <c r="KM53" s="311"/>
      <c r="KN53" s="311"/>
      <c r="KO53" s="311"/>
      <c r="KP53" s="311"/>
      <c r="KQ53" s="311"/>
      <c r="KR53" s="311"/>
      <c r="KS53" s="311"/>
      <c r="KT53" s="311"/>
      <c r="KU53" s="311"/>
      <c r="KV53" s="311"/>
      <c r="KW53" s="311"/>
      <c r="KX53" s="311"/>
      <c r="KY53" s="311"/>
      <c r="KZ53" s="311"/>
      <c r="LA53" s="311"/>
      <c r="LB53" s="311"/>
      <c r="LC53" s="311"/>
      <c r="LD53" s="311"/>
      <c r="LE53" s="311"/>
      <c r="LF53" s="311"/>
      <c r="LG53" s="311"/>
      <c r="LH53" s="311"/>
      <c r="LI53" s="311"/>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05">
        <v>52886075.979999997</v>
      </c>
      <c r="EA54" s="305"/>
      <c r="EC54" s="308"/>
      <c r="ED54" s="308"/>
      <c r="EE54" s="308"/>
      <c r="EF54" s="308"/>
      <c r="EG54" s="308"/>
      <c r="ET54" s="311">
        <v>17822596.359999999</v>
      </c>
      <c r="EU54" s="311">
        <v>53222053.950000003</v>
      </c>
      <c r="EV54" s="311">
        <v>94277740.469999999</v>
      </c>
      <c r="EW54" s="311">
        <v>59024234.859999999</v>
      </c>
      <c r="EX54" s="311">
        <v>57053271.649999999</v>
      </c>
      <c r="EY54" s="311"/>
      <c r="EZ54" s="311"/>
      <c r="FA54" s="311"/>
      <c r="FB54" s="311"/>
      <c r="FC54" s="311"/>
      <c r="FD54" s="311"/>
      <c r="FE54" s="311"/>
      <c r="FF54" s="311"/>
      <c r="FG54" s="311"/>
      <c r="FH54" s="311"/>
      <c r="FI54" s="311"/>
      <c r="FJ54" s="311"/>
      <c r="FK54" s="311"/>
      <c r="FL54" s="361"/>
      <c r="FM54" s="311"/>
      <c r="FN54" s="311"/>
      <c r="FO54" s="311"/>
      <c r="FP54" s="311"/>
      <c r="FQ54" s="311"/>
      <c r="FR54" s="311"/>
      <c r="FS54" s="311"/>
      <c r="FT54" s="311"/>
      <c r="FU54" s="311"/>
      <c r="FV54" s="311"/>
      <c r="FW54" s="311"/>
      <c r="FX54" s="311"/>
      <c r="FY54" s="311"/>
      <c r="FZ54" s="311"/>
      <c r="GA54" s="311"/>
      <c r="GB54" s="311"/>
      <c r="GC54" s="311"/>
      <c r="GD54" s="311"/>
      <c r="GF54" s="311"/>
      <c r="GG54" s="311"/>
      <c r="GH54" s="311"/>
      <c r="GI54" s="311"/>
      <c r="GJ54" s="311"/>
      <c r="GK54" s="311"/>
      <c r="GL54" s="311"/>
      <c r="GM54" s="311"/>
      <c r="GN54" s="311"/>
      <c r="GO54" s="311"/>
      <c r="GP54" s="311"/>
      <c r="GQ54" s="311"/>
      <c r="GR54" s="311"/>
      <c r="GS54" s="311"/>
      <c r="GT54" s="311"/>
      <c r="GU54" s="311"/>
      <c r="GV54" s="311"/>
      <c r="GW54" s="311"/>
      <c r="GX54" s="311"/>
      <c r="GY54" s="311"/>
      <c r="GZ54" s="311"/>
      <c r="HA54" s="311"/>
      <c r="HB54" s="311"/>
      <c r="HC54" s="311"/>
      <c r="HD54" s="311"/>
      <c r="HE54" s="311"/>
      <c r="HF54" s="311"/>
      <c r="HG54" s="311"/>
      <c r="HH54" s="311"/>
      <c r="HI54" s="311"/>
      <c r="HJ54" s="311"/>
      <c r="HK54" s="311"/>
      <c r="HL54" s="311"/>
      <c r="HM54" s="311"/>
      <c r="HN54" s="311"/>
      <c r="HO54" s="311"/>
      <c r="HP54" s="311"/>
      <c r="HQ54" s="311"/>
      <c r="HR54" s="311"/>
      <c r="HS54" s="311"/>
      <c r="HT54" s="311"/>
      <c r="HU54" s="311"/>
      <c r="HV54" s="311"/>
      <c r="HW54" s="311"/>
      <c r="HX54" s="311"/>
      <c r="HY54" s="311"/>
      <c r="HZ54" s="311"/>
      <c r="IA54" s="311"/>
      <c r="IB54" s="311"/>
      <c r="IC54" s="311"/>
      <c r="ID54" s="311"/>
      <c r="IE54" s="311"/>
      <c r="IF54" s="311"/>
      <c r="IG54" s="311"/>
      <c r="IH54" s="311"/>
      <c r="II54" s="311"/>
      <c r="IJ54" s="311"/>
      <c r="IK54" s="311"/>
      <c r="IL54" s="311"/>
      <c r="IM54" s="311"/>
      <c r="IN54" s="311"/>
      <c r="IO54" s="311"/>
      <c r="IP54" s="311"/>
      <c r="IQ54" s="311"/>
      <c r="IR54" s="311"/>
      <c r="IS54" s="311"/>
      <c r="IT54" s="311"/>
      <c r="IU54" s="311"/>
      <c r="IV54" s="311"/>
      <c r="IW54" s="311"/>
      <c r="IX54" s="311"/>
      <c r="IY54" s="311"/>
      <c r="IZ54" s="311"/>
      <c r="JA54" s="311"/>
      <c r="JB54" s="311"/>
      <c r="JC54" s="311"/>
      <c r="JD54" s="311"/>
      <c r="JE54" s="311"/>
      <c r="JF54" s="311"/>
      <c r="JG54" s="311"/>
      <c r="JH54" s="311"/>
      <c r="JI54" s="311"/>
      <c r="JJ54" s="311"/>
      <c r="JK54" s="311"/>
      <c r="JL54" s="311"/>
      <c r="JM54" s="311"/>
      <c r="JN54" s="311"/>
      <c r="JO54" s="311"/>
      <c r="JP54" s="311"/>
      <c r="JQ54" s="311"/>
      <c r="JR54" s="311"/>
      <c r="JS54" s="311"/>
      <c r="JT54" s="311"/>
      <c r="JU54" s="311"/>
      <c r="JV54" s="311"/>
      <c r="JW54" s="311"/>
      <c r="JX54" s="311"/>
      <c r="JY54" s="311"/>
      <c r="JZ54" s="311"/>
      <c r="KA54" s="311"/>
      <c r="KB54" s="311"/>
      <c r="KC54" s="311"/>
      <c r="KD54" s="311"/>
      <c r="KE54" s="311"/>
      <c r="KF54" s="311"/>
      <c r="KG54" s="311"/>
      <c r="KH54" s="311"/>
      <c r="KI54" s="311"/>
      <c r="KJ54" s="311"/>
      <c r="KK54" s="311"/>
      <c r="KL54" s="311"/>
      <c r="KM54" s="311"/>
      <c r="KN54" s="311"/>
      <c r="KO54" s="311"/>
      <c r="KP54" s="311"/>
      <c r="KQ54" s="311"/>
      <c r="KR54" s="311"/>
      <c r="KS54" s="311"/>
      <c r="KT54" s="311"/>
      <c r="KU54" s="311"/>
      <c r="KV54" s="311"/>
      <c r="KW54" s="311"/>
      <c r="KX54" s="311"/>
      <c r="KY54" s="311"/>
      <c r="KZ54" s="311"/>
      <c r="LA54" s="311"/>
      <c r="LB54" s="311"/>
      <c r="LC54" s="311"/>
      <c r="LD54" s="311"/>
      <c r="LE54" s="311"/>
      <c r="LF54" s="311"/>
      <c r="LG54" s="311"/>
      <c r="LH54" s="311"/>
      <c r="LI54" s="311"/>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06">
        <v>38195596.229999997</v>
      </c>
      <c r="EA55" s="282">
        <v>31848022.640000001</v>
      </c>
      <c r="EB55" s="282">
        <v>38170479.030000001</v>
      </c>
      <c r="EC55" s="308">
        <v>34615240.759999998</v>
      </c>
      <c r="ED55" s="308">
        <v>35860750.060000002</v>
      </c>
      <c r="EE55" s="308">
        <v>36033379.700000003</v>
      </c>
      <c r="EF55" s="308">
        <v>38323683.899999999</v>
      </c>
      <c r="EG55" s="308">
        <v>40386170.310000002</v>
      </c>
      <c r="EH55" s="311">
        <v>36341017.520000003</v>
      </c>
      <c r="EI55" s="311">
        <v>36442747.460000001</v>
      </c>
      <c r="EJ55" s="311">
        <v>36477113.590000004</v>
      </c>
      <c r="EK55" s="311">
        <v>36703828.340000004</v>
      </c>
      <c r="EL55" s="311">
        <v>34203194.770000003</v>
      </c>
      <c r="EM55" s="311">
        <v>40628800.600000001</v>
      </c>
      <c r="EN55" s="311">
        <v>36224128.640000001</v>
      </c>
      <c r="EO55" s="311">
        <v>35575955.729999997</v>
      </c>
      <c r="EP55" s="311">
        <v>36145069.369999997</v>
      </c>
      <c r="EQ55" s="311">
        <v>37968977.82</v>
      </c>
      <c r="ER55" s="311">
        <v>37257887.189999998</v>
      </c>
      <c r="ES55" s="311">
        <v>41404585.670000002</v>
      </c>
      <c r="ET55" s="311">
        <v>37313745.240000002</v>
      </c>
      <c r="EU55" s="311">
        <v>38053361.399999999</v>
      </c>
      <c r="EV55" s="311">
        <v>36623552.420000002</v>
      </c>
      <c r="EW55" s="311">
        <v>38350898.119999997</v>
      </c>
      <c r="EX55" s="311">
        <v>38447534.82</v>
      </c>
      <c r="EY55" s="311">
        <v>38983266.57</v>
      </c>
      <c r="EZ55" s="311">
        <v>37411972.93</v>
      </c>
      <c r="FA55" s="311">
        <v>36767851.93</v>
      </c>
      <c r="FB55" s="311">
        <v>38163535.509999998</v>
      </c>
      <c r="FC55" s="311">
        <v>39555048.049999997</v>
      </c>
      <c r="FD55" s="311">
        <v>45304980.549999997</v>
      </c>
      <c r="FE55" s="311">
        <v>34820487.009999998</v>
      </c>
      <c r="FF55" s="311">
        <v>38898745.609999999</v>
      </c>
      <c r="FG55" s="311">
        <v>38603036.109999999</v>
      </c>
      <c r="FH55" s="311">
        <v>39176968.049999997</v>
      </c>
      <c r="FI55" s="311">
        <v>38923552.049999997</v>
      </c>
      <c r="FJ55" s="311">
        <v>39904782.170000002</v>
      </c>
      <c r="FK55" s="311">
        <v>41565368.68</v>
      </c>
      <c r="FL55" s="361">
        <v>38100886.07</v>
      </c>
      <c r="FM55" s="311">
        <v>37237058.799999997</v>
      </c>
      <c r="FN55" s="311">
        <v>38571466.869999997</v>
      </c>
      <c r="FO55" s="311">
        <v>38895006.189999998</v>
      </c>
      <c r="FP55" s="311">
        <v>39570495.68</v>
      </c>
      <c r="FQ55" s="361">
        <v>43406510.43</v>
      </c>
      <c r="FR55" s="311">
        <v>40884832.280000001</v>
      </c>
      <c r="FS55" s="311">
        <v>41362850.270000003</v>
      </c>
      <c r="FT55" s="311">
        <v>41444412.079999998</v>
      </c>
      <c r="FU55" s="311">
        <v>41745440.189999998</v>
      </c>
      <c r="FV55" s="311">
        <v>40758304.579999998</v>
      </c>
      <c r="FW55" s="311">
        <v>43040867.280000001</v>
      </c>
      <c r="FX55" s="311">
        <v>41134725.810000002</v>
      </c>
      <c r="FY55" s="311">
        <v>40354849.710000001</v>
      </c>
      <c r="FZ55" s="311">
        <v>40276343.780000001</v>
      </c>
      <c r="GA55" s="311">
        <v>42400898.109999999</v>
      </c>
      <c r="GB55" s="311">
        <v>38685460.780000001</v>
      </c>
      <c r="GC55" s="311">
        <v>47063398.039999999</v>
      </c>
      <c r="GD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1"/>
      <c r="IX55" s="311"/>
      <c r="IY55" s="311"/>
      <c r="IZ55" s="311"/>
      <c r="JA55" s="311"/>
      <c r="JB55" s="311"/>
      <c r="JC55" s="311"/>
      <c r="JD55" s="311"/>
      <c r="JE55" s="311"/>
      <c r="JF55" s="311"/>
      <c r="JG55" s="311"/>
      <c r="JH55" s="311"/>
      <c r="JI55" s="311"/>
      <c r="JJ55" s="311"/>
      <c r="JK55" s="311"/>
      <c r="JL55" s="311"/>
      <c r="JM55" s="311"/>
      <c r="JN55" s="311"/>
      <c r="JO55" s="311"/>
      <c r="JP55" s="311"/>
      <c r="JQ55" s="311"/>
      <c r="JR55" s="311"/>
      <c r="JS55" s="311"/>
      <c r="JT55" s="311"/>
      <c r="JU55" s="311"/>
      <c r="JV55" s="311"/>
      <c r="JW55" s="311"/>
      <c r="JX55" s="311"/>
      <c r="JY55" s="311"/>
      <c r="JZ55" s="311"/>
      <c r="KA55" s="311"/>
      <c r="KB55" s="311"/>
      <c r="KC55" s="311"/>
      <c r="KD55" s="311"/>
      <c r="KE55" s="311"/>
      <c r="KF55" s="311"/>
      <c r="KG55" s="311"/>
      <c r="KH55" s="311"/>
      <c r="KI55" s="311"/>
      <c r="KJ55" s="311"/>
      <c r="KK55" s="311"/>
      <c r="KL55" s="311"/>
      <c r="KM55" s="311"/>
      <c r="KN55" s="311"/>
      <c r="KO55" s="311"/>
      <c r="KP55" s="311"/>
      <c r="KQ55" s="311"/>
      <c r="KR55" s="311"/>
      <c r="KS55" s="311"/>
      <c r="KT55" s="311"/>
      <c r="KU55" s="311"/>
      <c r="KV55" s="311"/>
      <c r="KW55" s="311"/>
      <c r="KX55" s="311"/>
      <c r="KY55" s="311"/>
      <c r="KZ55" s="311"/>
      <c r="LA55" s="311"/>
      <c r="LB55" s="311"/>
      <c r="LC55" s="311"/>
      <c r="LD55" s="311"/>
      <c r="LE55" s="311"/>
      <c r="LF55" s="311"/>
      <c r="LG55" s="311"/>
      <c r="LH55" s="311"/>
      <c r="LI55" s="311"/>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05">
        <v>20765765.32</v>
      </c>
      <c r="EB56" s="282">
        <v>20917895.859999999</v>
      </c>
      <c r="EC56" s="308"/>
      <c r="ED56" s="308"/>
      <c r="EE56" s="308"/>
      <c r="EF56" s="308"/>
      <c r="EG56" s="308"/>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61"/>
      <c r="FM56" s="311"/>
      <c r="FN56" s="311"/>
      <c r="FO56" s="311"/>
      <c r="FP56" s="311"/>
      <c r="FQ56" s="311"/>
      <c r="FR56" s="311"/>
      <c r="FS56" s="311"/>
      <c r="FT56" s="311"/>
      <c r="FU56" s="311"/>
      <c r="FV56" s="311"/>
      <c r="FW56" s="311"/>
      <c r="FX56" s="311"/>
      <c r="FY56" s="311"/>
      <c r="FZ56" s="311"/>
      <c r="GA56" s="311"/>
      <c r="GB56" s="311"/>
      <c r="GC56" s="311"/>
      <c r="GD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1"/>
      <c r="IX56" s="311"/>
      <c r="IY56" s="311"/>
      <c r="IZ56" s="311"/>
      <c r="JA56" s="311"/>
      <c r="JB56" s="311"/>
      <c r="JC56" s="311"/>
      <c r="JD56" s="311"/>
      <c r="JE56" s="311"/>
      <c r="JF56" s="311"/>
      <c r="JG56" s="311"/>
      <c r="JH56" s="311"/>
      <c r="JI56" s="311"/>
      <c r="JJ56" s="311"/>
      <c r="JK56" s="311"/>
      <c r="JL56" s="311"/>
      <c r="JM56" s="311"/>
      <c r="JN56" s="311"/>
      <c r="JO56" s="311"/>
      <c r="JP56" s="311"/>
      <c r="JQ56" s="311"/>
      <c r="JR56" s="311"/>
      <c r="JS56" s="311"/>
      <c r="JT56" s="311"/>
      <c r="JU56" s="311"/>
      <c r="JV56" s="311"/>
      <c r="JW56" s="311"/>
      <c r="JX56" s="311"/>
      <c r="JY56" s="311"/>
      <c r="JZ56" s="311"/>
      <c r="KA56" s="311"/>
      <c r="KB56" s="311"/>
      <c r="KC56" s="311"/>
      <c r="KD56" s="311"/>
      <c r="KE56" s="311"/>
      <c r="KF56" s="311"/>
      <c r="KG56" s="311"/>
      <c r="KH56" s="311"/>
      <c r="KI56" s="311"/>
      <c r="KJ56" s="311"/>
      <c r="KK56" s="311"/>
      <c r="KL56" s="311"/>
      <c r="KM56" s="311"/>
      <c r="KN56" s="311"/>
      <c r="KO56" s="311"/>
      <c r="KP56" s="311"/>
      <c r="KQ56" s="311"/>
      <c r="KR56" s="311"/>
      <c r="KS56" s="311"/>
      <c r="KT56" s="311"/>
      <c r="KU56" s="311"/>
      <c r="KV56" s="311"/>
      <c r="KW56" s="311"/>
      <c r="KX56" s="311"/>
      <c r="KY56" s="311"/>
      <c r="KZ56" s="311"/>
      <c r="LA56" s="311"/>
      <c r="LB56" s="311"/>
      <c r="LC56" s="311"/>
      <c r="LD56" s="311"/>
      <c r="LE56" s="311"/>
      <c r="LF56" s="311"/>
      <c r="LG56" s="311"/>
      <c r="LH56" s="311"/>
      <c r="LI56" s="311"/>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05">
        <v>2845756.22</v>
      </c>
      <c r="EB57" s="282">
        <v>2891031.89</v>
      </c>
      <c r="EC57" s="308"/>
      <c r="ED57" s="308"/>
      <c r="EE57" s="308"/>
      <c r="EF57" s="308"/>
      <c r="EG57" s="308"/>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61"/>
      <c r="FM57" s="311"/>
      <c r="FN57" s="311"/>
      <c r="FO57" s="311"/>
      <c r="FP57" s="311"/>
      <c r="FQ57" s="311"/>
      <c r="FR57" s="311"/>
      <c r="FS57" s="311"/>
      <c r="FT57" s="311"/>
      <c r="FU57" s="311"/>
      <c r="FV57" s="311"/>
      <c r="FW57" s="311"/>
      <c r="FX57" s="311"/>
      <c r="FY57" s="311"/>
      <c r="FZ57" s="311"/>
      <c r="GA57" s="311"/>
      <c r="GB57" s="311"/>
      <c r="GC57" s="311"/>
      <c r="GD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1"/>
      <c r="IX57" s="311"/>
      <c r="IY57" s="311"/>
      <c r="IZ57" s="311"/>
      <c r="JA57" s="311"/>
      <c r="JB57" s="311"/>
      <c r="JC57" s="311"/>
      <c r="JD57" s="311"/>
      <c r="JE57" s="311"/>
      <c r="JF57" s="311"/>
      <c r="JG57" s="311"/>
      <c r="JH57" s="311"/>
      <c r="JI57" s="311"/>
      <c r="JJ57" s="311"/>
      <c r="JK57" s="311"/>
      <c r="JL57" s="311"/>
      <c r="JM57" s="311"/>
      <c r="JN57" s="311"/>
      <c r="JO57" s="311"/>
      <c r="JP57" s="311"/>
      <c r="JQ57" s="311"/>
      <c r="JR57" s="311"/>
      <c r="JS57" s="311"/>
      <c r="JT57" s="311"/>
      <c r="JU57" s="311"/>
      <c r="JV57" s="311"/>
      <c r="JW57" s="311"/>
      <c r="JX57" s="311"/>
      <c r="JY57" s="311"/>
      <c r="JZ57" s="311"/>
      <c r="KA57" s="311"/>
      <c r="KB57" s="311"/>
      <c r="KC57" s="311"/>
      <c r="KD57" s="311"/>
      <c r="KE57" s="311"/>
      <c r="KF57" s="311"/>
      <c r="KG57" s="311"/>
      <c r="KH57" s="311"/>
      <c r="KI57" s="311"/>
      <c r="KJ57" s="311"/>
      <c r="KK57" s="311"/>
      <c r="KL57" s="311"/>
      <c r="KM57" s="311"/>
      <c r="KN57" s="311"/>
      <c r="KO57" s="311"/>
      <c r="KP57" s="311"/>
      <c r="KQ57" s="311"/>
      <c r="KR57" s="311"/>
      <c r="KS57" s="311"/>
      <c r="KT57" s="311"/>
      <c r="KU57" s="311"/>
      <c r="KV57" s="311"/>
      <c r="KW57" s="311"/>
      <c r="KX57" s="311"/>
      <c r="KY57" s="311"/>
      <c r="KZ57" s="311"/>
      <c r="LA57" s="311"/>
      <c r="LB57" s="311"/>
      <c r="LC57" s="311"/>
      <c r="LD57" s="311"/>
      <c r="LE57" s="311"/>
      <c r="LF57" s="311"/>
      <c r="LG57" s="311"/>
      <c r="LH57" s="311"/>
      <c r="LI57" s="311"/>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05">
        <v>7281303.6100000003</v>
      </c>
      <c r="EB58" s="282">
        <v>7104100.9299999997</v>
      </c>
      <c r="EC58" s="308"/>
      <c r="ED58" s="308"/>
      <c r="EE58" s="308"/>
      <c r="EF58" s="308"/>
      <c r="EG58" s="308"/>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61"/>
      <c r="FM58" s="311"/>
      <c r="FN58" s="311"/>
      <c r="FO58" s="311"/>
      <c r="FP58" s="311"/>
      <c r="FQ58" s="311"/>
      <c r="FR58" s="311"/>
      <c r="FS58" s="311"/>
      <c r="FT58" s="311"/>
      <c r="FU58" s="311"/>
      <c r="FV58" s="311"/>
      <c r="FW58" s="311"/>
      <c r="FX58" s="311"/>
      <c r="FY58" s="311"/>
      <c r="FZ58" s="311"/>
      <c r="GA58" s="311"/>
      <c r="GB58" s="311"/>
      <c r="GC58" s="311"/>
      <c r="GD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1"/>
      <c r="IX58" s="311"/>
      <c r="IY58" s="311"/>
      <c r="IZ58" s="311"/>
      <c r="JA58" s="311"/>
      <c r="JB58" s="311"/>
      <c r="JC58" s="311"/>
      <c r="JD58" s="311"/>
      <c r="JE58" s="311"/>
      <c r="JF58" s="311"/>
      <c r="JG58" s="311"/>
      <c r="JH58" s="311"/>
      <c r="JI58" s="311"/>
      <c r="JJ58" s="311"/>
      <c r="JK58" s="311"/>
      <c r="JL58" s="311"/>
      <c r="JM58" s="311"/>
      <c r="JN58" s="311"/>
      <c r="JO58" s="311"/>
      <c r="JP58" s="311"/>
      <c r="JQ58" s="311"/>
      <c r="JR58" s="311"/>
      <c r="JS58" s="311"/>
      <c r="JT58" s="311"/>
      <c r="JU58" s="311"/>
      <c r="JV58" s="311"/>
      <c r="JW58" s="311"/>
      <c r="JX58" s="311"/>
      <c r="JY58" s="311"/>
      <c r="JZ58" s="311"/>
      <c r="KA58" s="311"/>
      <c r="KB58" s="311"/>
      <c r="KC58" s="311"/>
      <c r="KD58" s="311"/>
      <c r="KE58" s="311"/>
      <c r="KF58" s="311"/>
      <c r="KG58" s="311"/>
      <c r="KH58" s="311"/>
      <c r="KI58" s="311"/>
      <c r="KJ58" s="311"/>
      <c r="KK58" s="311"/>
      <c r="KL58" s="311"/>
      <c r="KM58" s="311"/>
      <c r="KN58" s="311"/>
      <c r="KO58" s="311"/>
      <c r="KP58" s="311"/>
      <c r="KQ58" s="311"/>
      <c r="KR58" s="311"/>
      <c r="KS58" s="311"/>
      <c r="KT58" s="311"/>
      <c r="KU58" s="311"/>
      <c r="KV58" s="311"/>
      <c r="KW58" s="311"/>
      <c r="KX58" s="311"/>
      <c r="KY58" s="311"/>
      <c r="KZ58" s="311"/>
      <c r="LA58" s="311"/>
      <c r="LB58" s="311"/>
      <c r="LC58" s="311"/>
      <c r="LD58" s="311"/>
      <c r="LE58" s="311"/>
      <c r="LF58" s="311"/>
      <c r="LG58" s="311"/>
      <c r="LH58" s="311"/>
      <c r="LI58" s="311"/>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05">
        <v>3914226.01</v>
      </c>
      <c r="EB59" s="282">
        <v>3904156.29</v>
      </c>
      <c r="EC59" s="308"/>
      <c r="ED59" s="308"/>
      <c r="EE59" s="308"/>
      <c r="EF59" s="308"/>
      <c r="EG59" s="308"/>
      <c r="EH59" s="311"/>
      <c r="EI59" s="311"/>
      <c r="EJ59" s="311"/>
      <c r="EK59" s="311"/>
      <c r="EL59" s="311"/>
      <c r="EM59" s="311"/>
      <c r="EN59" s="311"/>
      <c r="EO59" s="311"/>
      <c r="EP59" s="311"/>
      <c r="EQ59" s="311"/>
      <c r="ER59" s="311"/>
      <c r="ES59" s="311"/>
      <c r="ET59" s="311"/>
      <c r="EU59" s="311"/>
      <c r="EV59" s="311"/>
      <c r="EW59" s="311"/>
      <c r="EX59" s="311"/>
      <c r="EY59" s="311"/>
      <c r="EZ59" s="311"/>
      <c r="FA59" s="311"/>
      <c r="FB59" s="311"/>
      <c r="FC59" s="311"/>
      <c r="FD59" s="311"/>
      <c r="FE59" s="311"/>
      <c r="FF59" s="311"/>
      <c r="FG59" s="311"/>
      <c r="FH59" s="311"/>
      <c r="FI59" s="311"/>
      <c r="FJ59" s="311"/>
      <c r="FK59" s="311"/>
      <c r="FL59" s="361"/>
      <c r="FM59" s="311"/>
      <c r="FN59" s="311"/>
      <c r="FO59" s="311"/>
      <c r="FP59" s="311"/>
      <c r="FQ59" s="311"/>
      <c r="FR59" s="311"/>
      <c r="FS59" s="311"/>
      <c r="FT59" s="311"/>
      <c r="FU59" s="311"/>
      <c r="FV59" s="311"/>
      <c r="FW59" s="311"/>
      <c r="FX59" s="311"/>
      <c r="FY59" s="311"/>
      <c r="FZ59" s="311"/>
      <c r="GA59" s="311"/>
      <c r="GB59" s="311"/>
      <c r="GC59" s="311"/>
      <c r="GD59" s="311"/>
      <c r="GF59" s="311"/>
      <c r="GG59" s="311"/>
      <c r="GH59" s="311"/>
      <c r="GI59" s="311"/>
      <c r="GJ59" s="311"/>
      <c r="GK59" s="311"/>
      <c r="GL59" s="311"/>
      <c r="GM59" s="311"/>
      <c r="GN59" s="311"/>
      <c r="GO59" s="311"/>
      <c r="GP59" s="311"/>
      <c r="GQ59" s="311"/>
      <c r="GR59" s="311"/>
      <c r="GS59" s="311"/>
      <c r="GT59" s="311"/>
      <c r="GU59" s="311"/>
      <c r="GV59" s="311"/>
      <c r="GW59" s="311"/>
      <c r="GX59" s="311"/>
      <c r="GY59" s="311"/>
      <c r="GZ59" s="311"/>
      <c r="HA59" s="311"/>
      <c r="HB59" s="311"/>
      <c r="HC59" s="311"/>
      <c r="HD59" s="311"/>
      <c r="HE59" s="311"/>
      <c r="HF59" s="311"/>
      <c r="HG59" s="311"/>
      <c r="HH59" s="311"/>
      <c r="HI59" s="311"/>
      <c r="HJ59" s="311"/>
      <c r="HK59" s="311"/>
      <c r="HL59" s="311"/>
      <c r="HM59" s="311"/>
      <c r="HN59" s="311"/>
      <c r="HO59" s="311"/>
      <c r="HP59" s="311"/>
      <c r="HQ59" s="311"/>
      <c r="HR59" s="311"/>
      <c r="HS59" s="311"/>
      <c r="HT59" s="311"/>
      <c r="HU59" s="311"/>
      <c r="HV59" s="311"/>
      <c r="HW59" s="311"/>
      <c r="HX59" s="311"/>
      <c r="HY59" s="311"/>
      <c r="HZ59" s="311"/>
      <c r="IA59" s="311"/>
      <c r="IB59" s="311"/>
      <c r="IC59" s="311"/>
      <c r="ID59" s="311"/>
      <c r="IE59" s="311"/>
      <c r="IF59" s="311"/>
      <c r="IG59" s="311"/>
      <c r="IH59" s="311"/>
      <c r="II59" s="311"/>
      <c r="IJ59" s="311"/>
      <c r="IK59" s="311"/>
      <c r="IL59" s="311"/>
      <c r="IM59" s="311"/>
      <c r="IN59" s="311"/>
      <c r="IO59" s="311"/>
      <c r="IP59" s="311"/>
      <c r="IQ59" s="311"/>
      <c r="IR59" s="311"/>
      <c r="IS59" s="311"/>
      <c r="IT59" s="311"/>
      <c r="IU59" s="311"/>
      <c r="IV59" s="311"/>
      <c r="IW59" s="311"/>
      <c r="IX59" s="311"/>
      <c r="IY59" s="311"/>
      <c r="IZ59" s="311"/>
      <c r="JA59" s="311"/>
      <c r="JB59" s="311"/>
      <c r="JC59" s="311"/>
      <c r="JD59" s="311"/>
      <c r="JE59" s="311"/>
      <c r="JF59" s="311"/>
      <c r="JG59" s="311"/>
      <c r="JH59" s="311"/>
      <c r="JI59" s="311"/>
      <c r="JJ59" s="311"/>
      <c r="JK59" s="311"/>
      <c r="JL59" s="311"/>
      <c r="JM59" s="311"/>
      <c r="JN59" s="311"/>
      <c r="JO59" s="311"/>
      <c r="JP59" s="311"/>
      <c r="JQ59" s="311"/>
      <c r="JR59" s="311"/>
      <c r="JS59" s="311"/>
      <c r="JT59" s="311"/>
      <c r="JU59" s="311"/>
      <c r="JV59" s="311"/>
      <c r="JW59" s="311"/>
      <c r="JX59" s="311"/>
      <c r="JY59" s="311"/>
      <c r="JZ59" s="311"/>
      <c r="KA59" s="311"/>
      <c r="KB59" s="311"/>
      <c r="KC59" s="311"/>
      <c r="KD59" s="311"/>
      <c r="KE59" s="311"/>
      <c r="KF59" s="311"/>
      <c r="KG59" s="311"/>
      <c r="KH59" s="311"/>
      <c r="KI59" s="311"/>
      <c r="KJ59" s="311"/>
      <c r="KK59" s="311"/>
      <c r="KL59" s="311"/>
      <c r="KM59" s="311"/>
      <c r="KN59" s="311"/>
      <c r="KO59" s="311"/>
      <c r="KP59" s="311"/>
      <c r="KQ59" s="311"/>
      <c r="KR59" s="311"/>
      <c r="KS59" s="311"/>
      <c r="KT59" s="311"/>
      <c r="KU59" s="311"/>
      <c r="KV59" s="311"/>
      <c r="KW59" s="311"/>
      <c r="KX59" s="311"/>
      <c r="KY59" s="311"/>
      <c r="KZ59" s="311"/>
      <c r="LA59" s="311"/>
      <c r="LB59" s="311"/>
      <c r="LC59" s="311"/>
      <c r="LD59" s="311"/>
      <c r="LE59" s="311"/>
      <c r="LF59" s="311"/>
      <c r="LG59" s="311"/>
      <c r="LH59" s="311"/>
      <c r="LI59" s="311"/>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05">
        <v>309176.73</v>
      </c>
      <c r="EB60" s="282">
        <v>102387.25</v>
      </c>
      <c r="EC60" s="308"/>
      <c r="ED60" s="308"/>
      <c r="EE60" s="308"/>
      <c r="EF60" s="308"/>
      <c r="EG60" s="308"/>
      <c r="ET60" s="311"/>
      <c r="EU60" s="311"/>
      <c r="EV60" s="311"/>
      <c r="EW60" s="311"/>
      <c r="EX60" s="311"/>
      <c r="EY60" s="311"/>
      <c r="EZ60" s="311"/>
      <c r="FA60" s="311"/>
      <c r="FB60" s="311"/>
      <c r="FC60" s="311"/>
      <c r="FD60" s="311"/>
      <c r="FE60" s="311"/>
      <c r="FF60" s="311"/>
      <c r="FG60" s="311"/>
      <c r="FH60" s="311"/>
      <c r="FI60" s="311"/>
      <c r="FJ60" s="311"/>
      <c r="FK60" s="311"/>
      <c r="FL60" s="361"/>
      <c r="FM60" s="311"/>
      <c r="FN60" s="311"/>
      <c r="FO60" s="311"/>
      <c r="FP60" s="311"/>
      <c r="FQ60" s="311"/>
      <c r="FR60" s="311"/>
      <c r="FS60" s="311"/>
      <c r="FT60" s="311"/>
      <c r="FU60" s="311"/>
      <c r="FV60" s="311"/>
      <c r="FW60" s="311"/>
      <c r="FX60" s="311"/>
      <c r="FY60" s="311"/>
      <c r="FZ60" s="311"/>
      <c r="GA60" s="311"/>
      <c r="GB60" s="311"/>
      <c r="GC60" s="311"/>
      <c r="GD60" s="311"/>
      <c r="GF60" s="311"/>
      <c r="GG60" s="311"/>
      <c r="GH60" s="311"/>
      <c r="GI60" s="311"/>
      <c r="GJ60" s="311"/>
      <c r="GK60" s="311"/>
      <c r="GL60" s="311"/>
      <c r="GM60" s="311"/>
      <c r="GN60" s="311"/>
      <c r="GO60" s="311"/>
      <c r="GP60" s="311"/>
      <c r="GQ60" s="311"/>
      <c r="GR60" s="311"/>
      <c r="GS60" s="311"/>
      <c r="GT60" s="311"/>
      <c r="GU60" s="311"/>
      <c r="GV60" s="311"/>
      <c r="GW60" s="311"/>
      <c r="GX60" s="311"/>
      <c r="GY60" s="311"/>
      <c r="GZ60" s="311"/>
      <c r="HA60" s="311"/>
      <c r="HB60" s="311"/>
      <c r="HC60" s="311"/>
      <c r="HD60" s="311"/>
      <c r="HE60" s="311"/>
      <c r="HF60" s="311"/>
      <c r="HG60" s="311"/>
      <c r="HH60" s="311"/>
      <c r="HI60" s="311"/>
      <c r="HJ60" s="311"/>
      <c r="HK60" s="311"/>
      <c r="HL60" s="311"/>
      <c r="HM60" s="311"/>
      <c r="HN60" s="311"/>
      <c r="HO60" s="311"/>
      <c r="HP60" s="311"/>
      <c r="HQ60" s="311"/>
      <c r="HR60" s="311"/>
      <c r="HS60" s="311"/>
      <c r="HT60" s="311"/>
      <c r="HU60" s="311"/>
      <c r="HV60" s="311"/>
      <c r="HW60" s="311"/>
      <c r="HX60" s="311"/>
      <c r="HY60" s="311"/>
      <c r="HZ60" s="311"/>
      <c r="IA60" s="311"/>
      <c r="IB60" s="311"/>
      <c r="IC60" s="311"/>
      <c r="ID60" s="311"/>
      <c r="IE60" s="311"/>
      <c r="IF60" s="311"/>
      <c r="IG60" s="311"/>
      <c r="IH60" s="311"/>
      <c r="II60" s="311"/>
      <c r="IJ60" s="311"/>
      <c r="IK60" s="311"/>
      <c r="IL60" s="311"/>
      <c r="IM60" s="311"/>
      <c r="IN60" s="311"/>
      <c r="IO60" s="311"/>
      <c r="IP60" s="311"/>
      <c r="IQ60" s="311"/>
      <c r="IR60" s="311"/>
      <c r="IS60" s="311"/>
      <c r="IT60" s="311"/>
      <c r="IU60" s="311"/>
      <c r="IV60" s="311"/>
      <c r="IW60" s="311"/>
      <c r="IX60" s="311"/>
      <c r="IY60" s="311"/>
      <c r="IZ60" s="311"/>
      <c r="JA60" s="311"/>
      <c r="JB60" s="311"/>
      <c r="JC60" s="311"/>
      <c r="JD60" s="311"/>
      <c r="JE60" s="311"/>
      <c r="JF60" s="311"/>
      <c r="JG60" s="311"/>
      <c r="JH60" s="311"/>
      <c r="JI60" s="311"/>
      <c r="JJ60" s="311"/>
      <c r="JK60" s="311"/>
      <c r="JL60" s="311"/>
      <c r="JM60" s="311"/>
      <c r="JN60" s="311"/>
      <c r="JO60" s="311"/>
      <c r="JP60" s="311"/>
      <c r="JQ60" s="311"/>
      <c r="JR60" s="311"/>
      <c r="JS60" s="311"/>
      <c r="JT60" s="311"/>
      <c r="JU60" s="311"/>
      <c r="JV60" s="311"/>
      <c r="JW60" s="311"/>
      <c r="JX60" s="311"/>
      <c r="JY60" s="311"/>
      <c r="JZ60" s="311"/>
      <c r="KA60" s="311"/>
      <c r="KB60" s="311"/>
      <c r="KC60" s="311"/>
      <c r="KD60" s="311"/>
      <c r="KE60" s="311"/>
      <c r="KF60" s="311"/>
      <c r="KG60" s="311"/>
      <c r="KH60" s="311"/>
      <c r="KI60" s="311"/>
      <c r="KJ60" s="311"/>
      <c r="KK60" s="311"/>
      <c r="KL60" s="311"/>
      <c r="KM60" s="311"/>
      <c r="KN60" s="311"/>
      <c r="KO60" s="311"/>
      <c r="KP60" s="311"/>
      <c r="KQ60" s="311"/>
      <c r="KR60" s="311"/>
      <c r="KS60" s="311"/>
      <c r="KT60" s="311"/>
      <c r="KU60" s="311"/>
      <c r="KV60" s="311"/>
      <c r="KW60" s="311"/>
      <c r="KX60" s="311"/>
      <c r="KY60" s="311"/>
      <c r="KZ60" s="311"/>
      <c r="LA60" s="311"/>
      <c r="LB60" s="311"/>
      <c r="LC60" s="311"/>
      <c r="LD60" s="311"/>
      <c r="LE60" s="311"/>
      <c r="LF60" s="311"/>
      <c r="LG60" s="311"/>
      <c r="LH60" s="311"/>
      <c r="LI60" s="311"/>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05">
        <v>417784.36</v>
      </c>
      <c r="EA61" s="305">
        <v>953614.09</v>
      </c>
      <c r="EB61" s="305">
        <v>350540.56</v>
      </c>
      <c r="EC61" s="315">
        <v>896917.02</v>
      </c>
      <c r="ED61" s="308">
        <v>368001.48</v>
      </c>
      <c r="EE61" s="308">
        <v>888747.37</v>
      </c>
      <c r="EF61" s="308">
        <v>585553.42000000004</v>
      </c>
      <c r="EG61" s="308">
        <v>2421211.9500000002</v>
      </c>
      <c r="EH61" s="311">
        <v>70065.570000000007</v>
      </c>
      <c r="EI61" s="311">
        <v>920424.11</v>
      </c>
      <c r="EJ61" s="311">
        <v>936990.91</v>
      </c>
      <c r="EK61" s="311">
        <v>685539.4</v>
      </c>
      <c r="EL61" s="311">
        <v>763370.53</v>
      </c>
      <c r="EM61" s="311">
        <v>888374.79</v>
      </c>
      <c r="EN61" s="311">
        <v>845413.4</v>
      </c>
      <c r="EO61" s="311">
        <v>982340.29</v>
      </c>
      <c r="EP61" s="311">
        <v>710611.47</v>
      </c>
      <c r="EQ61" s="311">
        <v>864910.68</v>
      </c>
      <c r="ER61" s="311">
        <v>1028980.9</v>
      </c>
      <c r="ES61" s="311">
        <v>1951716.68</v>
      </c>
      <c r="ET61" s="311">
        <v>363127.64</v>
      </c>
      <c r="EU61" s="311">
        <v>848575.97</v>
      </c>
      <c r="EV61" s="311">
        <v>933832.27</v>
      </c>
      <c r="EW61" s="311">
        <v>983620.43</v>
      </c>
      <c r="EX61" s="311">
        <v>835475.63</v>
      </c>
      <c r="EY61" s="311">
        <v>1164263.1200000001</v>
      </c>
      <c r="EZ61" s="311">
        <v>853949.13</v>
      </c>
      <c r="FA61" s="311">
        <v>804909.73</v>
      </c>
      <c r="FB61" s="311">
        <v>963637.57</v>
      </c>
      <c r="FC61" s="311">
        <v>1011368.26</v>
      </c>
      <c r="FD61" s="311">
        <v>1172083.78</v>
      </c>
      <c r="FE61" s="311">
        <v>3278096.68</v>
      </c>
      <c r="FF61" s="311">
        <v>432711.77</v>
      </c>
      <c r="FG61" s="311">
        <v>1037317.51</v>
      </c>
      <c r="FH61" s="311">
        <v>739399.21</v>
      </c>
      <c r="FI61" s="311">
        <v>1606178.02</v>
      </c>
      <c r="FJ61" s="311">
        <v>1045130.65</v>
      </c>
      <c r="FK61" s="311">
        <v>649835.03</v>
      </c>
      <c r="FL61" s="360">
        <v>1612312.96</v>
      </c>
      <c r="FM61" s="311">
        <v>863508.85</v>
      </c>
      <c r="FN61" s="311">
        <v>1072543.83</v>
      </c>
      <c r="FO61" s="311">
        <v>1121921.44</v>
      </c>
      <c r="FP61" s="311">
        <v>1060149.58</v>
      </c>
      <c r="FQ61" s="361">
        <v>3987318.08</v>
      </c>
      <c r="FR61" s="361">
        <v>476603.42</v>
      </c>
      <c r="FS61" s="311">
        <v>1081252.98</v>
      </c>
      <c r="FT61" s="311">
        <v>1108872.33</v>
      </c>
      <c r="FU61" s="311">
        <v>652598.81999999995</v>
      </c>
      <c r="FV61" s="311">
        <v>376000.24</v>
      </c>
      <c r="FW61" s="311">
        <v>1295023.8</v>
      </c>
      <c r="FX61" s="311">
        <v>1295373.58</v>
      </c>
      <c r="FY61" s="311">
        <v>1018490.55</v>
      </c>
      <c r="FZ61" s="311">
        <v>1121276.3999999999</v>
      </c>
      <c r="GA61" s="311">
        <v>1092201.97</v>
      </c>
      <c r="GB61" s="311">
        <v>886334.18</v>
      </c>
      <c r="GC61" s="311">
        <v>2515056.39</v>
      </c>
      <c r="GD61" s="311"/>
      <c r="GF61" s="311"/>
      <c r="GG61" s="311"/>
      <c r="GH61" s="311"/>
      <c r="GI61" s="311"/>
      <c r="GJ61" s="311"/>
      <c r="GK61" s="311"/>
      <c r="GL61" s="311"/>
      <c r="GM61" s="311"/>
      <c r="GN61" s="311"/>
      <c r="GO61" s="311"/>
      <c r="GP61" s="311"/>
      <c r="GQ61" s="311"/>
      <c r="GR61" s="311"/>
      <c r="GS61" s="311"/>
      <c r="GT61" s="311"/>
      <c r="GU61" s="311"/>
      <c r="GV61" s="311"/>
      <c r="GW61" s="311"/>
      <c r="GX61" s="311"/>
      <c r="GY61" s="311"/>
      <c r="GZ61" s="311"/>
      <c r="HA61" s="311"/>
      <c r="HB61" s="311"/>
      <c r="HC61" s="311"/>
      <c r="HD61" s="311"/>
      <c r="HE61" s="311"/>
      <c r="HF61" s="311"/>
      <c r="HG61" s="311"/>
      <c r="HH61" s="311"/>
      <c r="HI61" s="311"/>
      <c r="HJ61" s="311"/>
      <c r="HK61" s="311"/>
      <c r="HL61" s="311"/>
      <c r="HM61" s="311"/>
      <c r="HN61" s="311"/>
      <c r="HO61" s="311"/>
      <c r="HP61" s="311"/>
      <c r="HQ61" s="311"/>
      <c r="HR61" s="311"/>
      <c r="HS61" s="311"/>
      <c r="HT61" s="311"/>
      <c r="HU61" s="311"/>
      <c r="HV61" s="311"/>
      <c r="HW61" s="311"/>
      <c r="HX61" s="311"/>
      <c r="HY61" s="311"/>
      <c r="HZ61" s="311"/>
      <c r="IA61" s="311"/>
      <c r="IB61" s="311"/>
      <c r="IC61" s="311"/>
      <c r="ID61" s="311"/>
      <c r="IE61" s="311"/>
      <c r="IF61" s="311"/>
      <c r="IG61" s="311"/>
      <c r="IH61" s="311"/>
      <c r="II61" s="311"/>
      <c r="IJ61" s="311"/>
      <c r="IK61" s="311"/>
      <c r="IL61" s="311"/>
      <c r="IM61" s="311"/>
      <c r="IN61" s="311"/>
      <c r="IO61" s="311"/>
      <c r="IP61" s="311"/>
      <c r="IQ61" s="311"/>
      <c r="IR61" s="311"/>
      <c r="IS61" s="311"/>
      <c r="IT61" s="311"/>
      <c r="IU61" s="311"/>
      <c r="IV61" s="311"/>
      <c r="IW61" s="311"/>
      <c r="IX61" s="311"/>
      <c r="IY61" s="311"/>
      <c r="IZ61" s="311"/>
      <c r="JA61" s="311"/>
      <c r="JB61" s="311"/>
      <c r="JC61" s="311"/>
      <c r="JD61" s="311"/>
      <c r="JE61" s="311"/>
      <c r="JF61" s="311"/>
      <c r="JG61" s="311"/>
      <c r="JH61" s="311"/>
      <c r="JI61" s="311"/>
      <c r="JJ61" s="311"/>
      <c r="JK61" s="311"/>
      <c r="JL61" s="311"/>
      <c r="JM61" s="311"/>
      <c r="JN61" s="311"/>
      <c r="JO61" s="311"/>
      <c r="JP61" s="311"/>
      <c r="JQ61" s="311"/>
      <c r="JR61" s="311"/>
      <c r="JS61" s="311"/>
      <c r="JT61" s="311"/>
      <c r="JU61" s="311"/>
      <c r="JV61" s="311"/>
      <c r="JW61" s="311"/>
      <c r="JX61" s="311"/>
      <c r="JY61" s="311"/>
      <c r="JZ61" s="311"/>
      <c r="KA61" s="311"/>
      <c r="KB61" s="311"/>
      <c r="KC61" s="311"/>
      <c r="KD61" s="311"/>
      <c r="KE61" s="311"/>
      <c r="KF61" s="311"/>
      <c r="KG61" s="311"/>
      <c r="KH61" s="311"/>
      <c r="KI61" s="311"/>
      <c r="KJ61" s="311"/>
      <c r="KK61" s="311"/>
      <c r="KL61" s="311"/>
      <c r="KM61" s="311"/>
      <c r="KN61" s="311"/>
      <c r="KO61" s="311"/>
      <c r="KP61" s="311"/>
      <c r="KQ61" s="311"/>
      <c r="KR61" s="311"/>
      <c r="KS61" s="311"/>
      <c r="KT61" s="311"/>
      <c r="KU61" s="311"/>
      <c r="KV61" s="311"/>
      <c r="KW61" s="311"/>
      <c r="KX61" s="311"/>
      <c r="KY61" s="311"/>
      <c r="KZ61" s="311"/>
      <c r="LA61" s="311"/>
      <c r="LB61" s="311"/>
      <c r="LC61" s="311"/>
      <c r="LD61" s="311"/>
      <c r="LE61" s="311"/>
      <c r="LF61" s="311"/>
      <c r="LG61" s="311"/>
      <c r="LH61" s="311"/>
      <c r="LI61" s="311"/>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05"/>
      <c r="EB62" s="310"/>
      <c r="EC62" s="308"/>
      <c r="ED62" s="308"/>
      <c r="EE62" s="308"/>
      <c r="EF62" s="308"/>
      <c r="EG62" s="308"/>
      <c r="EH62" s="311"/>
      <c r="EI62" s="311"/>
      <c r="EJ62" s="311"/>
      <c r="EK62" s="311"/>
      <c r="EL62" s="311"/>
      <c r="EM62" s="311"/>
      <c r="EN62" s="311"/>
      <c r="EO62" s="311"/>
      <c r="EP62" s="311"/>
      <c r="EQ62" s="311"/>
      <c r="ER62" s="311"/>
      <c r="ES62" s="311"/>
      <c r="ET62" s="344"/>
      <c r="EU62" s="344"/>
      <c r="EV62" s="344"/>
      <c r="EW62" s="344"/>
      <c r="EX62" s="344"/>
      <c r="EY62" s="344"/>
      <c r="EZ62" s="344"/>
      <c r="FA62" s="344"/>
      <c r="FB62" s="344"/>
      <c r="FC62" s="344"/>
      <c r="FD62" s="311"/>
      <c r="FE62" s="311"/>
      <c r="FF62" s="311"/>
      <c r="FG62" s="311"/>
      <c r="FH62" s="311"/>
      <c r="FI62" s="311"/>
      <c r="FJ62" s="311"/>
      <c r="FK62" s="311"/>
      <c r="FL62" s="361"/>
      <c r="FM62" s="311"/>
      <c r="FN62" s="311"/>
      <c r="FO62" s="311"/>
      <c r="FP62" s="311"/>
      <c r="FQ62" s="311"/>
      <c r="FR62" s="311"/>
      <c r="FS62" s="311"/>
      <c r="FT62" s="311"/>
      <c r="FU62" s="311"/>
      <c r="FV62" s="311"/>
      <c r="FW62" s="311"/>
      <c r="FX62" s="311"/>
      <c r="FY62" s="311"/>
      <c r="FZ62" s="311"/>
      <c r="GA62" s="311"/>
      <c r="GB62" s="311"/>
      <c r="GC62" s="311"/>
      <c r="GD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1"/>
      <c r="IX62" s="311"/>
      <c r="IY62" s="311"/>
      <c r="IZ62" s="311"/>
      <c r="JA62" s="311"/>
      <c r="JB62" s="311"/>
      <c r="JC62" s="311"/>
      <c r="JD62" s="311"/>
      <c r="JE62" s="311"/>
      <c r="JF62" s="311"/>
      <c r="JG62" s="311"/>
      <c r="JH62" s="311"/>
      <c r="JI62" s="311"/>
      <c r="JJ62" s="311"/>
      <c r="JK62" s="311"/>
      <c r="JL62" s="311"/>
      <c r="JM62" s="311"/>
      <c r="JN62" s="311"/>
      <c r="JO62" s="311"/>
      <c r="JP62" s="311"/>
      <c r="JQ62" s="311"/>
      <c r="JR62" s="311"/>
      <c r="JS62" s="311"/>
      <c r="JT62" s="311"/>
      <c r="JU62" s="311"/>
      <c r="JV62" s="311"/>
      <c r="JW62" s="311"/>
      <c r="JX62" s="311"/>
      <c r="JY62" s="311"/>
      <c r="JZ62" s="311"/>
      <c r="KA62" s="311"/>
      <c r="KB62" s="311"/>
      <c r="KC62" s="311"/>
      <c r="KD62" s="311"/>
      <c r="KE62" s="311"/>
      <c r="KF62" s="311"/>
      <c r="KG62" s="311"/>
      <c r="KH62" s="311"/>
      <c r="KI62" s="311"/>
      <c r="KJ62" s="311"/>
      <c r="KK62" s="311"/>
      <c r="KL62" s="311"/>
      <c r="KM62" s="311"/>
      <c r="KN62" s="311"/>
      <c r="KO62" s="311"/>
      <c r="KP62" s="311"/>
      <c r="KQ62" s="311"/>
      <c r="KR62" s="311"/>
      <c r="KS62" s="311"/>
      <c r="KT62" s="311"/>
      <c r="KU62" s="311"/>
      <c r="KV62" s="311"/>
      <c r="KW62" s="311"/>
      <c r="KX62" s="311"/>
      <c r="KY62" s="311"/>
      <c r="KZ62" s="311"/>
      <c r="LA62" s="311"/>
      <c r="LB62" s="311"/>
      <c r="LC62" s="311"/>
      <c r="LD62" s="311"/>
      <c r="LE62" s="311"/>
      <c r="LF62" s="311"/>
      <c r="LG62" s="311"/>
      <c r="LH62" s="311"/>
      <c r="LI62" s="311"/>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05">
        <v>59779.199999999997</v>
      </c>
      <c r="EB63" s="308"/>
      <c r="EC63" s="308"/>
      <c r="ED63" s="308"/>
      <c r="EE63" s="308"/>
      <c r="EF63" s="308"/>
      <c r="EG63" s="308"/>
      <c r="EH63" s="311"/>
      <c r="EI63" s="311"/>
      <c r="EJ63" s="311"/>
      <c r="EK63" s="311"/>
      <c r="EL63" s="311"/>
      <c r="EM63" s="311"/>
      <c r="EN63" s="311"/>
      <c r="EO63" s="311"/>
      <c r="EP63" s="311"/>
      <c r="EQ63" s="311"/>
      <c r="ER63" s="311"/>
      <c r="ES63" s="311"/>
      <c r="ET63" s="344"/>
      <c r="EU63" s="344"/>
      <c r="EV63" s="344"/>
      <c r="EW63" s="344"/>
      <c r="EX63" s="344"/>
      <c r="EY63" s="344"/>
      <c r="EZ63" s="344"/>
      <c r="FA63" s="344"/>
      <c r="FB63" s="344"/>
      <c r="FC63" s="344"/>
      <c r="FD63" s="311"/>
      <c r="FE63" s="311"/>
      <c r="FF63" s="311"/>
      <c r="FG63" s="311"/>
      <c r="FH63" s="311"/>
      <c r="FI63" s="311"/>
      <c r="FJ63" s="311"/>
      <c r="FK63" s="311"/>
      <c r="FL63" s="361"/>
      <c r="FM63" s="311"/>
      <c r="FN63" s="311"/>
      <c r="FO63" s="311"/>
      <c r="FP63" s="311"/>
      <c r="FQ63" s="311"/>
      <c r="FR63" s="311"/>
      <c r="FS63" s="311"/>
      <c r="FT63" s="311"/>
      <c r="FU63" s="311"/>
      <c r="FV63" s="311"/>
      <c r="FW63" s="311"/>
      <c r="FX63" s="311"/>
      <c r="FY63" s="311"/>
      <c r="FZ63" s="311"/>
      <c r="GA63" s="311"/>
      <c r="GB63" s="311"/>
      <c r="GC63" s="311"/>
      <c r="GD63" s="311"/>
      <c r="GF63" s="311"/>
      <c r="GG63" s="311"/>
      <c r="GH63" s="311"/>
      <c r="GI63" s="311"/>
      <c r="GJ63" s="311"/>
      <c r="GK63" s="311"/>
      <c r="GL63" s="311"/>
      <c r="GM63" s="311"/>
      <c r="GN63" s="311"/>
      <c r="GO63" s="311"/>
      <c r="GP63" s="311"/>
      <c r="GQ63" s="311"/>
      <c r="GR63" s="311"/>
      <c r="GS63" s="311"/>
      <c r="GT63" s="311"/>
      <c r="GU63" s="311"/>
      <c r="GV63" s="311"/>
      <c r="GW63" s="311"/>
      <c r="GX63" s="311"/>
      <c r="GY63" s="311"/>
      <c r="GZ63" s="311"/>
      <c r="HA63" s="311"/>
      <c r="HB63" s="311"/>
      <c r="HC63" s="311"/>
      <c r="HD63" s="311"/>
      <c r="HE63" s="311"/>
      <c r="HF63" s="311"/>
      <c r="HG63" s="311"/>
      <c r="HH63" s="311"/>
      <c r="HI63" s="311"/>
      <c r="HJ63" s="311"/>
      <c r="HK63" s="311"/>
      <c r="HL63" s="311"/>
      <c r="HM63" s="311"/>
      <c r="HN63" s="311"/>
      <c r="HO63" s="311"/>
      <c r="HP63" s="311"/>
      <c r="HQ63" s="311"/>
      <c r="HR63" s="311"/>
      <c r="HS63" s="311"/>
      <c r="HT63" s="311"/>
      <c r="HU63" s="311"/>
      <c r="HV63" s="311"/>
      <c r="HW63" s="311"/>
      <c r="HX63" s="311"/>
      <c r="HY63" s="311"/>
      <c r="HZ63" s="311"/>
      <c r="IA63" s="311"/>
      <c r="IB63" s="311"/>
      <c r="IC63" s="311"/>
      <c r="ID63" s="311"/>
      <c r="IE63" s="311"/>
      <c r="IF63" s="311"/>
      <c r="IG63" s="311"/>
      <c r="IH63" s="311"/>
      <c r="II63" s="311"/>
      <c r="IJ63" s="311"/>
      <c r="IK63" s="311"/>
      <c r="IL63" s="311"/>
      <c r="IM63" s="311"/>
      <c r="IN63" s="311"/>
      <c r="IO63" s="311"/>
      <c r="IP63" s="311"/>
      <c r="IQ63" s="311"/>
      <c r="IR63" s="311"/>
      <c r="IS63" s="311"/>
      <c r="IT63" s="311"/>
      <c r="IU63" s="311"/>
      <c r="IV63" s="311"/>
      <c r="IW63" s="311"/>
      <c r="IX63" s="311"/>
      <c r="IY63" s="311"/>
      <c r="IZ63" s="311"/>
      <c r="JA63" s="311"/>
      <c r="JB63" s="311"/>
      <c r="JC63" s="311"/>
      <c r="JD63" s="311"/>
      <c r="JE63" s="311"/>
      <c r="JF63" s="311"/>
      <c r="JG63" s="311"/>
      <c r="JH63" s="311"/>
      <c r="JI63" s="311"/>
      <c r="JJ63" s="311"/>
      <c r="JK63" s="311"/>
      <c r="JL63" s="311"/>
      <c r="JM63" s="311"/>
      <c r="JN63" s="311"/>
      <c r="JO63" s="311"/>
      <c r="JP63" s="311"/>
      <c r="JQ63" s="311"/>
      <c r="JR63" s="311"/>
      <c r="JS63" s="311"/>
      <c r="JT63" s="311"/>
      <c r="JU63" s="311"/>
      <c r="JV63" s="311"/>
      <c r="JW63" s="311"/>
      <c r="JX63" s="311"/>
      <c r="JY63" s="311"/>
      <c r="JZ63" s="311"/>
      <c r="KA63" s="311"/>
      <c r="KB63" s="311"/>
      <c r="KC63" s="311"/>
      <c r="KD63" s="311"/>
      <c r="KE63" s="311"/>
      <c r="KF63" s="311"/>
      <c r="KG63" s="311"/>
      <c r="KH63" s="311"/>
      <c r="KI63" s="311"/>
      <c r="KJ63" s="311"/>
      <c r="KK63" s="311"/>
      <c r="KL63" s="311"/>
      <c r="KM63" s="311"/>
      <c r="KN63" s="311"/>
      <c r="KO63" s="311"/>
      <c r="KP63" s="311"/>
      <c r="KQ63" s="311"/>
      <c r="KR63" s="311"/>
      <c r="KS63" s="311"/>
      <c r="KT63" s="311"/>
      <c r="KU63" s="311"/>
      <c r="KV63" s="311"/>
      <c r="KW63" s="311"/>
      <c r="KX63" s="311"/>
      <c r="KY63" s="311"/>
      <c r="KZ63" s="311"/>
      <c r="LA63" s="311"/>
      <c r="LB63" s="311"/>
      <c r="LC63" s="311"/>
      <c r="LD63" s="311"/>
      <c r="LE63" s="311"/>
      <c r="LF63" s="311"/>
      <c r="LG63" s="311"/>
      <c r="LH63" s="311"/>
      <c r="LI63" s="311"/>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05">
        <v>7883.61</v>
      </c>
      <c r="EB64" s="308"/>
      <c r="EC64" s="308"/>
      <c r="ED64" s="308"/>
      <c r="EE64" s="308"/>
      <c r="EF64" s="308"/>
      <c r="EG64" s="308"/>
      <c r="EH64" s="311"/>
      <c r="EI64" s="311"/>
      <c r="EJ64" s="311"/>
      <c r="EK64" s="311"/>
      <c r="EL64" s="311"/>
      <c r="EM64" s="311"/>
      <c r="EN64" s="311"/>
      <c r="EO64" s="311"/>
      <c r="EP64" s="311"/>
      <c r="EQ64" s="311"/>
      <c r="ER64" s="311"/>
      <c r="ES64" s="311"/>
      <c r="ET64" s="344"/>
      <c r="EU64" s="344"/>
      <c r="EV64" s="344"/>
      <c r="EW64" s="344"/>
      <c r="EX64" s="344"/>
      <c r="EY64" s="344"/>
      <c r="EZ64" s="344"/>
      <c r="FA64" s="344"/>
      <c r="FB64" s="344"/>
      <c r="FC64" s="344"/>
      <c r="FD64" s="311"/>
      <c r="FE64" s="311"/>
      <c r="FF64" s="311"/>
      <c r="FG64" s="311"/>
      <c r="FH64" s="311"/>
      <c r="FI64" s="311"/>
      <c r="FJ64" s="311"/>
      <c r="FK64" s="311"/>
      <c r="FL64" s="361"/>
      <c r="FM64" s="311"/>
      <c r="FN64" s="311"/>
      <c r="FO64" s="311"/>
      <c r="FP64" s="311"/>
      <c r="FQ64" s="311"/>
      <c r="FR64" s="311"/>
      <c r="FS64" s="311"/>
      <c r="FT64" s="311"/>
      <c r="FU64" s="311"/>
      <c r="FV64" s="311"/>
      <c r="FW64" s="311"/>
      <c r="FX64" s="311"/>
      <c r="FY64" s="311"/>
      <c r="FZ64" s="311"/>
      <c r="GA64" s="311"/>
      <c r="GB64" s="311"/>
      <c r="GC64" s="311"/>
      <c r="GD64" s="311"/>
      <c r="GF64" s="311"/>
      <c r="GG64" s="311"/>
      <c r="GH64" s="311"/>
      <c r="GI64" s="311"/>
      <c r="GJ64" s="311"/>
      <c r="GK64" s="311"/>
      <c r="GL64" s="311"/>
      <c r="GM64" s="311"/>
      <c r="GN64" s="311"/>
      <c r="GO64" s="311"/>
      <c r="GP64" s="311"/>
      <c r="GQ64" s="311"/>
      <c r="GR64" s="311"/>
      <c r="GS64" s="311"/>
      <c r="GT64" s="311"/>
      <c r="GU64" s="311"/>
      <c r="GV64" s="311"/>
      <c r="GW64" s="311"/>
      <c r="GX64" s="311"/>
      <c r="GY64" s="311"/>
      <c r="GZ64" s="311"/>
      <c r="HA64" s="311"/>
      <c r="HB64" s="311"/>
      <c r="HC64" s="311"/>
      <c r="HD64" s="311"/>
      <c r="HE64" s="311"/>
      <c r="HF64" s="311"/>
      <c r="HG64" s="311"/>
      <c r="HH64" s="311"/>
      <c r="HI64" s="311"/>
      <c r="HJ64" s="311"/>
      <c r="HK64" s="311"/>
      <c r="HL64" s="311"/>
      <c r="HM64" s="311"/>
      <c r="HN64" s="311"/>
      <c r="HO64" s="311"/>
      <c r="HP64" s="311"/>
      <c r="HQ64" s="311"/>
      <c r="HR64" s="311"/>
      <c r="HS64" s="311"/>
      <c r="HT64" s="311"/>
      <c r="HU64" s="311"/>
      <c r="HV64" s="311"/>
      <c r="HW64" s="311"/>
      <c r="HX64" s="311"/>
      <c r="HY64" s="311"/>
      <c r="HZ64" s="311"/>
      <c r="IA64" s="311"/>
      <c r="IB64" s="311"/>
      <c r="IC64" s="311"/>
      <c r="ID64" s="311"/>
      <c r="IE64" s="311"/>
      <c r="IF64" s="311"/>
      <c r="IG64" s="311"/>
      <c r="IH64" s="311"/>
      <c r="II64" s="311"/>
      <c r="IJ64" s="311"/>
      <c r="IK64" s="311"/>
      <c r="IL64" s="311"/>
      <c r="IM64" s="311"/>
      <c r="IN64" s="311"/>
      <c r="IO64" s="311"/>
      <c r="IP64" s="311"/>
      <c r="IQ64" s="311"/>
      <c r="IR64" s="311"/>
      <c r="IS64" s="311"/>
      <c r="IT64" s="311"/>
      <c r="IU64" s="311"/>
      <c r="IV64" s="311"/>
      <c r="IW64" s="311"/>
      <c r="IX64" s="311"/>
      <c r="IY64" s="311"/>
      <c r="IZ64" s="311"/>
      <c r="JA64" s="311"/>
      <c r="JB64" s="311"/>
      <c r="JC64" s="311"/>
      <c r="JD64" s="311"/>
      <c r="JE64" s="311"/>
      <c r="JF64" s="311"/>
      <c r="JG64" s="311"/>
      <c r="JH64" s="311"/>
      <c r="JI64" s="311"/>
      <c r="JJ64" s="311"/>
      <c r="JK64" s="311"/>
      <c r="JL64" s="311"/>
      <c r="JM64" s="311"/>
      <c r="JN64" s="311"/>
      <c r="JO64" s="311"/>
      <c r="JP64" s="311"/>
      <c r="JQ64" s="311"/>
      <c r="JR64" s="311"/>
      <c r="JS64" s="311"/>
      <c r="JT64" s="311"/>
      <c r="JU64" s="311"/>
      <c r="JV64" s="311"/>
      <c r="JW64" s="311"/>
      <c r="JX64" s="311"/>
      <c r="JY64" s="311"/>
      <c r="JZ64" s="311"/>
      <c r="KA64" s="311"/>
      <c r="KB64" s="311"/>
      <c r="KC64" s="311"/>
      <c r="KD64" s="311"/>
      <c r="KE64" s="311"/>
      <c r="KF64" s="311"/>
      <c r="KG64" s="311"/>
      <c r="KH64" s="311"/>
      <c r="KI64" s="311"/>
      <c r="KJ64" s="311"/>
      <c r="KK64" s="311"/>
      <c r="KL64" s="311"/>
      <c r="KM64" s="311"/>
      <c r="KN64" s="311"/>
      <c r="KO64" s="311"/>
      <c r="KP64" s="311"/>
      <c r="KQ64" s="311"/>
      <c r="KR64" s="311"/>
      <c r="KS64" s="311"/>
      <c r="KT64" s="311"/>
      <c r="KU64" s="311"/>
      <c r="KV64" s="311"/>
      <c r="KW64" s="311"/>
      <c r="KX64" s="311"/>
      <c r="KY64" s="311"/>
      <c r="KZ64" s="311"/>
      <c r="LA64" s="311"/>
      <c r="LB64" s="311"/>
      <c r="LC64" s="311"/>
      <c r="LD64" s="311"/>
      <c r="LE64" s="311"/>
      <c r="LF64" s="311"/>
      <c r="LG64" s="311"/>
      <c r="LH64" s="311"/>
      <c r="LI64" s="311"/>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05">
        <v>9697.1299999999992</v>
      </c>
      <c r="EB65" s="308"/>
      <c r="EC65" s="308"/>
      <c r="ED65" s="308"/>
      <c r="EE65" s="308"/>
      <c r="EF65" s="308"/>
      <c r="EG65" s="308"/>
      <c r="EH65" s="311"/>
      <c r="EI65" s="311"/>
      <c r="EJ65" s="311"/>
      <c r="EK65" s="311"/>
      <c r="EL65" s="311"/>
      <c r="EM65" s="311"/>
      <c r="EN65" s="311"/>
      <c r="EO65" s="311"/>
      <c r="EP65" s="311"/>
      <c r="EQ65" s="311"/>
      <c r="ER65" s="311"/>
      <c r="ES65" s="311"/>
      <c r="ET65" s="344"/>
      <c r="EU65" s="344"/>
      <c r="EV65" s="344"/>
      <c r="EW65" s="344"/>
      <c r="EX65" s="344"/>
      <c r="EY65" s="344"/>
      <c r="EZ65" s="344"/>
      <c r="FA65" s="344"/>
      <c r="FB65" s="344"/>
      <c r="FC65" s="344"/>
      <c r="FD65" s="311"/>
      <c r="FE65" s="311"/>
      <c r="FF65" s="311"/>
      <c r="FG65" s="311"/>
      <c r="FH65" s="311"/>
      <c r="FI65" s="311"/>
      <c r="FJ65" s="311"/>
      <c r="FK65" s="311"/>
      <c r="FL65" s="361"/>
      <c r="FM65" s="311"/>
      <c r="FN65" s="311"/>
      <c r="FO65" s="311"/>
      <c r="FP65" s="311"/>
      <c r="FQ65" s="311"/>
      <c r="FR65" s="311"/>
      <c r="FS65" s="311"/>
      <c r="FT65" s="311"/>
      <c r="FU65" s="311"/>
      <c r="FV65" s="311"/>
      <c r="FW65" s="311"/>
      <c r="FX65" s="311"/>
      <c r="FY65" s="311"/>
      <c r="FZ65" s="311"/>
      <c r="GA65" s="311"/>
      <c r="GB65" s="311"/>
      <c r="GC65" s="311"/>
      <c r="GD65" s="311"/>
      <c r="GF65" s="311"/>
      <c r="GG65" s="311"/>
      <c r="GH65" s="311"/>
      <c r="GI65" s="311"/>
      <c r="GJ65" s="311"/>
      <c r="GK65" s="311"/>
      <c r="GL65" s="311"/>
      <c r="GM65" s="311"/>
      <c r="GN65" s="311"/>
      <c r="GO65" s="311"/>
      <c r="GP65" s="311"/>
      <c r="GQ65" s="311"/>
      <c r="GR65" s="311"/>
      <c r="GS65" s="311"/>
      <c r="GT65" s="311"/>
      <c r="GU65" s="311"/>
      <c r="GV65" s="311"/>
      <c r="GW65" s="311"/>
      <c r="GX65" s="311"/>
      <c r="GY65" s="311"/>
      <c r="GZ65" s="311"/>
      <c r="HA65" s="311"/>
      <c r="HB65" s="311"/>
      <c r="HC65" s="311"/>
      <c r="HD65" s="311"/>
      <c r="HE65" s="311"/>
      <c r="HF65" s="311"/>
      <c r="HG65" s="311"/>
      <c r="HH65" s="311"/>
      <c r="HI65" s="311"/>
      <c r="HJ65" s="311"/>
      <c r="HK65" s="311"/>
      <c r="HL65" s="311"/>
      <c r="HM65" s="311"/>
      <c r="HN65" s="311"/>
      <c r="HO65" s="311"/>
      <c r="HP65" s="311"/>
      <c r="HQ65" s="311"/>
      <c r="HR65" s="311"/>
      <c r="HS65" s="311"/>
      <c r="HT65" s="311"/>
      <c r="HU65" s="311"/>
      <c r="HV65" s="311"/>
      <c r="HW65" s="311"/>
      <c r="HX65" s="311"/>
      <c r="HY65" s="311"/>
      <c r="HZ65" s="311"/>
      <c r="IA65" s="311"/>
      <c r="IB65" s="311"/>
      <c r="IC65" s="311"/>
      <c r="ID65" s="311"/>
      <c r="IE65" s="311"/>
      <c r="IF65" s="311"/>
      <c r="IG65" s="311"/>
      <c r="IH65" s="311"/>
      <c r="II65" s="311"/>
      <c r="IJ65" s="311"/>
      <c r="IK65" s="311"/>
      <c r="IL65" s="311"/>
      <c r="IM65" s="311"/>
      <c r="IN65" s="311"/>
      <c r="IO65" s="311"/>
      <c r="IP65" s="311"/>
      <c r="IQ65" s="311"/>
      <c r="IR65" s="311"/>
      <c r="IS65" s="311"/>
      <c r="IT65" s="311"/>
      <c r="IU65" s="311"/>
      <c r="IV65" s="311"/>
      <c r="IW65" s="311"/>
      <c r="IX65" s="311"/>
      <c r="IY65" s="311"/>
      <c r="IZ65" s="311"/>
      <c r="JA65" s="311"/>
      <c r="JB65" s="311"/>
      <c r="JC65" s="311"/>
      <c r="JD65" s="311"/>
      <c r="JE65" s="311"/>
      <c r="JF65" s="311"/>
      <c r="JG65" s="311"/>
      <c r="JH65" s="311"/>
      <c r="JI65" s="311"/>
      <c r="JJ65" s="311"/>
      <c r="JK65" s="311"/>
      <c r="JL65" s="311"/>
      <c r="JM65" s="311"/>
      <c r="JN65" s="311"/>
      <c r="JO65" s="311"/>
      <c r="JP65" s="311"/>
      <c r="JQ65" s="311"/>
      <c r="JR65" s="311"/>
      <c r="JS65" s="311"/>
      <c r="JT65" s="311"/>
      <c r="JU65" s="311"/>
      <c r="JV65" s="311"/>
      <c r="JW65" s="311"/>
      <c r="JX65" s="311"/>
      <c r="JY65" s="311"/>
      <c r="JZ65" s="311"/>
      <c r="KA65" s="311"/>
      <c r="KB65" s="311"/>
      <c r="KC65" s="311"/>
      <c r="KD65" s="311"/>
      <c r="KE65" s="311"/>
      <c r="KF65" s="311"/>
      <c r="KG65" s="311"/>
      <c r="KH65" s="311"/>
      <c r="KI65" s="311"/>
      <c r="KJ65" s="311"/>
      <c r="KK65" s="311"/>
      <c r="KL65" s="311"/>
      <c r="KM65" s="311"/>
      <c r="KN65" s="311"/>
      <c r="KO65" s="311"/>
      <c r="KP65" s="311"/>
      <c r="KQ65" s="311"/>
      <c r="KR65" s="311"/>
      <c r="KS65" s="311"/>
      <c r="KT65" s="311"/>
      <c r="KU65" s="311"/>
      <c r="KV65" s="311"/>
      <c r="KW65" s="311"/>
      <c r="KX65" s="311"/>
      <c r="KY65" s="311"/>
      <c r="KZ65" s="311"/>
      <c r="LA65" s="311"/>
      <c r="LB65" s="311"/>
      <c r="LC65" s="311"/>
      <c r="LD65" s="311"/>
      <c r="LE65" s="311"/>
      <c r="LF65" s="311"/>
      <c r="LG65" s="311"/>
      <c r="LH65" s="311"/>
      <c r="LI65" s="311"/>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05">
        <v>31685.72</v>
      </c>
      <c r="EB66" s="308"/>
      <c r="EC66" s="308"/>
      <c r="ED66" s="308"/>
      <c r="EE66" s="308"/>
      <c r="EF66" s="308"/>
      <c r="EG66" s="308"/>
      <c r="EH66" s="311"/>
      <c r="EI66" s="311"/>
      <c r="EJ66" s="311"/>
      <c r="EK66" s="311"/>
      <c r="EL66" s="311"/>
      <c r="EM66" s="311"/>
      <c r="EN66" s="311"/>
      <c r="EO66" s="311"/>
      <c r="EP66" s="311"/>
      <c r="EQ66" s="311"/>
      <c r="ER66" s="311"/>
      <c r="ES66" s="311"/>
      <c r="ET66" s="344"/>
      <c r="EU66" s="344"/>
      <c r="EV66" s="344"/>
      <c r="EW66" s="344"/>
      <c r="EX66" s="344"/>
      <c r="EY66" s="344"/>
      <c r="EZ66" s="344"/>
      <c r="FA66" s="344"/>
      <c r="FB66" s="344"/>
      <c r="FC66" s="344"/>
      <c r="FD66" s="311"/>
      <c r="FE66" s="311"/>
      <c r="FF66" s="311"/>
      <c r="FG66" s="311"/>
      <c r="FH66" s="311"/>
      <c r="FI66" s="311"/>
      <c r="FJ66" s="311"/>
      <c r="FK66" s="311"/>
      <c r="FL66" s="361"/>
      <c r="FM66" s="311"/>
      <c r="FN66" s="311"/>
      <c r="FO66" s="311"/>
      <c r="FP66" s="311"/>
      <c r="FQ66" s="311"/>
      <c r="FR66" s="311"/>
      <c r="FS66" s="311"/>
      <c r="FT66" s="311"/>
      <c r="FU66" s="311"/>
      <c r="FV66" s="311"/>
      <c r="FW66" s="311"/>
      <c r="FX66" s="311"/>
      <c r="FY66" s="311"/>
      <c r="FZ66" s="311"/>
      <c r="GA66" s="311"/>
      <c r="GB66" s="311"/>
      <c r="GC66" s="311"/>
      <c r="GD66" s="311"/>
      <c r="GF66" s="311"/>
      <c r="GG66" s="311"/>
      <c r="GH66" s="311"/>
      <c r="GI66" s="311"/>
      <c r="GJ66" s="311"/>
      <c r="GK66" s="311"/>
      <c r="GL66" s="311"/>
      <c r="GM66" s="311"/>
      <c r="GN66" s="311"/>
      <c r="GO66" s="311"/>
      <c r="GP66" s="311"/>
      <c r="GQ66" s="311"/>
      <c r="GR66" s="311"/>
      <c r="GS66" s="311"/>
      <c r="GT66" s="311"/>
      <c r="GU66" s="311"/>
      <c r="GV66" s="311"/>
      <c r="GW66" s="311"/>
      <c r="GX66" s="311"/>
      <c r="GY66" s="311"/>
      <c r="GZ66" s="311"/>
      <c r="HA66" s="311"/>
      <c r="HB66" s="311"/>
      <c r="HC66" s="311"/>
      <c r="HD66" s="311"/>
      <c r="HE66" s="311"/>
      <c r="HF66" s="311"/>
      <c r="HG66" s="311"/>
      <c r="HH66" s="311"/>
      <c r="HI66" s="311"/>
      <c r="HJ66" s="311"/>
      <c r="HK66" s="311"/>
      <c r="HL66" s="311"/>
      <c r="HM66" s="311"/>
      <c r="HN66" s="311"/>
      <c r="HO66" s="311"/>
      <c r="HP66" s="311"/>
      <c r="HQ66" s="311"/>
      <c r="HR66" s="311"/>
      <c r="HS66" s="311"/>
      <c r="HT66" s="311"/>
      <c r="HU66" s="311"/>
      <c r="HV66" s="311"/>
      <c r="HW66" s="311"/>
      <c r="HX66" s="311"/>
      <c r="HY66" s="311"/>
      <c r="HZ66" s="311"/>
      <c r="IA66" s="311"/>
      <c r="IB66" s="311"/>
      <c r="IC66" s="311"/>
      <c r="ID66" s="311"/>
      <c r="IE66" s="311"/>
      <c r="IF66" s="311"/>
      <c r="IG66" s="311"/>
      <c r="IH66" s="311"/>
      <c r="II66" s="311"/>
      <c r="IJ66" s="311"/>
      <c r="IK66" s="311"/>
      <c r="IL66" s="311"/>
      <c r="IM66" s="311"/>
      <c r="IN66" s="311"/>
      <c r="IO66" s="311"/>
      <c r="IP66" s="311"/>
      <c r="IQ66" s="311"/>
      <c r="IR66" s="311"/>
      <c r="IS66" s="311"/>
      <c r="IT66" s="311"/>
      <c r="IU66" s="311"/>
      <c r="IV66" s="311"/>
      <c r="IW66" s="311"/>
      <c r="IX66" s="311"/>
      <c r="IY66" s="311"/>
      <c r="IZ66" s="311"/>
      <c r="JA66" s="311"/>
      <c r="JB66" s="311"/>
      <c r="JC66" s="311"/>
      <c r="JD66" s="311"/>
      <c r="JE66" s="311"/>
      <c r="JF66" s="311"/>
      <c r="JG66" s="311"/>
      <c r="JH66" s="311"/>
      <c r="JI66" s="311"/>
      <c r="JJ66" s="311"/>
      <c r="JK66" s="311"/>
      <c r="JL66" s="311"/>
      <c r="JM66" s="311"/>
      <c r="JN66" s="311"/>
      <c r="JO66" s="311"/>
      <c r="JP66" s="311"/>
      <c r="JQ66" s="311"/>
      <c r="JR66" s="311"/>
      <c r="JS66" s="311"/>
      <c r="JT66" s="311"/>
      <c r="JU66" s="311"/>
      <c r="JV66" s="311"/>
      <c r="JW66" s="311"/>
      <c r="JX66" s="311"/>
      <c r="JY66" s="311"/>
      <c r="JZ66" s="311"/>
      <c r="KA66" s="311"/>
      <c r="KB66" s="311"/>
      <c r="KC66" s="311"/>
      <c r="KD66" s="311"/>
      <c r="KE66" s="311"/>
      <c r="KF66" s="311"/>
      <c r="KG66" s="311"/>
      <c r="KH66" s="311"/>
      <c r="KI66" s="311"/>
      <c r="KJ66" s="311"/>
      <c r="KK66" s="311"/>
      <c r="KL66" s="311"/>
      <c r="KM66" s="311"/>
      <c r="KN66" s="311"/>
      <c r="KO66" s="311"/>
      <c r="KP66" s="311"/>
      <c r="KQ66" s="311"/>
      <c r="KR66" s="311"/>
      <c r="KS66" s="311"/>
      <c r="KT66" s="311"/>
      <c r="KU66" s="311"/>
      <c r="KV66" s="311"/>
      <c r="KW66" s="311"/>
      <c r="KX66" s="311"/>
      <c r="KY66" s="311"/>
      <c r="KZ66" s="311"/>
      <c r="LA66" s="311"/>
      <c r="LB66" s="311"/>
      <c r="LC66" s="311"/>
      <c r="LD66" s="311"/>
      <c r="LE66" s="311"/>
      <c r="LF66" s="311"/>
      <c r="LG66" s="311"/>
      <c r="LH66" s="311"/>
      <c r="LI66" s="311"/>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05">
        <v>5440.55</v>
      </c>
      <c r="EB67" s="308"/>
      <c r="EC67" s="308"/>
      <c r="ED67" s="308"/>
      <c r="EE67" s="308"/>
      <c r="EF67" s="308"/>
      <c r="EG67" s="308"/>
      <c r="EH67" s="311"/>
      <c r="EI67" s="311"/>
      <c r="EJ67" s="311"/>
      <c r="EK67" s="311"/>
      <c r="EL67" s="311"/>
      <c r="EM67" s="311"/>
      <c r="EN67" s="311"/>
      <c r="EO67" s="311"/>
      <c r="EP67" s="311"/>
      <c r="EQ67" s="311"/>
      <c r="ER67" s="311"/>
      <c r="ES67" s="311"/>
      <c r="ET67" s="344"/>
      <c r="EU67" s="344"/>
      <c r="EV67" s="344"/>
      <c r="EW67" s="344"/>
      <c r="EX67" s="344"/>
      <c r="EY67" s="344"/>
      <c r="EZ67" s="344"/>
      <c r="FA67" s="344"/>
      <c r="FB67" s="344"/>
      <c r="FC67" s="344"/>
      <c r="FD67" s="311"/>
      <c r="FE67" s="311"/>
      <c r="FF67" s="311"/>
      <c r="FG67" s="311"/>
      <c r="FH67" s="311"/>
      <c r="FI67" s="311"/>
      <c r="FJ67" s="311"/>
      <c r="FK67" s="311"/>
      <c r="FL67" s="361"/>
      <c r="FM67" s="311"/>
      <c r="FN67" s="311"/>
      <c r="FO67" s="311"/>
      <c r="FP67" s="311"/>
      <c r="FQ67" s="311"/>
      <c r="FR67" s="311"/>
      <c r="FS67" s="311"/>
      <c r="FT67" s="311"/>
      <c r="FU67" s="311"/>
      <c r="FV67" s="311"/>
      <c r="FW67" s="311"/>
      <c r="FX67" s="311"/>
      <c r="FY67" s="311"/>
      <c r="FZ67" s="311"/>
      <c r="GA67" s="311"/>
      <c r="GB67" s="311"/>
      <c r="GC67" s="311"/>
      <c r="GD67" s="311"/>
      <c r="GF67" s="311"/>
      <c r="GG67" s="311"/>
      <c r="GH67" s="311"/>
      <c r="GI67" s="311"/>
      <c r="GJ67" s="311"/>
      <c r="GK67" s="311"/>
      <c r="GL67" s="311"/>
      <c r="GM67" s="311"/>
      <c r="GN67" s="311"/>
      <c r="GO67" s="311"/>
      <c r="GP67" s="311"/>
      <c r="GQ67" s="311"/>
      <c r="GR67" s="311"/>
      <c r="GS67" s="311"/>
      <c r="GT67" s="311"/>
      <c r="GU67" s="311"/>
      <c r="GV67" s="311"/>
      <c r="GW67" s="311"/>
      <c r="GX67" s="311"/>
      <c r="GY67" s="311"/>
      <c r="GZ67" s="311"/>
      <c r="HA67" s="311"/>
      <c r="HB67" s="311"/>
      <c r="HC67" s="311"/>
      <c r="HD67" s="311"/>
      <c r="HE67" s="311"/>
      <c r="HF67" s="311"/>
      <c r="HG67" s="311"/>
      <c r="HH67" s="311"/>
      <c r="HI67" s="311"/>
      <c r="HJ67" s="311"/>
      <c r="HK67" s="311"/>
      <c r="HL67" s="311"/>
      <c r="HM67" s="311"/>
      <c r="HN67" s="311"/>
      <c r="HO67" s="311"/>
      <c r="HP67" s="311"/>
      <c r="HQ67" s="311"/>
      <c r="HR67" s="311"/>
      <c r="HS67" s="311"/>
      <c r="HT67" s="311"/>
      <c r="HU67" s="311"/>
      <c r="HV67" s="311"/>
      <c r="HW67" s="311"/>
      <c r="HX67" s="311"/>
      <c r="HY67" s="311"/>
      <c r="HZ67" s="311"/>
      <c r="IA67" s="311"/>
      <c r="IB67" s="311"/>
      <c r="IC67" s="311"/>
      <c r="ID67" s="311"/>
      <c r="IE67" s="311"/>
      <c r="IF67" s="311"/>
      <c r="IG67" s="311"/>
      <c r="IH67" s="311"/>
      <c r="II67" s="311"/>
      <c r="IJ67" s="311"/>
      <c r="IK67" s="311"/>
      <c r="IL67" s="311"/>
      <c r="IM67" s="311"/>
      <c r="IN67" s="311"/>
      <c r="IO67" s="311"/>
      <c r="IP67" s="311"/>
      <c r="IQ67" s="311"/>
      <c r="IR67" s="311"/>
      <c r="IS67" s="311"/>
      <c r="IT67" s="311"/>
      <c r="IU67" s="311"/>
      <c r="IV67" s="311"/>
      <c r="IW67" s="311"/>
      <c r="IX67" s="311"/>
      <c r="IY67" s="311"/>
      <c r="IZ67" s="311"/>
      <c r="JA67" s="311"/>
      <c r="JB67" s="311"/>
      <c r="JC67" s="311"/>
      <c r="JD67" s="311"/>
      <c r="JE67" s="311"/>
      <c r="JF67" s="311"/>
      <c r="JG67" s="311"/>
      <c r="JH67" s="311"/>
      <c r="JI67" s="311"/>
      <c r="JJ67" s="311"/>
      <c r="JK67" s="311"/>
      <c r="JL67" s="311"/>
      <c r="JM67" s="311"/>
      <c r="JN67" s="311"/>
      <c r="JO67" s="311"/>
      <c r="JP67" s="311"/>
      <c r="JQ67" s="311"/>
      <c r="JR67" s="311"/>
      <c r="JS67" s="311"/>
      <c r="JT67" s="311"/>
      <c r="JU67" s="311"/>
      <c r="JV67" s="311"/>
      <c r="JW67" s="311"/>
      <c r="JX67" s="311"/>
      <c r="JY67" s="311"/>
      <c r="JZ67" s="311"/>
      <c r="KA67" s="311"/>
      <c r="KB67" s="311"/>
      <c r="KC67" s="311"/>
      <c r="KD67" s="311"/>
      <c r="KE67" s="311"/>
      <c r="KF67" s="311"/>
      <c r="KG67" s="311"/>
      <c r="KH67" s="311"/>
      <c r="KI67" s="311"/>
      <c r="KJ67" s="311"/>
      <c r="KK67" s="311"/>
      <c r="KL67" s="311"/>
      <c r="KM67" s="311"/>
      <c r="KN67" s="311"/>
      <c r="KO67" s="311"/>
      <c r="KP67" s="311"/>
      <c r="KQ67" s="311"/>
      <c r="KR67" s="311"/>
      <c r="KS67" s="311"/>
      <c r="KT67" s="311"/>
      <c r="KU67" s="311"/>
      <c r="KV67" s="311"/>
      <c r="KW67" s="311"/>
      <c r="KX67" s="311"/>
      <c r="KY67" s="311"/>
      <c r="KZ67" s="311"/>
      <c r="LA67" s="311"/>
      <c r="LB67" s="311"/>
      <c r="LC67" s="311"/>
      <c r="LD67" s="311"/>
      <c r="LE67" s="311"/>
      <c r="LF67" s="311"/>
      <c r="LG67" s="311"/>
      <c r="LH67" s="311"/>
      <c r="LI67" s="311"/>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05">
        <v>303298.15000000002</v>
      </c>
      <c r="EB68" s="308"/>
      <c r="EC68" s="308"/>
      <c r="ED68" s="308"/>
      <c r="EE68" s="308"/>
      <c r="EF68" s="308"/>
      <c r="EG68" s="308"/>
      <c r="ET68" s="344"/>
      <c r="EU68" s="344"/>
      <c r="EV68" s="344"/>
      <c r="EW68" s="344"/>
      <c r="EX68" s="344"/>
      <c r="EY68" s="344"/>
      <c r="EZ68" s="344"/>
      <c r="FA68" s="344"/>
      <c r="FB68" s="344"/>
      <c r="FC68" s="344"/>
      <c r="FD68" s="311"/>
      <c r="FE68" s="311"/>
      <c r="FF68" s="311"/>
      <c r="FG68" s="311"/>
      <c r="FH68" s="311"/>
      <c r="FI68" s="311"/>
      <c r="FJ68" s="311"/>
      <c r="FK68" s="311"/>
      <c r="FL68" s="361"/>
      <c r="FM68" s="311"/>
      <c r="FN68" s="311"/>
      <c r="FO68" s="311"/>
      <c r="FP68" s="311"/>
      <c r="FQ68" s="311"/>
      <c r="FR68" s="311"/>
      <c r="FS68" s="311"/>
      <c r="FT68" s="311"/>
      <c r="FU68" s="311"/>
      <c r="FV68" s="311"/>
      <c r="FW68" s="311"/>
      <c r="FX68" s="311"/>
      <c r="FY68" s="311"/>
      <c r="FZ68" s="311"/>
      <c r="GA68" s="311"/>
      <c r="GB68" s="311"/>
      <c r="GC68" s="311"/>
      <c r="GD68" s="311"/>
      <c r="GF68" s="311"/>
      <c r="GG68" s="311"/>
      <c r="GH68" s="311"/>
      <c r="GI68" s="311"/>
      <c r="GJ68" s="311"/>
      <c r="GK68" s="311"/>
      <c r="GL68" s="311"/>
      <c r="GM68" s="311"/>
      <c r="GN68" s="311"/>
      <c r="GO68" s="311"/>
      <c r="GP68" s="311"/>
      <c r="GQ68" s="311"/>
      <c r="GR68" s="311"/>
      <c r="GS68" s="311"/>
      <c r="GT68" s="311"/>
      <c r="GU68" s="311"/>
      <c r="GV68" s="311"/>
      <c r="GW68" s="311"/>
      <c r="GX68" s="311"/>
      <c r="GY68" s="311"/>
      <c r="GZ68" s="311"/>
      <c r="HA68" s="311"/>
      <c r="HB68" s="311"/>
      <c r="HC68" s="311"/>
      <c r="HD68" s="311"/>
      <c r="HE68" s="311"/>
      <c r="HF68" s="311"/>
      <c r="HG68" s="311"/>
      <c r="HH68" s="311"/>
      <c r="HI68" s="311"/>
      <c r="HJ68" s="311"/>
      <c r="HK68" s="311"/>
      <c r="HL68" s="311"/>
      <c r="HM68" s="311"/>
      <c r="HN68" s="311"/>
      <c r="HO68" s="311"/>
      <c r="HP68" s="311"/>
      <c r="HQ68" s="311"/>
      <c r="HR68" s="311"/>
      <c r="HS68" s="311"/>
      <c r="HT68" s="311"/>
      <c r="HU68" s="311"/>
      <c r="HV68" s="311"/>
      <c r="HW68" s="311"/>
      <c r="HX68" s="311"/>
      <c r="HY68" s="311"/>
      <c r="HZ68" s="311"/>
      <c r="IA68" s="311"/>
      <c r="IB68" s="311"/>
      <c r="IC68" s="311"/>
      <c r="ID68" s="311"/>
      <c r="IE68" s="311"/>
      <c r="IF68" s="311"/>
      <c r="IG68" s="311"/>
      <c r="IH68" s="311"/>
      <c r="II68" s="311"/>
      <c r="IJ68" s="311"/>
      <c r="IK68" s="311"/>
      <c r="IL68" s="311"/>
      <c r="IM68" s="311"/>
      <c r="IN68" s="311"/>
      <c r="IO68" s="311"/>
      <c r="IP68" s="311"/>
      <c r="IQ68" s="311"/>
      <c r="IR68" s="311"/>
      <c r="IS68" s="311"/>
      <c r="IT68" s="311"/>
      <c r="IU68" s="311"/>
      <c r="IV68" s="311"/>
      <c r="IW68" s="311"/>
      <c r="IX68" s="311"/>
      <c r="IY68" s="311"/>
      <c r="IZ68" s="311"/>
      <c r="JA68" s="311"/>
      <c r="JB68" s="311"/>
      <c r="JC68" s="311"/>
      <c r="JD68" s="311"/>
      <c r="JE68" s="311"/>
      <c r="JF68" s="311"/>
      <c r="JG68" s="311"/>
      <c r="JH68" s="311"/>
      <c r="JI68" s="311"/>
      <c r="JJ68" s="311"/>
      <c r="JK68" s="311"/>
      <c r="JL68" s="311"/>
      <c r="JM68" s="311"/>
      <c r="JN68" s="311"/>
      <c r="JO68" s="311"/>
      <c r="JP68" s="311"/>
      <c r="JQ68" s="311"/>
      <c r="JR68" s="311"/>
      <c r="JS68" s="311"/>
      <c r="JT68" s="311"/>
      <c r="JU68" s="311"/>
      <c r="JV68" s="311"/>
      <c r="JW68" s="311"/>
      <c r="JX68" s="311"/>
      <c r="JY68" s="311"/>
      <c r="JZ68" s="311"/>
      <c r="KA68" s="311"/>
      <c r="KB68" s="311"/>
      <c r="KC68" s="311"/>
      <c r="KD68" s="311"/>
      <c r="KE68" s="311"/>
      <c r="KF68" s="311"/>
      <c r="KG68" s="311"/>
      <c r="KH68" s="311"/>
      <c r="KI68" s="311"/>
      <c r="KJ68" s="311"/>
      <c r="KK68" s="311"/>
      <c r="KL68" s="311"/>
      <c r="KM68" s="311"/>
      <c r="KN68" s="311"/>
      <c r="KO68" s="311"/>
      <c r="KP68" s="311"/>
      <c r="KQ68" s="311"/>
      <c r="KR68" s="311"/>
      <c r="KS68" s="311"/>
      <c r="KT68" s="311"/>
      <c r="KU68" s="311"/>
      <c r="KV68" s="311"/>
      <c r="KW68" s="311"/>
      <c r="KX68" s="311"/>
      <c r="KY68" s="311"/>
      <c r="KZ68" s="311"/>
      <c r="LA68" s="311"/>
      <c r="LB68" s="311"/>
      <c r="LC68" s="311"/>
      <c r="LD68" s="311"/>
      <c r="LE68" s="311"/>
      <c r="LF68" s="311"/>
      <c r="LG68" s="311"/>
      <c r="LH68" s="311"/>
      <c r="LI68" s="311"/>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05">
        <v>3084454.09</v>
      </c>
      <c r="EA69" s="305">
        <v>1480999.14</v>
      </c>
      <c r="EB69" s="308">
        <v>2809594.4</v>
      </c>
      <c r="EC69" s="315">
        <v>1992038.67</v>
      </c>
      <c r="ED69" s="308">
        <v>2806868.12</v>
      </c>
      <c r="EE69" s="308">
        <v>1474564.59</v>
      </c>
      <c r="EF69" s="308">
        <v>3308144.16</v>
      </c>
      <c r="EG69" s="308">
        <v>6709314.1200000001</v>
      </c>
      <c r="EH69" s="311">
        <v>956521.67</v>
      </c>
      <c r="EI69" s="311">
        <v>2109254.7599999998</v>
      </c>
      <c r="EJ69" s="311">
        <v>2769108.2</v>
      </c>
      <c r="EK69" s="311">
        <v>1859042.69</v>
      </c>
      <c r="EL69" s="311">
        <v>2061379.38</v>
      </c>
      <c r="EM69" s="311">
        <v>2036796.31</v>
      </c>
      <c r="EN69" s="311">
        <v>1900343.87</v>
      </c>
      <c r="EO69" s="311">
        <v>2421002.2400000002</v>
      </c>
      <c r="EP69" s="311">
        <v>1844593.48</v>
      </c>
      <c r="EQ69" s="311">
        <v>3032654.88</v>
      </c>
      <c r="ER69" s="311">
        <v>2235715.75</v>
      </c>
      <c r="ES69" s="311">
        <v>5973408.79</v>
      </c>
      <c r="ET69" s="311">
        <v>1028193.82</v>
      </c>
      <c r="EU69" s="311">
        <v>2319006.39</v>
      </c>
      <c r="EV69" s="311">
        <v>3799655</v>
      </c>
      <c r="EW69" s="311">
        <v>2444213.75</v>
      </c>
      <c r="EX69" s="311">
        <v>2819164.34</v>
      </c>
      <c r="EY69" s="311">
        <v>2228904.96</v>
      </c>
      <c r="EZ69" s="311">
        <v>2858658.74</v>
      </c>
      <c r="FA69" s="311">
        <v>2380224.89</v>
      </c>
      <c r="FB69" s="311">
        <v>1933588.85</v>
      </c>
      <c r="FC69" s="311">
        <v>2993464.74</v>
      </c>
      <c r="FD69" s="311">
        <v>3031428.93</v>
      </c>
      <c r="FE69" s="311">
        <v>8894630.3100000005</v>
      </c>
      <c r="FF69" s="311">
        <v>848613.78</v>
      </c>
      <c r="FG69" s="311">
        <v>2487107.15</v>
      </c>
      <c r="FH69" s="311">
        <v>2594267.44</v>
      </c>
      <c r="FI69" s="311">
        <v>2477703.5699999998</v>
      </c>
      <c r="FJ69" s="311">
        <v>2258388.9500000002</v>
      </c>
      <c r="FK69" s="311">
        <v>3135640.97</v>
      </c>
      <c r="FL69" s="360">
        <v>2237139.04</v>
      </c>
      <c r="FM69" s="311">
        <v>2457548.14</v>
      </c>
      <c r="FN69" s="311">
        <v>2765031.05</v>
      </c>
      <c r="FO69" s="311">
        <v>3186923.23</v>
      </c>
      <c r="FP69" s="311">
        <v>3619899.57</v>
      </c>
      <c r="FQ69" s="311">
        <v>5163463.0999999996</v>
      </c>
      <c r="FR69" s="311">
        <v>844044.3</v>
      </c>
      <c r="FS69" s="311">
        <v>4264110.5</v>
      </c>
      <c r="FT69" s="311">
        <v>2454299.46</v>
      </c>
      <c r="FU69" s="311">
        <v>2999694.56</v>
      </c>
      <c r="FV69" s="311">
        <v>1833277.16</v>
      </c>
      <c r="FW69" s="311">
        <v>2089784.74</v>
      </c>
      <c r="FX69" s="311">
        <v>3583775.19</v>
      </c>
      <c r="FY69" s="311">
        <v>2730808.16</v>
      </c>
      <c r="FZ69" s="311">
        <v>2503728.25</v>
      </c>
      <c r="GA69" s="311">
        <v>4822611.7699999996</v>
      </c>
      <c r="GB69" s="311">
        <v>5284288.07</v>
      </c>
      <c r="GC69" s="311">
        <v>6574735.54</v>
      </c>
      <c r="GD69" s="311"/>
      <c r="GF69" s="311"/>
      <c r="GG69" s="311"/>
      <c r="GH69" s="311"/>
      <c r="GI69" s="311"/>
      <c r="GJ69" s="311"/>
      <c r="GK69" s="311"/>
      <c r="GL69" s="311"/>
      <c r="GM69" s="311"/>
      <c r="GN69" s="311"/>
      <c r="GO69" s="311"/>
      <c r="GP69" s="311"/>
      <c r="GQ69" s="311"/>
      <c r="GR69" s="311"/>
      <c r="GS69" s="311"/>
      <c r="GT69" s="311"/>
      <c r="GU69" s="311"/>
      <c r="GV69" s="311"/>
      <c r="GW69" s="311"/>
      <c r="GX69" s="311"/>
      <c r="GY69" s="311"/>
      <c r="GZ69" s="311"/>
      <c r="HA69" s="311"/>
      <c r="HB69" s="311"/>
      <c r="HC69" s="311"/>
      <c r="HD69" s="311"/>
      <c r="HE69" s="311"/>
      <c r="HF69" s="311"/>
      <c r="HG69" s="311"/>
      <c r="HH69" s="311"/>
      <c r="HI69" s="311"/>
      <c r="HJ69" s="311"/>
      <c r="HK69" s="311"/>
      <c r="HL69" s="311"/>
      <c r="HM69" s="311"/>
      <c r="HN69" s="311"/>
      <c r="HO69" s="311"/>
      <c r="HP69" s="311"/>
      <c r="HQ69" s="311"/>
      <c r="HR69" s="311"/>
      <c r="HS69" s="311"/>
      <c r="HT69" s="311"/>
      <c r="HU69" s="311"/>
      <c r="HV69" s="311"/>
      <c r="HW69" s="311"/>
      <c r="HX69" s="311"/>
      <c r="HY69" s="311"/>
      <c r="HZ69" s="311"/>
      <c r="IA69" s="311"/>
      <c r="IB69" s="311"/>
      <c r="IC69" s="311"/>
      <c r="ID69" s="311"/>
      <c r="IE69" s="311"/>
      <c r="IF69" s="311"/>
      <c r="IG69" s="311"/>
      <c r="IH69" s="311"/>
      <c r="II69" s="311"/>
      <c r="IJ69" s="311"/>
      <c r="IK69" s="311"/>
      <c r="IL69" s="311"/>
      <c r="IM69" s="311"/>
      <c r="IN69" s="311"/>
      <c r="IO69" s="311"/>
      <c r="IP69" s="311"/>
      <c r="IQ69" s="311"/>
      <c r="IR69" s="311"/>
      <c r="IS69" s="311"/>
      <c r="IT69" s="311"/>
      <c r="IU69" s="311"/>
      <c r="IV69" s="311"/>
      <c r="IW69" s="311"/>
      <c r="IX69" s="311"/>
      <c r="IY69" s="311"/>
      <c r="IZ69" s="311"/>
      <c r="JA69" s="311"/>
      <c r="JB69" s="311"/>
      <c r="JC69" s="311"/>
      <c r="JD69" s="311"/>
      <c r="JE69" s="311"/>
      <c r="JF69" s="311"/>
      <c r="JG69" s="311"/>
      <c r="JH69" s="311"/>
      <c r="JI69" s="311"/>
      <c r="JJ69" s="311"/>
      <c r="JK69" s="311"/>
      <c r="JL69" s="311"/>
      <c r="JM69" s="311"/>
      <c r="JN69" s="311"/>
      <c r="JO69" s="311"/>
      <c r="JP69" s="311"/>
      <c r="JQ69" s="311"/>
      <c r="JR69" s="311"/>
      <c r="JS69" s="311"/>
      <c r="JT69" s="311"/>
      <c r="JU69" s="311"/>
      <c r="JV69" s="311"/>
      <c r="JW69" s="311"/>
      <c r="JX69" s="311"/>
      <c r="JY69" s="311"/>
      <c r="JZ69" s="311"/>
      <c r="KA69" s="311"/>
      <c r="KB69" s="311"/>
      <c r="KC69" s="311"/>
      <c r="KD69" s="311"/>
      <c r="KE69" s="311"/>
      <c r="KF69" s="311"/>
      <c r="KG69" s="311"/>
      <c r="KH69" s="311"/>
      <c r="KI69" s="311"/>
      <c r="KJ69" s="311"/>
      <c r="KK69" s="311"/>
      <c r="KL69" s="311"/>
      <c r="KM69" s="311"/>
      <c r="KN69" s="311"/>
      <c r="KO69" s="311"/>
      <c r="KP69" s="311"/>
      <c r="KQ69" s="311"/>
      <c r="KR69" s="311"/>
      <c r="KS69" s="311"/>
      <c r="KT69" s="311"/>
      <c r="KU69" s="311"/>
      <c r="KV69" s="311"/>
      <c r="KW69" s="311"/>
      <c r="KX69" s="311"/>
      <c r="KY69" s="311"/>
      <c r="KZ69" s="311"/>
      <c r="LA69" s="311"/>
      <c r="LB69" s="311"/>
      <c r="LC69" s="311"/>
      <c r="LD69" s="311"/>
      <c r="LE69" s="311"/>
      <c r="LF69" s="311"/>
      <c r="LG69" s="311"/>
      <c r="LH69" s="311"/>
      <c r="LI69" s="311"/>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05">
        <v>311314.07</v>
      </c>
      <c r="EB70" s="308"/>
      <c r="EC70" s="308"/>
      <c r="ED70" s="308"/>
      <c r="EE70" s="308"/>
      <c r="EF70" s="308"/>
      <c r="EG70" s="308"/>
      <c r="EH70" s="311"/>
      <c r="EI70" s="311"/>
      <c r="EJ70" s="311"/>
      <c r="EK70" s="311"/>
      <c r="EL70" s="311"/>
      <c r="EM70" s="311"/>
      <c r="EN70" s="311"/>
      <c r="EO70" s="311"/>
      <c r="EP70" s="311"/>
      <c r="EQ70" s="311"/>
      <c r="ER70" s="311"/>
      <c r="ES70" s="311"/>
      <c r="ET70" s="311"/>
      <c r="EU70" s="311"/>
      <c r="EV70" s="311"/>
      <c r="EW70" s="311"/>
      <c r="EX70" s="311"/>
      <c r="EY70" s="311"/>
      <c r="EZ70" s="311"/>
      <c r="FA70" s="311"/>
      <c r="FB70" s="311"/>
      <c r="FC70" s="311"/>
      <c r="FD70" s="311"/>
      <c r="FE70" s="311"/>
      <c r="FF70" s="311"/>
      <c r="FG70" s="311"/>
      <c r="FH70" s="311"/>
      <c r="FI70" s="311"/>
      <c r="FJ70" s="311"/>
      <c r="FK70" s="311"/>
      <c r="FL70" s="361"/>
      <c r="FM70" s="311"/>
      <c r="FN70" s="311"/>
      <c r="FO70" s="311"/>
      <c r="FP70" s="311"/>
      <c r="FQ70" s="311"/>
      <c r="FR70" s="311"/>
      <c r="FS70" s="311"/>
      <c r="FT70" s="311"/>
      <c r="FU70" s="311"/>
      <c r="FV70" s="311"/>
      <c r="FW70" s="311"/>
      <c r="FX70" s="311"/>
      <c r="FY70" s="311"/>
      <c r="FZ70" s="311"/>
      <c r="GA70" s="311"/>
      <c r="GB70" s="311"/>
      <c r="GC70" s="311"/>
      <c r="GD70" s="311"/>
      <c r="GF70" s="311"/>
      <c r="GG70" s="311"/>
      <c r="GH70" s="311"/>
      <c r="GI70" s="311"/>
      <c r="GJ70" s="311"/>
      <c r="GK70" s="311"/>
      <c r="GL70" s="311"/>
      <c r="GM70" s="311"/>
      <c r="GN70" s="311"/>
      <c r="GO70" s="311"/>
      <c r="GP70" s="311"/>
      <c r="GQ70" s="311"/>
      <c r="GR70" s="311"/>
      <c r="GS70" s="311"/>
      <c r="GT70" s="311"/>
      <c r="GU70" s="311"/>
      <c r="GV70" s="311"/>
      <c r="GW70" s="311"/>
      <c r="GX70" s="311"/>
      <c r="GY70" s="311"/>
      <c r="GZ70" s="311"/>
      <c r="HA70" s="311"/>
      <c r="HB70" s="311"/>
      <c r="HC70" s="311"/>
      <c r="HD70" s="311"/>
      <c r="HE70" s="311"/>
      <c r="HF70" s="311"/>
      <c r="HG70" s="311"/>
      <c r="HH70" s="311"/>
      <c r="HI70" s="311"/>
      <c r="HJ70" s="311"/>
      <c r="HK70" s="311"/>
      <c r="HL70" s="311"/>
      <c r="HM70" s="311"/>
      <c r="HN70" s="311"/>
      <c r="HO70" s="311"/>
      <c r="HP70" s="311"/>
      <c r="HQ70" s="311"/>
      <c r="HR70" s="311"/>
      <c r="HS70" s="311"/>
      <c r="HT70" s="311"/>
      <c r="HU70" s="311"/>
      <c r="HV70" s="311"/>
      <c r="HW70" s="311"/>
      <c r="HX70" s="311"/>
      <c r="HY70" s="311"/>
      <c r="HZ70" s="311"/>
      <c r="IA70" s="311"/>
      <c r="IB70" s="311"/>
      <c r="IC70" s="311"/>
      <c r="ID70" s="311"/>
      <c r="IE70" s="311"/>
      <c r="IF70" s="311"/>
      <c r="IG70" s="311"/>
      <c r="IH70" s="311"/>
      <c r="II70" s="311"/>
      <c r="IJ70" s="311"/>
      <c r="IK70" s="311"/>
      <c r="IL70" s="311"/>
      <c r="IM70" s="311"/>
      <c r="IN70" s="311"/>
      <c r="IO70" s="311"/>
      <c r="IP70" s="311"/>
      <c r="IQ70" s="311"/>
      <c r="IR70" s="311"/>
      <c r="IS70" s="311"/>
      <c r="IT70" s="311"/>
      <c r="IU70" s="311"/>
      <c r="IV70" s="311"/>
      <c r="IW70" s="311"/>
      <c r="IX70" s="311"/>
      <c r="IY70" s="311"/>
      <c r="IZ70" s="311"/>
      <c r="JA70" s="311"/>
      <c r="JB70" s="311"/>
      <c r="JC70" s="311"/>
      <c r="JD70" s="311"/>
      <c r="JE70" s="311"/>
      <c r="JF70" s="311"/>
      <c r="JG70" s="311"/>
      <c r="JH70" s="311"/>
      <c r="JI70" s="311"/>
      <c r="JJ70" s="311"/>
      <c r="JK70" s="311"/>
      <c r="JL70" s="311"/>
      <c r="JM70" s="311"/>
      <c r="JN70" s="311"/>
      <c r="JO70" s="311"/>
      <c r="JP70" s="311"/>
      <c r="JQ70" s="311"/>
      <c r="JR70" s="311"/>
      <c r="JS70" s="311"/>
      <c r="JT70" s="311"/>
      <c r="JU70" s="311"/>
      <c r="JV70" s="311"/>
      <c r="JW70" s="311"/>
      <c r="JX70" s="311"/>
      <c r="JY70" s="311"/>
      <c r="JZ70" s="311"/>
      <c r="KA70" s="311"/>
      <c r="KB70" s="311"/>
      <c r="KC70" s="311"/>
      <c r="KD70" s="311"/>
      <c r="KE70" s="311"/>
      <c r="KF70" s="311"/>
      <c r="KG70" s="311"/>
      <c r="KH70" s="311"/>
      <c r="KI70" s="311"/>
      <c r="KJ70" s="311"/>
      <c r="KK70" s="311"/>
      <c r="KL70" s="311"/>
      <c r="KM70" s="311"/>
      <c r="KN70" s="311"/>
      <c r="KO70" s="311"/>
      <c r="KP70" s="311"/>
      <c r="KQ70" s="311"/>
      <c r="KR70" s="311"/>
      <c r="KS70" s="311"/>
      <c r="KT70" s="311"/>
      <c r="KU70" s="311"/>
      <c r="KV70" s="311"/>
      <c r="KW70" s="311"/>
      <c r="KX70" s="311"/>
      <c r="KY70" s="311"/>
      <c r="KZ70" s="311"/>
      <c r="LA70" s="311"/>
      <c r="LB70" s="311"/>
      <c r="LC70" s="311"/>
      <c r="LD70" s="311"/>
      <c r="LE70" s="311"/>
      <c r="LF70" s="311"/>
      <c r="LG70" s="311"/>
      <c r="LH70" s="311"/>
      <c r="LI70" s="311"/>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05">
        <v>62917.279999999999</v>
      </c>
      <c r="EB71" s="308"/>
      <c r="EC71" s="308"/>
      <c r="ED71" s="308"/>
      <c r="EE71" s="308"/>
      <c r="EF71" s="308"/>
      <c r="EG71" s="308"/>
      <c r="EH71" s="311"/>
      <c r="EI71" s="311"/>
      <c r="EJ71" s="311"/>
      <c r="EK71" s="311"/>
      <c r="EL71" s="311"/>
      <c r="EM71" s="311"/>
      <c r="EN71" s="311"/>
      <c r="EO71" s="311"/>
      <c r="EP71" s="311"/>
      <c r="EQ71" s="311"/>
      <c r="ER71" s="311"/>
      <c r="ES71" s="311"/>
      <c r="ET71" s="311"/>
      <c r="EU71" s="311"/>
      <c r="EV71" s="311"/>
      <c r="EW71" s="311"/>
      <c r="EX71" s="311"/>
      <c r="EY71" s="311"/>
      <c r="EZ71" s="311"/>
      <c r="FA71" s="311"/>
      <c r="FB71" s="311"/>
      <c r="FC71" s="311"/>
      <c r="FD71" s="311"/>
      <c r="FE71" s="311"/>
      <c r="FF71" s="311"/>
      <c r="FG71" s="311"/>
      <c r="FH71" s="311"/>
      <c r="FI71" s="311"/>
      <c r="FJ71" s="311"/>
      <c r="FK71" s="311"/>
      <c r="FL71" s="361"/>
      <c r="FM71" s="311"/>
      <c r="FN71" s="311"/>
      <c r="FO71" s="311"/>
      <c r="FP71" s="311"/>
      <c r="FQ71" s="311"/>
      <c r="FR71" s="311"/>
      <c r="FS71" s="311"/>
      <c r="FT71" s="311"/>
      <c r="FU71" s="311"/>
      <c r="FV71" s="311"/>
      <c r="FW71" s="311"/>
      <c r="FX71" s="311"/>
      <c r="FY71" s="311"/>
      <c r="FZ71" s="311"/>
      <c r="GA71" s="311"/>
      <c r="GB71" s="311"/>
      <c r="GC71" s="311"/>
      <c r="GD71" s="311"/>
      <c r="GF71" s="311"/>
      <c r="GG71" s="311"/>
      <c r="GH71" s="311"/>
      <c r="GI71" s="311"/>
      <c r="GJ71" s="311"/>
      <c r="GK71" s="311"/>
      <c r="GL71" s="311"/>
      <c r="GM71" s="311"/>
      <c r="GN71" s="311"/>
      <c r="GO71" s="311"/>
      <c r="GP71" s="311"/>
      <c r="GQ71" s="311"/>
      <c r="GR71" s="311"/>
      <c r="GS71" s="311"/>
      <c r="GT71" s="311"/>
      <c r="GU71" s="311"/>
      <c r="GV71" s="311"/>
      <c r="GW71" s="311"/>
      <c r="GX71" s="311"/>
      <c r="GY71" s="311"/>
      <c r="GZ71" s="311"/>
      <c r="HA71" s="311"/>
      <c r="HB71" s="311"/>
      <c r="HC71" s="311"/>
      <c r="HD71" s="311"/>
      <c r="HE71" s="311"/>
      <c r="HF71" s="311"/>
      <c r="HG71" s="311"/>
      <c r="HH71" s="311"/>
      <c r="HI71" s="311"/>
      <c r="HJ71" s="311"/>
      <c r="HK71" s="311"/>
      <c r="HL71" s="311"/>
      <c r="HM71" s="311"/>
      <c r="HN71" s="311"/>
      <c r="HO71" s="311"/>
      <c r="HP71" s="311"/>
      <c r="HQ71" s="311"/>
      <c r="HR71" s="311"/>
      <c r="HS71" s="311"/>
      <c r="HT71" s="311"/>
      <c r="HU71" s="311"/>
      <c r="HV71" s="311"/>
      <c r="HW71" s="311"/>
      <c r="HX71" s="311"/>
      <c r="HY71" s="311"/>
      <c r="HZ71" s="311"/>
      <c r="IA71" s="311"/>
      <c r="IB71" s="311"/>
      <c r="IC71" s="311"/>
      <c r="ID71" s="311"/>
      <c r="IE71" s="311"/>
      <c r="IF71" s="311"/>
      <c r="IG71" s="311"/>
      <c r="IH71" s="311"/>
      <c r="II71" s="311"/>
      <c r="IJ71" s="311"/>
      <c r="IK71" s="311"/>
      <c r="IL71" s="311"/>
      <c r="IM71" s="311"/>
      <c r="IN71" s="311"/>
      <c r="IO71" s="311"/>
      <c r="IP71" s="311"/>
      <c r="IQ71" s="311"/>
      <c r="IR71" s="311"/>
      <c r="IS71" s="311"/>
      <c r="IT71" s="311"/>
      <c r="IU71" s="311"/>
      <c r="IV71" s="311"/>
      <c r="IW71" s="311"/>
      <c r="IX71" s="311"/>
      <c r="IY71" s="311"/>
      <c r="IZ71" s="311"/>
      <c r="JA71" s="311"/>
      <c r="JB71" s="311"/>
      <c r="JC71" s="311"/>
      <c r="JD71" s="311"/>
      <c r="JE71" s="311"/>
      <c r="JF71" s="311"/>
      <c r="JG71" s="311"/>
      <c r="JH71" s="311"/>
      <c r="JI71" s="311"/>
      <c r="JJ71" s="311"/>
      <c r="JK71" s="311"/>
      <c r="JL71" s="311"/>
      <c r="JM71" s="311"/>
      <c r="JN71" s="311"/>
      <c r="JO71" s="311"/>
      <c r="JP71" s="311"/>
      <c r="JQ71" s="311"/>
      <c r="JR71" s="311"/>
      <c r="JS71" s="311"/>
      <c r="JT71" s="311"/>
      <c r="JU71" s="311"/>
      <c r="JV71" s="311"/>
      <c r="JW71" s="311"/>
      <c r="JX71" s="311"/>
      <c r="JY71" s="311"/>
      <c r="JZ71" s="311"/>
      <c r="KA71" s="311"/>
      <c r="KB71" s="311"/>
      <c r="KC71" s="311"/>
      <c r="KD71" s="311"/>
      <c r="KE71" s="311"/>
      <c r="KF71" s="311"/>
      <c r="KG71" s="311"/>
      <c r="KH71" s="311"/>
      <c r="KI71" s="311"/>
      <c r="KJ71" s="311"/>
      <c r="KK71" s="311"/>
      <c r="KL71" s="311"/>
      <c r="KM71" s="311"/>
      <c r="KN71" s="311"/>
      <c r="KO71" s="311"/>
      <c r="KP71" s="311"/>
      <c r="KQ71" s="311"/>
      <c r="KR71" s="311"/>
      <c r="KS71" s="311"/>
      <c r="KT71" s="311"/>
      <c r="KU71" s="311"/>
      <c r="KV71" s="311"/>
      <c r="KW71" s="311"/>
      <c r="KX71" s="311"/>
      <c r="KY71" s="311"/>
      <c r="KZ71" s="311"/>
      <c r="LA71" s="311"/>
      <c r="LB71" s="311"/>
      <c r="LC71" s="311"/>
      <c r="LD71" s="311"/>
      <c r="LE71" s="311"/>
      <c r="LF71" s="311"/>
      <c r="LG71" s="311"/>
      <c r="LH71" s="311"/>
      <c r="LI71" s="311"/>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05">
        <v>1150695.06</v>
      </c>
      <c r="EB72" s="308"/>
      <c r="EC72" s="308"/>
      <c r="ED72" s="308"/>
      <c r="EE72" s="308"/>
      <c r="EF72" s="308"/>
      <c r="EG72" s="308"/>
      <c r="EH72" s="311"/>
      <c r="EI72" s="311"/>
      <c r="EJ72" s="311"/>
      <c r="EK72" s="311"/>
      <c r="EL72" s="311"/>
      <c r="EM72" s="311"/>
      <c r="EN72" s="311"/>
      <c r="EO72" s="311"/>
      <c r="EP72" s="311"/>
      <c r="EQ72" s="311"/>
      <c r="ER72" s="311"/>
      <c r="ES72" s="311"/>
      <c r="ET72" s="311"/>
      <c r="EU72" s="311"/>
      <c r="EV72" s="311"/>
      <c r="EW72" s="311"/>
      <c r="EX72" s="311"/>
      <c r="EY72" s="311"/>
      <c r="EZ72" s="311"/>
      <c r="FA72" s="311"/>
      <c r="FB72" s="311"/>
      <c r="FC72" s="311"/>
      <c r="FD72" s="311"/>
      <c r="FE72" s="311"/>
      <c r="FF72" s="311"/>
      <c r="FG72" s="311"/>
      <c r="FH72" s="311"/>
      <c r="FI72" s="311"/>
      <c r="FJ72" s="311"/>
      <c r="FK72" s="311"/>
      <c r="FL72" s="361"/>
      <c r="FM72" s="311"/>
      <c r="FN72" s="311"/>
      <c r="FO72" s="311"/>
      <c r="FP72" s="311"/>
      <c r="FQ72" s="311"/>
      <c r="FR72" s="311"/>
      <c r="FS72" s="311"/>
      <c r="FT72" s="311"/>
      <c r="FU72" s="311"/>
      <c r="FV72" s="311"/>
      <c r="FW72" s="311"/>
      <c r="FX72" s="311"/>
      <c r="FY72" s="311"/>
      <c r="FZ72" s="311"/>
      <c r="GA72" s="311"/>
      <c r="GB72" s="311"/>
      <c r="GC72" s="311"/>
      <c r="GD72" s="311"/>
      <c r="GF72" s="311"/>
      <c r="GG72" s="311"/>
      <c r="GH72" s="311"/>
      <c r="GI72" s="311"/>
      <c r="GJ72" s="311"/>
      <c r="GK72" s="311"/>
      <c r="GL72" s="311"/>
      <c r="GM72" s="311"/>
      <c r="GN72" s="311"/>
      <c r="GO72" s="311"/>
      <c r="GP72" s="311"/>
      <c r="GQ72" s="311"/>
      <c r="GR72" s="311"/>
      <c r="GS72" s="311"/>
      <c r="GT72" s="311"/>
      <c r="GU72" s="311"/>
      <c r="GV72" s="311"/>
      <c r="GW72" s="311"/>
      <c r="GX72" s="311"/>
      <c r="GY72" s="311"/>
      <c r="GZ72" s="311"/>
      <c r="HA72" s="311"/>
      <c r="HB72" s="311"/>
      <c r="HC72" s="311"/>
      <c r="HD72" s="311"/>
      <c r="HE72" s="311"/>
      <c r="HF72" s="311"/>
      <c r="HG72" s="311"/>
      <c r="HH72" s="311"/>
      <c r="HI72" s="311"/>
      <c r="HJ72" s="311"/>
      <c r="HK72" s="311"/>
      <c r="HL72" s="311"/>
      <c r="HM72" s="311"/>
      <c r="HN72" s="311"/>
      <c r="HO72" s="311"/>
      <c r="HP72" s="311"/>
      <c r="HQ72" s="311"/>
      <c r="HR72" s="311"/>
      <c r="HS72" s="311"/>
      <c r="HT72" s="311"/>
      <c r="HU72" s="311"/>
      <c r="HV72" s="311"/>
      <c r="HW72" s="311"/>
      <c r="HX72" s="311"/>
      <c r="HY72" s="311"/>
      <c r="HZ72" s="311"/>
      <c r="IA72" s="311"/>
      <c r="IB72" s="311"/>
      <c r="IC72" s="311"/>
      <c r="ID72" s="311"/>
      <c r="IE72" s="311"/>
      <c r="IF72" s="311"/>
      <c r="IG72" s="311"/>
      <c r="IH72" s="311"/>
      <c r="II72" s="311"/>
      <c r="IJ72" s="311"/>
      <c r="IK72" s="311"/>
      <c r="IL72" s="311"/>
      <c r="IM72" s="311"/>
      <c r="IN72" s="311"/>
      <c r="IO72" s="311"/>
      <c r="IP72" s="311"/>
      <c r="IQ72" s="311"/>
      <c r="IR72" s="311"/>
      <c r="IS72" s="311"/>
      <c r="IT72" s="311"/>
      <c r="IU72" s="311"/>
      <c r="IV72" s="311"/>
      <c r="IW72" s="311"/>
      <c r="IX72" s="311"/>
      <c r="IY72" s="311"/>
      <c r="IZ72" s="311"/>
      <c r="JA72" s="311"/>
      <c r="JB72" s="311"/>
      <c r="JC72" s="311"/>
      <c r="JD72" s="311"/>
      <c r="JE72" s="311"/>
      <c r="JF72" s="311"/>
      <c r="JG72" s="311"/>
      <c r="JH72" s="311"/>
      <c r="JI72" s="311"/>
      <c r="JJ72" s="311"/>
      <c r="JK72" s="311"/>
      <c r="JL72" s="311"/>
      <c r="JM72" s="311"/>
      <c r="JN72" s="311"/>
      <c r="JO72" s="311"/>
      <c r="JP72" s="311"/>
      <c r="JQ72" s="311"/>
      <c r="JR72" s="311"/>
      <c r="JS72" s="311"/>
      <c r="JT72" s="311"/>
      <c r="JU72" s="311"/>
      <c r="JV72" s="311"/>
      <c r="JW72" s="311"/>
      <c r="JX72" s="311"/>
      <c r="JY72" s="311"/>
      <c r="JZ72" s="311"/>
      <c r="KA72" s="311"/>
      <c r="KB72" s="311"/>
      <c r="KC72" s="311"/>
      <c r="KD72" s="311"/>
      <c r="KE72" s="311"/>
      <c r="KF72" s="311"/>
      <c r="KG72" s="311"/>
      <c r="KH72" s="311"/>
      <c r="KI72" s="311"/>
      <c r="KJ72" s="311"/>
      <c r="KK72" s="311"/>
      <c r="KL72" s="311"/>
      <c r="KM72" s="311"/>
      <c r="KN72" s="311"/>
      <c r="KO72" s="311"/>
      <c r="KP72" s="311"/>
      <c r="KQ72" s="311"/>
      <c r="KR72" s="311"/>
      <c r="KS72" s="311"/>
      <c r="KT72" s="311"/>
      <c r="KU72" s="311"/>
      <c r="KV72" s="311"/>
      <c r="KW72" s="311"/>
      <c r="KX72" s="311"/>
      <c r="KY72" s="311"/>
      <c r="KZ72" s="311"/>
      <c r="LA72" s="311"/>
      <c r="LB72" s="311"/>
      <c r="LC72" s="311"/>
      <c r="LD72" s="311"/>
      <c r="LE72" s="311"/>
      <c r="LF72" s="311"/>
      <c r="LG72" s="311"/>
      <c r="LH72" s="311"/>
      <c r="LI72" s="311"/>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05">
        <v>763808.8</v>
      </c>
      <c r="EB73" s="308"/>
      <c r="EC73" s="308"/>
      <c r="ED73" s="308"/>
      <c r="EE73" s="308"/>
      <c r="EF73" s="308"/>
      <c r="EG73" s="308"/>
      <c r="EH73" s="311"/>
      <c r="EI73" s="311"/>
      <c r="EJ73" s="311"/>
      <c r="EK73" s="311"/>
      <c r="EL73" s="311"/>
      <c r="EM73" s="311"/>
      <c r="EN73" s="311"/>
      <c r="EO73" s="311"/>
      <c r="EP73" s="311"/>
      <c r="EQ73" s="311"/>
      <c r="ER73" s="311"/>
      <c r="ES73" s="311"/>
      <c r="ET73" s="311"/>
      <c r="EU73" s="311"/>
      <c r="EV73" s="311"/>
      <c r="EW73" s="311"/>
      <c r="EX73" s="311"/>
      <c r="EY73" s="311"/>
      <c r="EZ73" s="311"/>
      <c r="FA73" s="311"/>
      <c r="FB73" s="311"/>
      <c r="FC73" s="311"/>
      <c r="FD73" s="311"/>
      <c r="FE73" s="311"/>
      <c r="FF73" s="311"/>
      <c r="FG73" s="311"/>
      <c r="FH73" s="311"/>
      <c r="FI73" s="311"/>
      <c r="FJ73" s="311"/>
      <c r="FK73" s="311"/>
      <c r="FL73" s="361"/>
      <c r="FM73" s="311"/>
      <c r="FN73" s="311"/>
      <c r="FO73" s="311"/>
      <c r="FP73" s="311"/>
      <c r="FQ73" s="311"/>
      <c r="FR73" s="311"/>
      <c r="FS73" s="311"/>
      <c r="FT73" s="311"/>
      <c r="FU73" s="311"/>
      <c r="FV73" s="311"/>
      <c r="FW73" s="311"/>
      <c r="FX73" s="311"/>
      <c r="FY73" s="311"/>
      <c r="FZ73" s="311"/>
      <c r="GA73" s="311"/>
      <c r="GB73" s="311"/>
      <c r="GC73" s="311"/>
      <c r="GD73" s="311"/>
      <c r="GF73" s="311"/>
      <c r="GG73" s="311"/>
      <c r="GH73" s="311"/>
      <c r="GI73" s="311"/>
      <c r="GJ73" s="311"/>
      <c r="GK73" s="311"/>
      <c r="GL73" s="311"/>
      <c r="GM73" s="311"/>
      <c r="GN73" s="311"/>
      <c r="GO73" s="311"/>
      <c r="GP73" s="311"/>
      <c r="GQ73" s="311"/>
      <c r="GR73" s="311"/>
      <c r="GS73" s="311"/>
      <c r="GT73" s="311"/>
      <c r="GU73" s="311"/>
      <c r="GV73" s="311"/>
      <c r="GW73" s="311"/>
      <c r="GX73" s="311"/>
      <c r="GY73" s="311"/>
      <c r="GZ73" s="311"/>
      <c r="HA73" s="311"/>
      <c r="HB73" s="311"/>
      <c r="HC73" s="311"/>
      <c r="HD73" s="311"/>
      <c r="HE73" s="311"/>
      <c r="HF73" s="311"/>
      <c r="HG73" s="311"/>
      <c r="HH73" s="311"/>
      <c r="HI73" s="311"/>
      <c r="HJ73" s="311"/>
      <c r="HK73" s="311"/>
      <c r="HL73" s="311"/>
      <c r="HM73" s="311"/>
      <c r="HN73" s="311"/>
      <c r="HO73" s="311"/>
      <c r="HP73" s="311"/>
      <c r="HQ73" s="311"/>
      <c r="HR73" s="311"/>
      <c r="HS73" s="311"/>
      <c r="HT73" s="311"/>
      <c r="HU73" s="311"/>
      <c r="HV73" s="311"/>
      <c r="HW73" s="311"/>
      <c r="HX73" s="311"/>
      <c r="HY73" s="311"/>
      <c r="HZ73" s="311"/>
      <c r="IA73" s="311"/>
      <c r="IB73" s="311"/>
      <c r="IC73" s="311"/>
      <c r="ID73" s="311"/>
      <c r="IE73" s="311"/>
      <c r="IF73" s="311"/>
      <c r="IG73" s="311"/>
      <c r="IH73" s="311"/>
      <c r="II73" s="311"/>
      <c r="IJ73" s="311"/>
      <c r="IK73" s="311"/>
      <c r="IL73" s="311"/>
      <c r="IM73" s="311"/>
      <c r="IN73" s="311"/>
      <c r="IO73" s="311"/>
      <c r="IP73" s="311"/>
      <c r="IQ73" s="311"/>
      <c r="IR73" s="311"/>
      <c r="IS73" s="311"/>
      <c r="IT73" s="311"/>
      <c r="IU73" s="311"/>
      <c r="IV73" s="311"/>
      <c r="IW73" s="311"/>
      <c r="IX73" s="311"/>
      <c r="IY73" s="311"/>
      <c r="IZ73" s="311"/>
      <c r="JA73" s="311"/>
      <c r="JB73" s="311"/>
      <c r="JC73" s="311"/>
      <c r="JD73" s="311"/>
      <c r="JE73" s="311"/>
      <c r="JF73" s="311"/>
      <c r="JG73" s="311"/>
      <c r="JH73" s="311"/>
      <c r="JI73" s="311"/>
      <c r="JJ73" s="311"/>
      <c r="JK73" s="311"/>
      <c r="JL73" s="311"/>
      <c r="JM73" s="311"/>
      <c r="JN73" s="311"/>
      <c r="JO73" s="311"/>
      <c r="JP73" s="311"/>
      <c r="JQ73" s="311"/>
      <c r="JR73" s="311"/>
      <c r="JS73" s="311"/>
      <c r="JT73" s="311"/>
      <c r="JU73" s="311"/>
      <c r="JV73" s="311"/>
      <c r="JW73" s="311"/>
      <c r="JX73" s="311"/>
      <c r="JY73" s="311"/>
      <c r="JZ73" s="311"/>
      <c r="KA73" s="311"/>
      <c r="KB73" s="311"/>
      <c r="KC73" s="311"/>
      <c r="KD73" s="311"/>
      <c r="KE73" s="311"/>
      <c r="KF73" s="311"/>
      <c r="KG73" s="311"/>
      <c r="KH73" s="311"/>
      <c r="KI73" s="311"/>
      <c r="KJ73" s="311"/>
      <c r="KK73" s="311"/>
      <c r="KL73" s="311"/>
      <c r="KM73" s="311"/>
      <c r="KN73" s="311"/>
      <c r="KO73" s="311"/>
      <c r="KP73" s="311"/>
      <c r="KQ73" s="311"/>
      <c r="KR73" s="311"/>
      <c r="KS73" s="311"/>
      <c r="KT73" s="311"/>
      <c r="KU73" s="311"/>
      <c r="KV73" s="311"/>
      <c r="KW73" s="311"/>
      <c r="KX73" s="311"/>
      <c r="KY73" s="311"/>
      <c r="KZ73" s="311"/>
      <c r="LA73" s="311"/>
      <c r="LB73" s="311"/>
      <c r="LC73" s="311"/>
      <c r="LD73" s="311"/>
      <c r="LE73" s="311"/>
      <c r="LF73" s="311"/>
      <c r="LG73" s="311"/>
      <c r="LH73" s="311"/>
      <c r="LI73" s="311"/>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05">
        <v>786378.28</v>
      </c>
      <c r="EB74" s="308"/>
      <c r="EC74" s="308"/>
      <c r="ED74" s="308"/>
      <c r="EE74" s="308"/>
      <c r="EF74" s="308"/>
      <c r="EG74" s="308"/>
      <c r="EH74" s="311"/>
      <c r="EI74" s="311"/>
      <c r="EJ74" s="311"/>
      <c r="EK74" s="311"/>
      <c r="EL74" s="311"/>
      <c r="EM74" s="311"/>
      <c r="EN74" s="311"/>
      <c r="EO74" s="311"/>
      <c r="EP74" s="311"/>
      <c r="EQ74" s="311"/>
      <c r="ER74" s="311"/>
      <c r="ES74" s="311"/>
      <c r="ET74" s="311"/>
      <c r="EU74" s="311"/>
      <c r="EV74" s="311"/>
      <c r="EW74" s="311"/>
      <c r="EX74" s="311"/>
      <c r="EY74" s="311"/>
      <c r="EZ74" s="311"/>
      <c r="FA74" s="311"/>
      <c r="FB74" s="311"/>
      <c r="FC74" s="311"/>
      <c r="FD74" s="311"/>
      <c r="FE74" s="311"/>
      <c r="FF74" s="311"/>
      <c r="FG74" s="311"/>
      <c r="FH74" s="311"/>
      <c r="FI74" s="311"/>
      <c r="FJ74" s="311"/>
      <c r="FK74" s="311"/>
      <c r="FL74" s="361"/>
      <c r="FM74" s="311"/>
      <c r="FN74" s="311"/>
      <c r="FO74" s="311"/>
      <c r="FP74" s="311"/>
      <c r="FQ74" s="311"/>
      <c r="FR74" s="311"/>
      <c r="FS74" s="311"/>
      <c r="FT74" s="311"/>
      <c r="FU74" s="311"/>
      <c r="FV74" s="311"/>
      <c r="FW74" s="311"/>
      <c r="FX74" s="311"/>
      <c r="FY74" s="311"/>
      <c r="FZ74" s="311"/>
      <c r="GA74" s="311"/>
      <c r="GB74" s="311"/>
      <c r="GC74" s="311"/>
      <c r="GD74" s="311"/>
      <c r="GF74" s="311"/>
      <c r="GG74" s="311"/>
      <c r="GH74" s="311"/>
      <c r="GI74" s="311"/>
      <c r="GJ74" s="311"/>
      <c r="GK74" s="311"/>
      <c r="GL74" s="311"/>
      <c r="GM74" s="311"/>
      <c r="GN74" s="311"/>
      <c r="GO74" s="311"/>
      <c r="GP74" s="311"/>
      <c r="GQ74" s="311"/>
      <c r="GR74" s="311"/>
      <c r="GS74" s="311"/>
      <c r="GT74" s="311"/>
      <c r="GU74" s="311"/>
      <c r="GV74" s="311"/>
      <c r="GW74" s="311"/>
      <c r="GX74" s="311"/>
      <c r="GY74" s="311"/>
      <c r="GZ74" s="311"/>
      <c r="HA74" s="311"/>
      <c r="HB74" s="311"/>
      <c r="HC74" s="311"/>
      <c r="HD74" s="311"/>
      <c r="HE74" s="311"/>
      <c r="HF74" s="311"/>
      <c r="HG74" s="311"/>
      <c r="HH74" s="311"/>
      <c r="HI74" s="311"/>
      <c r="HJ74" s="311"/>
      <c r="HK74" s="311"/>
      <c r="HL74" s="311"/>
      <c r="HM74" s="311"/>
      <c r="HN74" s="311"/>
      <c r="HO74" s="311"/>
      <c r="HP74" s="311"/>
      <c r="HQ74" s="311"/>
      <c r="HR74" s="311"/>
      <c r="HS74" s="311"/>
      <c r="HT74" s="311"/>
      <c r="HU74" s="311"/>
      <c r="HV74" s="311"/>
      <c r="HW74" s="311"/>
      <c r="HX74" s="311"/>
      <c r="HY74" s="311"/>
      <c r="HZ74" s="311"/>
      <c r="IA74" s="311"/>
      <c r="IB74" s="311"/>
      <c r="IC74" s="311"/>
      <c r="ID74" s="311"/>
      <c r="IE74" s="311"/>
      <c r="IF74" s="311"/>
      <c r="IG74" s="311"/>
      <c r="IH74" s="311"/>
      <c r="II74" s="311"/>
      <c r="IJ74" s="311"/>
      <c r="IK74" s="311"/>
      <c r="IL74" s="311"/>
      <c r="IM74" s="311"/>
      <c r="IN74" s="311"/>
      <c r="IO74" s="311"/>
      <c r="IP74" s="311"/>
      <c r="IQ74" s="311"/>
      <c r="IR74" s="311"/>
      <c r="IS74" s="311"/>
      <c r="IT74" s="311"/>
      <c r="IU74" s="311"/>
      <c r="IV74" s="311"/>
      <c r="IW74" s="311"/>
      <c r="IX74" s="311"/>
      <c r="IY74" s="311"/>
      <c r="IZ74" s="311"/>
      <c r="JA74" s="311"/>
      <c r="JB74" s="311"/>
      <c r="JC74" s="311"/>
      <c r="JD74" s="311"/>
      <c r="JE74" s="311"/>
      <c r="JF74" s="311"/>
      <c r="JG74" s="311"/>
      <c r="JH74" s="311"/>
      <c r="JI74" s="311"/>
      <c r="JJ74" s="311"/>
      <c r="JK74" s="311"/>
      <c r="JL74" s="311"/>
      <c r="JM74" s="311"/>
      <c r="JN74" s="311"/>
      <c r="JO74" s="311"/>
      <c r="JP74" s="311"/>
      <c r="JQ74" s="311"/>
      <c r="JR74" s="311"/>
      <c r="JS74" s="311"/>
      <c r="JT74" s="311"/>
      <c r="JU74" s="311"/>
      <c r="JV74" s="311"/>
      <c r="JW74" s="311"/>
      <c r="JX74" s="311"/>
      <c r="JY74" s="311"/>
      <c r="JZ74" s="311"/>
      <c r="KA74" s="311"/>
      <c r="KB74" s="311"/>
      <c r="KC74" s="311"/>
      <c r="KD74" s="311"/>
      <c r="KE74" s="311"/>
      <c r="KF74" s="311"/>
      <c r="KG74" s="311"/>
      <c r="KH74" s="311"/>
      <c r="KI74" s="311"/>
      <c r="KJ74" s="311"/>
      <c r="KK74" s="311"/>
      <c r="KL74" s="311"/>
      <c r="KM74" s="311"/>
      <c r="KN74" s="311"/>
      <c r="KO74" s="311"/>
      <c r="KP74" s="311"/>
      <c r="KQ74" s="311"/>
      <c r="KR74" s="311"/>
      <c r="KS74" s="311"/>
      <c r="KT74" s="311"/>
      <c r="KU74" s="311"/>
      <c r="KV74" s="311"/>
      <c r="KW74" s="311"/>
      <c r="KX74" s="311"/>
      <c r="KY74" s="311"/>
      <c r="KZ74" s="311"/>
      <c r="LA74" s="311"/>
      <c r="LB74" s="311"/>
      <c r="LC74" s="311"/>
      <c r="LD74" s="311"/>
      <c r="LE74" s="311"/>
      <c r="LF74" s="311"/>
      <c r="LG74" s="311"/>
      <c r="LH74" s="311"/>
      <c r="LI74" s="311"/>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05">
        <v>9340.6</v>
      </c>
      <c r="EB75" s="308"/>
      <c r="EC75" s="308"/>
      <c r="ED75" s="308"/>
      <c r="EE75" s="308"/>
      <c r="EF75" s="308"/>
      <c r="EG75" s="308"/>
      <c r="ET75" s="311"/>
      <c r="EU75" s="311"/>
      <c r="EV75" s="311"/>
      <c r="EW75" s="311"/>
      <c r="EX75" s="311"/>
      <c r="EY75" s="311"/>
      <c r="EZ75" s="311"/>
      <c r="FA75" s="311"/>
      <c r="FB75" s="311"/>
      <c r="FC75" s="311"/>
      <c r="FD75" s="311"/>
      <c r="FE75" s="311"/>
      <c r="FF75" s="311"/>
      <c r="FG75" s="311"/>
      <c r="FH75" s="311"/>
      <c r="FI75" s="311"/>
      <c r="FJ75" s="311"/>
      <c r="FK75" s="311"/>
      <c r="FL75" s="361"/>
      <c r="FM75" s="311"/>
      <c r="FN75" s="311"/>
      <c r="FO75" s="311"/>
      <c r="FP75" s="311"/>
      <c r="FQ75" s="311"/>
      <c r="FR75" s="311"/>
      <c r="FS75" s="311"/>
      <c r="FT75" s="311"/>
      <c r="FU75" s="311"/>
      <c r="FV75" s="311"/>
      <c r="FW75" s="311"/>
      <c r="FX75" s="311"/>
      <c r="FY75" s="311"/>
      <c r="FZ75" s="311"/>
      <c r="GA75" s="311"/>
      <c r="GB75" s="311"/>
      <c r="GC75" s="311"/>
      <c r="GD75" s="311"/>
      <c r="GF75" s="311"/>
      <c r="GG75" s="311"/>
      <c r="GH75" s="311"/>
      <c r="GI75" s="311"/>
      <c r="GJ75" s="311"/>
      <c r="GK75" s="311"/>
      <c r="GL75" s="311"/>
      <c r="GM75" s="311"/>
      <c r="GN75" s="311"/>
      <c r="GO75" s="311"/>
      <c r="GP75" s="311"/>
      <c r="GQ75" s="311"/>
      <c r="GR75" s="311"/>
      <c r="GS75" s="311"/>
      <c r="GT75" s="311"/>
      <c r="GU75" s="311"/>
      <c r="GV75" s="311"/>
      <c r="GW75" s="311"/>
      <c r="GX75" s="311"/>
      <c r="GY75" s="311"/>
      <c r="GZ75" s="311"/>
      <c r="HA75" s="311"/>
      <c r="HB75" s="311"/>
      <c r="HC75" s="311"/>
      <c r="HD75" s="311"/>
      <c r="HE75" s="311"/>
      <c r="HF75" s="311"/>
      <c r="HG75" s="311"/>
      <c r="HH75" s="311"/>
      <c r="HI75" s="311"/>
      <c r="HJ75" s="311"/>
      <c r="HK75" s="311"/>
      <c r="HL75" s="311"/>
      <c r="HM75" s="311"/>
      <c r="HN75" s="311"/>
      <c r="HO75" s="311"/>
      <c r="HP75" s="311"/>
      <c r="HQ75" s="311"/>
      <c r="HR75" s="311"/>
      <c r="HS75" s="311"/>
      <c r="HT75" s="311"/>
      <c r="HU75" s="311"/>
      <c r="HV75" s="311"/>
      <c r="HW75" s="311"/>
      <c r="HX75" s="311"/>
      <c r="HY75" s="311"/>
      <c r="HZ75" s="311"/>
      <c r="IA75" s="311"/>
      <c r="IB75" s="311"/>
      <c r="IC75" s="311"/>
      <c r="ID75" s="311"/>
      <c r="IE75" s="311"/>
      <c r="IF75" s="311"/>
      <c r="IG75" s="311"/>
      <c r="IH75" s="311"/>
      <c r="II75" s="311"/>
      <c r="IJ75" s="311"/>
      <c r="IK75" s="311"/>
      <c r="IL75" s="311"/>
      <c r="IM75" s="311"/>
      <c r="IN75" s="311"/>
      <c r="IO75" s="311"/>
      <c r="IP75" s="311"/>
      <c r="IQ75" s="311"/>
      <c r="IR75" s="311"/>
      <c r="IS75" s="311"/>
      <c r="IT75" s="311"/>
      <c r="IU75" s="311"/>
      <c r="IV75" s="311"/>
      <c r="IW75" s="311"/>
      <c r="IX75" s="311"/>
      <c r="IY75" s="311"/>
      <c r="IZ75" s="311"/>
      <c r="JA75" s="311"/>
      <c r="JB75" s="311"/>
      <c r="JC75" s="311"/>
      <c r="JD75" s="311"/>
      <c r="JE75" s="311"/>
      <c r="JF75" s="311"/>
      <c r="JG75" s="311"/>
      <c r="JH75" s="311"/>
      <c r="JI75" s="311"/>
      <c r="JJ75" s="311"/>
      <c r="JK75" s="311"/>
      <c r="JL75" s="311"/>
      <c r="JM75" s="311"/>
      <c r="JN75" s="311"/>
      <c r="JO75" s="311"/>
      <c r="JP75" s="311"/>
      <c r="JQ75" s="311"/>
      <c r="JR75" s="311"/>
      <c r="JS75" s="311"/>
      <c r="JT75" s="311"/>
      <c r="JU75" s="311"/>
      <c r="JV75" s="311"/>
      <c r="JW75" s="311"/>
      <c r="JX75" s="311"/>
      <c r="JY75" s="311"/>
      <c r="JZ75" s="311"/>
      <c r="KA75" s="311"/>
      <c r="KB75" s="311"/>
      <c r="KC75" s="311"/>
      <c r="KD75" s="311"/>
      <c r="KE75" s="311"/>
      <c r="KF75" s="311"/>
      <c r="KG75" s="311"/>
      <c r="KH75" s="311"/>
      <c r="KI75" s="311"/>
      <c r="KJ75" s="311"/>
      <c r="KK75" s="311"/>
      <c r="KL75" s="311"/>
      <c r="KM75" s="311"/>
      <c r="KN75" s="311"/>
      <c r="KO75" s="311"/>
      <c r="KP75" s="311"/>
      <c r="KQ75" s="311"/>
      <c r="KR75" s="311"/>
      <c r="KS75" s="311"/>
      <c r="KT75" s="311"/>
      <c r="KU75" s="311"/>
      <c r="KV75" s="311"/>
      <c r="KW75" s="311"/>
      <c r="KX75" s="311"/>
      <c r="KY75" s="311"/>
      <c r="KZ75" s="311"/>
      <c r="LA75" s="311"/>
      <c r="LB75" s="311"/>
      <c r="LC75" s="311"/>
      <c r="LD75" s="311"/>
      <c r="LE75" s="311"/>
      <c r="LF75" s="311"/>
      <c r="LG75" s="311"/>
      <c r="LH75" s="311"/>
      <c r="LI75" s="311"/>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05">
        <v>5437608.1200000001</v>
      </c>
      <c r="EA76" s="305">
        <v>4526483.4000000004</v>
      </c>
      <c r="EB76" s="308">
        <v>3994126.86</v>
      </c>
      <c r="EC76" s="315">
        <v>3316322.15</v>
      </c>
      <c r="ED76" s="308">
        <v>4109475.54</v>
      </c>
      <c r="EE76" s="308">
        <v>4068406.26</v>
      </c>
      <c r="EF76" s="308">
        <v>6559077.3600000003</v>
      </c>
      <c r="EG76" s="308">
        <v>12049145.1</v>
      </c>
      <c r="EH76" s="311">
        <v>1445443.93</v>
      </c>
      <c r="EI76" s="311">
        <v>3318516.23</v>
      </c>
      <c r="EJ76" s="311">
        <v>7050406.4900000002</v>
      </c>
      <c r="EK76" s="311">
        <v>5446546.7800000003</v>
      </c>
      <c r="EL76" s="311">
        <v>3548711.83</v>
      </c>
      <c r="EM76" s="311">
        <v>4342615.72</v>
      </c>
      <c r="EN76" s="311">
        <v>5219310.84</v>
      </c>
      <c r="EO76" s="311">
        <v>5169360.8</v>
      </c>
      <c r="EP76" s="311">
        <v>4341121.62</v>
      </c>
      <c r="EQ76" s="311">
        <v>4884082.33</v>
      </c>
      <c r="ER76" s="311">
        <v>4047161.45</v>
      </c>
      <c r="ES76" s="311">
        <v>17925486.800000001</v>
      </c>
      <c r="ET76" s="311">
        <v>1680235.02</v>
      </c>
      <c r="EU76" s="311">
        <v>3138627.78</v>
      </c>
      <c r="EV76" s="311">
        <v>4224659.0199999996</v>
      </c>
      <c r="EW76" s="311">
        <v>4569774.72</v>
      </c>
      <c r="EX76" s="311">
        <v>4902792.45</v>
      </c>
      <c r="EY76" s="311">
        <v>14378872.84</v>
      </c>
      <c r="EZ76" s="311">
        <v>4934074.01</v>
      </c>
      <c r="FA76" s="311">
        <v>3590546.61</v>
      </c>
      <c r="FB76" s="311">
        <v>5520674.5999999996</v>
      </c>
      <c r="FC76" s="311">
        <v>5584761.9900000002</v>
      </c>
      <c r="FD76" s="311">
        <v>5166021.46</v>
      </c>
      <c r="FE76" s="311">
        <v>17447882.190000001</v>
      </c>
      <c r="FF76" s="311">
        <v>2787286.8</v>
      </c>
      <c r="FG76" s="311">
        <v>4311687.28</v>
      </c>
      <c r="FH76" s="311">
        <v>4684442.99</v>
      </c>
      <c r="FI76" s="311">
        <v>4347499.75</v>
      </c>
      <c r="FJ76" s="311">
        <v>6601635.2999999998</v>
      </c>
      <c r="FK76" s="311">
        <v>6798405.21</v>
      </c>
      <c r="FL76" s="360">
        <v>8566117.3599999994</v>
      </c>
      <c r="FM76" s="311">
        <v>3294436.46</v>
      </c>
      <c r="FN76" s="311">
        <v>5819051.2000000002</v>
      </c>
      <c r="FO76" s="311">
        <v>7942946.5700000003</v>
      </c>
      <c r="FP76" s="361">
        <v>7175507.5999999996</v>
      </c>
      <c r="FQ76" s="311">
        <v>15335629.369999999</v>
      </c>
      <c r="FR76" s="311">
        <v>1504398.49</v>
      </c>
      <c r="FS76" s="311">
        <v>5748785.8399999999</v>
      </c>
      <c r="FT76" s="311">
        <v>6200884.5999999996</v>
      </c>
      <c r="FU76" s="311">
        <v>3727355.56</v>
      </c>
      <c r="FV76" s="311">
        <v>13077921.189999999</v>
      </c>
      <c r="FW76" s="311">
        <v>5881845.3399999999</v>
      </c>
      <c r="FX76" s="311">
        <v>5985613.4500000002</v>
      </c>
      <c r="FY76" s="311">
        <v>4435926</v>
      </c>
      <c r="FZ76" s="311">
        <v>5316684.1100000003</v>
      </c>
      <c r="GA76" s="311">
        <v>6526217.8899999997</v>
      </c>
      <c r="GB76" s="311">
        <v>5831841.2000000002</v>
      </c>
      <c r="GC76" s="311">
        <v>9861132.9700000007</v>
      </c>
      <c r="GD76" s="311"/>
      <c r="GF76" s="311"/>
      <c r="GG76" s="311"/>
      <c r="GH76" s="311"/>
      <c r="GI76" s="311"/>
      <c r="GJ76" s="311"/>
      <c r="GK76" s="311"/>
      <c r="GL76" s="311"/>
      <c r="GM76" s="311"/>
      <c r="GN76" s="311"/>
      <c r="GO76" s="311"/>
      <c r="GP76" s="311"/>
      <c r="GQ76" s="311"/>
      <c r="GR76" s="311"/>
      <c r="GS76" s="311"/>
      <c r="GT76" s="311"/>
      <c r="GU76" s="311"/>
      <c r="GV76" s="311"/>
      <c r="GW76" s="311"/>
      <c r="GX76" s="311"/>
      <c r="GY76" s="311"/>
      <c r="GZ76" s="311"/>
      <c r="HA76" s="311"/>
      <c r="HB76" s="311"/>
      <c r="HC76" s="311"/>
      <c r="HD76" s="311"/>
      <c r="HE76" s="311"/>
      <c r="HF76" s="311"/>
      <c r="HG76" s="311"/>
      <c r="HH76" s="311"/>
      <c r="HI76" s="311"/>
      <c r="HJ76" s="311"/>
      <c r="HK76" s="311"/>
      <c r="HL76" s="311"/>
      <c r="HM76" s="311"/>
      <c r="HN76" s="311"/>
      <c r="HO76" s="311"/>
      <c r="HP76" s="311"/>
      <c r="HQ76" s="311"/>
      <c r="HR76" s="311"/>
      <c r="HS76" s="311"/>
      <c r="HT76" s="311"/>
      <c r="HU76" s="311"/>
      <c r="HV76" s="311"/>
      <c r="HW76" s="311"/>
      <c r="HX76" s="311"/>
      <c r="HY76" s="311"/>
      <c r="HZ76" s="311"/>
      <c r="IA76" s="311"/>
      <c r="IB76" s="311"/>
      <c r="IC76" s="311"/>
      <c r="ID76" s="311"/>
      <c r="IE76" s="311"/>
      <c r="IF76" s="311"/>
      <c r="IG76" s="311"/>
      <c r="IH76" s="311"/>
      <c r="II76" s="311"/>
      <c r="IJ76" s="311"/>
      <c r="IK76" s="311"/>
      <c r="IL76" s="311"/>
      <c r="IM76" s="311"/>
      <c r="IN76" s="311"/>
      <c r="IO76" s="311"/>
      <c r="IP76" s="311"/>
      <c r="IQ76" s="311"/>
      <c r="IR76" s="311"/>
      <c r="IS76" s="311"/>
      <c r="IT76" s="311"/>
      <c r="IU76" s="311"/>
      <c r="IV76" s="311"/>
      <c r="IW76" s="311"/>
      <c r="IX76" s="311"/>
      <c r="IY76" s="311"/>
      <c r="IZ76" s="311"/>
      <c r="JA76" s="311"/>
      <c r="JB76" s="311"/>
      <c r="JC76" s="311"/>
      <c r="JD76" s="311"/>
      <c r="JE76" s="311"/>
      <c r="JF76" s="311"/>
      <c r="JG76" s="311"/>
      <c r="JH76" s="311"/>
      <c r="JI76" s="311"/>
      <c r="JJ76" s="311"/>
      <c r="JK76" s="311"/>
      <c r="JL76" s="311"/>
      <c r="JM76" s="311"/>
      <c r="JN76" s="311"/>
      <c r="JO76" s="311"/>
      <c r="JP76" s="311"/>
      <c r="JQ76" s="311"/>
      <c r="JR76" s="311"/>
      <c r="JS76" s="311"/>
      <c r="JT76" s="311"/>
      <c r="JU76" s="311"/>
      <c r="JV76" s="311"/>
      <c r="JW76" s="311"/>
      <c r="JX76" s="311"/>
      <c r="JY76" s="311"/>
      <c r="JZ76" s="311"/>
      <c r="KA76" s="311"/>
      <c r="KB76" s="311"/>
      <c r="KC76" s="311"/>
      <c r="KD76" s="311"/>
      <c r="KE76" s="311"/>
      <c r="KF76" s="311"/>
      <c r="KG76" s="311"/>
      <c r="KH76" s="311"/>
      <c r="KI76" s="311"/>
      <c r="KJ76" s="311"/>
      <c r="KK76" s="311"/>
      <c r="KL76" s="311"/>
      <c r="KM76" s="311"/>
      <c r="KN76" s="311"/>
      <c r="KO76" s="311"/>
      <c r="KP76" s="311"/>
      <c r="KQ76" s="311"/>
      <c r="KR76" s="311"/>
      <c r="KS76" s="311"/>
      <c r="KT76" s="311"/>
      <c r="KU76" s="311"/>
      <c r="KV76" s="311"/>
      <c r="KW76" s="311"/>
      <c r="KX76" s="311"/>
      <c r="KY76" s="311"/>
      <c r="KZ76" s="311"/>
      <c r="LA76" s="311"/>
      <c r="LB76" s="311"/>
      <c r="LC76" s="311"/>
      <c r="LD76" s="311"/>
      <c r="LE76" s="311"/>
      <c r="LF76" s="311"/>
      <c r="LG76" s="311"/>
      <c r="LH76" s="311"/>
      <c r="LI76" s="311"/>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05">
        <v>522229.81</v>
      </c>
      <c r="EB77" s="308"/>
      <c r="EC77" s="308"/>
      <c r="ED77" s="308"/>
      <c r="EE77" s="308"/>
      <c r="EF77" s="308"/>
      <c r="EG77" s="308"/>
      <c r="EH77" s="311"/>
      <c r="EI77" s="311"/>
      <c r="EJ77" s="311"/>
      <c r="EK77" s="311"/>
      <c r="EL77" s="311"/>
      <c r="EM77" s="311"/>
      <c r="EN77" s="311"/>
      <c r="EO77" s="311"/>
      <c r="EP77" s="311"/>
      <c r="EQ77" s="311"/>
      <c r="ER77" s="311"/>
      <c r="ES77" s="311"/>
      <c r="ET77" s="311"/>
      <c r="EU77" s="311"/>
      <c r="EV77" s="311"/>
      <c r="EW77" s="311"/>
      <c r="EX77" s="311"/>
      <c r="EY77" s="311"/>
      <c r="EZ77" s="311"/>
      <c r="FA77" s="311"/>
      <c r="FB77" s="311"/>
      <c r="FC77" s="311"/>
      <c r="FD77" s="311"/>
      <c r="FE77" s="311"/>
      <c r="FF77" s="311"/>
      <c r="FG77" s="311"/>
      <c r="FH77" s="311"/>
      <c r="FI77" s="311"/>
      <c r="FJ77" s="311"/>
      <c r="FK77" s="311"/>
      <c r="FL77" s="361"/>
      <c r="FM77" s="311"/>
      <c r="FN77" s="311"/>
      <c r="FO77" s="311"/>
      <c r="FP77" s="311"/>
      <c r="FQ77" s="361"/>
      <c r="FR77" s="311"/>
      <c r="FS77" s="311"/>
      <c r="FT77" s="311"/>
      <c r="FU77" s="311"/>
      <c r="FV77" s="311"/>
      <c r="FW77" s="311"/>
      <c r="FX77" s="311"/>
      <c r="FY77" s="311"/>
      <c r="FZ77" s="311"/>
      <c r="GA77" s="311"/>
      <c r="GB77" s="311"/>
      <c r="GC77" s="311"/>
      <c r="GD77" s="311"/>
      <c r="GF77" s="311"/>
      <c r="GG77" s="311"/>
      <c r="GH77" s="311"/>
      <c r="GI77" s="311"/>
      <c r="GJ77" s="311"/>
      <c r="GK77" s="311"/>
      <c r="GL77" s="311"/>
      <c r="GM77" s="311"/>
      <c r="GN77" s="311"/>
      <c r="GO77" s="311"/>
      <c r="GP77" s="311"/>
      <c r="GQ77" s="311"/>
      <c r="GR77" s="311"/>
      <c r="GS77" s="311"/>
      <c r="GT77" s="311"/>
      <c r="GU77" s="311"/>
      <c r="GV77" s="311"/>
      <c r="GW77" s="311"/>
      <c r="GX77" s="311"/>
      <c r="GY77" s="311"/>
      <c r="GZ77" s="311"/>
      <c r="HA77" s="311"/>
      <c r="HB77" s="311"/>
      <c r="HC77" s="311"/>
      <c r="HD77" s="311"/>
      <c r="HE77" s="311"/>
      <c r="HF77" s="311"/>
      <c r="HG77" s="311"/>
      <c r="HH77" s="311"/>
      <c r="HI77" s="311"/>
      <c r="HJ77" s="311"/>
      <c r="HK77" s="311"/>
      <c r="HL77" s="311"/>
      <c r="HM77" s="311"/>
      <c r="HN77" s="311"/>
      <c r="HO77" s="311"/>
      <c r="HP77" s="311"/>
      <c r="HQ77" s="311"/>
      <c r="HR77" s="311"/>
      <c r="HS77" s="311"/>
      <c r="HT77" s="311"/>
      <c r="HU77" s="311"/>
      <c r="HV77" s="311"/>
      <c r="HW77" s="311"/>
      <c r="HX77" s="311"/>
      <c r="HY77" s="311"/>
      <c r="HZ77" s="311"/>
      <c r="IA77" s="311"/>
      <c r="IB77" s="311"/>
      <c r="IC77" s="311"/>
      <c r="ID77" s="311"/>
      <c r="IE77" s="311"/>
      <c r="IF77" s="311"/>
      <c r="IG77" s="311"/>
      <c r="IH77" s="311"/>
      <c r="II77" s="311"/>
      <c r="IJ77" s="311"/>
      <c r="IK77" s="311"/>
      <c r="IL77" s="311"/>
      <c r="IM77" s="311"/>
      <c r="IN77" s="311"/>
      <c r="IO77" s="311"/>
      <c r="IP77" s="311"/>
      <c r="IQ77" s="311"/>
      <c r="IR77" s="311"/>
      <c r="IS77" s="311"/>
      <c r="IT77" s="311"/>
      <c r="IU77" s="311"/>
      <c r="IV77" s="311"/>
      <c r="IW77" s="311"/>
      <c r="IX77" s="311"/>
      <c r="IY77" s="311"/>
      <c r="IZ77" s="311"/>
      <c r="JA77" s="311"/>
      <c r="JB77" s="311"/>
      <c r="JC77" s="311"/>
      <c r="JD77" s="311"/>
      <c r="JE77" s="311"/>
      <c r="JF77" s="311"/>
      <c r="JG77" s="311"/>
      <c r="JH77" s="311"/>
      <c r="JI77" s="311"/>
      <c r="JJ77" s="311"/>
      <c r="JK77" s="311"/>
      <c r="JL77" s="311"/>
      <c r="JM77" s="311"/>
      <c r="JN77" s="311"/>
      <c r="JO77" s="311"/>
      <c r="JP77" s="311"/>
      <c r="JQ77" s="311"/>
      <c r="JR77" s="311"/>
      <c r="JS77" s="311"/>
      <c r="JT77" s="311"/>
      <c r="JU77" s="311"/>
      <c r="JV77" s="311"/>
      <c r="JW77" s="311"/>
      <c r="JX77" s="311"/>
      <c r="JY77" s="311"/>
      <c r="JZ77" s="311"/>
      <c r="KA77" s="311"/>
      <c r="KB77" s="311"/>
      <c r="KC77" s="311"/>
      <c r="KD77" s="311"/>
      <c r="KE77" s="311"/>
      <c r="KF77" s="311"/>
      <c r="KG77" s="311"/>
      <c r="KH77" s="311"/>
      <c r="KI77" s="311"/>
      <c r="KJ77" s="311"/>
      <c r="KK77" s="311"/>
      <c r="KL77" s="311"/>
      <c r="KM77" s="311"/>
      <c r="KN77" s="311"/>
      <c r="KO77" s="311"/>
      <c r="KP77" s="311"/>
      <c r="KQ77" s="311"/>
      <c r="KR77" s="311"/>
      <c r="KS77" s="311"/>
      <c r="KT77" s="311"/>
      <c r="KU77" s="311"/>
      <c r="KV77" s="311"/>
      <c r="KW77" s="311"/>
      <c r="KX77" s="311"/>
      <c r="KY77" s="311"/>
      <c r="KZ77" s="311"/>
      <c r="LA77" s="311"/>
      <c r="LB77" s="311"/>
      <c r="LC77" s="311"/>
      <c r="LD77" s="311"/>
      <c r="LE77" s="311"/>
      <c r="LF77" s="311"/>
      <c r="LG77" s="311"/>
      <c r="LH77" s="311"/>
      <c r="LI77" s="311"/>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05">
        <v>133087.62</v>
      </c>
      <c r="EC78" s="308"/>
      <c r="ED78" s="308"/>
      <c r="EE78" s="308"/>
      <c r="EF78" s="308"/>
      <c r="EG78" s="308"/>
      <c r="EH78" s="311"/>
      <c r="EI78" s="311"/>
      <c r="EJ78" s="311"/>
      <c r="EK78" s="311"/>
      <c r="EL78" s="311"/>
      <c r="EM78" s="311"/>
      <c r="EN78" s="311"/>
      <c r="EO78" s="311"/>
      <c r="EP78" s="311"/>
      <c r="EQ78" s="311"/>
      <c r="ER78" s="311"/>
      <c r="ES78" s="311"/>
      <c r="ET78" s="311"/>
      <c r="EU78" s="311"/>
      <c r="EV78" s="311"/>
      <c r="EW78" s="311"/>
      <c r="EX78" s="311"/>
      <c r="EY78" s="311"/>
      <c r="EZ78" s="311"/>
      <c r="FA78" s="311"/>
      <c r="FB78" s="311"/>
      <c r="FC78" s="311"/>
      <c r="FD78" s="311"/>
      <c r="FE78" s="311"/>
      <c r="FF78" s="311"/>
      <c r="FG78" s="311"/>
      <c r="FH78" s="311"/>
      <c r="FI78" s="311"/>
      <c r="FJ78" s="311"/>
      <c r="FK78" s="311"/>
      <c r="FL78" s="361"/>
      <c r="FM78" s="311"/>
      <c r="FN78" s="311"/>
      <c r="FO78" s="311"/>
      <c r="FP78" s="311"/>
      <c r="FQ78" s="311"/>
      <c r="FR78" s="311"/>
      <c r="FS78" s="311"/>
      <c r="FT78" s="311"/>
      <c r="FU78" s="311"/>
      <c r="FV78" s="311"/>
      <c r="FW78" s="311"/>
      <c r="FX78" s="311"/>
      <c r="FY78" s="311"/>
      <c r="FZ78" s="311"/>
      <c r="GA78" s="311"/>
      <c r="GB78" s="311"/>
      <c r="GC78" s="311"/>
      <c r="GD78" s="311"/>
      <c r="GF78" s="311"/>
      <c r="GG78" s="311"/>
      <c r="GH78" s="311"/>
      <c r="GI78" s="311"/>
      <c r="GJ78" s="311"/>
      <c r="GK78" s="311"/>
      <c r="GL78" s="311"/>
      <c r="GM78" s="311"/>
      <c r="GN78" s="311"/>
      <c r="GO78" s="311"/>
      <c r="GP78" s="311"/>
      <c r="GQ78" s="311"/>
      <c r="GR78" s="311"/>
      <c r="GS78" s="311"/>
      <c r="GT78" s="311"/>
      <c r="GU78" s="311"/>
      <c r="GV78" s="311"/>
      <c r="GW78" s="311"/>
      <c r="GX78" s="311"/>
      <c r="GY78" s="311"/>
      <c r="GZ78" s="311"/>
      <c r="HA78" s="311"/>
      <c r="HB78" s="311"/>
      <c r="HC78" s="311"/>
      <c r="HD78" s="311"/>
      <c r="HE78" s="311"/>
      <c r="HF78" s="311"/>
      <c r="HG78" s="311"/>
      <c r="HH78" s="311"/>
      <c r="HI78" s="311"/>
      <c r="HJ78" s="311"/>
      <c r="HK78" s="311"/>
      <c r="HL78" s="311"/>
      <c r="HM78" s="311"/>
      <c r="HN78" s="311"/>
      <c r="HO78" s="311"/>
      <c r="HP78" s="311"/>
      <c r="HQ78" s="311"/>
      <c r="HR78" s="311"/>
      <c r="HS78" s="311"/>
      <c r="HT78" s="311"/>
      <c r="HU78" s="311"/>
      <c r="HV78" s="311"/>
      <c r="HW78" s="311"/>
      <c r="HX78" s="311"/>
      <c r="HY78" s="311"/>
      <c r="HZ78" s="311"/>
      <c r="IA78" s="311"/>
      <c r="IB78" s="311"/>
      <c r="IC78" s="311"/>
      <c r="ID78" s="311"/>
      <c r="IE78" s="311"/>
      <c r="IF78" s="311"/>
      <c r="IG78" s="311"/>
      <c r="IH78" s="311"/>
      <c r="II78" s="311"/>
      <c r="IJ78" s="311"/>
      <c r="IK78" s="311"/>
      <c r="IL78" s="311"/>
      <c r="IM78" s="311"/>
      <c r="IN78" s="311"/>
      <c r="IO78" s="311"/>
      <c r="IP78" s="311"/>
      <c r="IQ78" s="311"/>
      <c r="IR78" s="311"/>
      <c r="IS78" s="311"/>
      <c r="IT78" s="311"/>
      <c r="IU78" s="311"/>
      <c r="IV78" s="311"/>
      <c r="IW78" s="311"/>
      <c r="IX78" s="311"/>
      <c r="IY78" s="311"/>
      <c r="IZ78" s="311"/>
      <c r="JA78" s="311"/>
      <c r="JB78" s="311"/>
      <c r="JC78" s="311"/>
      <c r="JD78" s="311"/>
      <c r="JE78" s="311"/>
      <c r="JF78" s="311"/>
      <c r="JG78" s="311"/>
      <c r="JH78" s="311"/>
      <c r="JI78" s="311"/>
      <c r="JJ78" s="311"/>
      <c r="JK78" s="311"/>
      <c r="JL78" s="311"/>
      <c r="JM78" s="311"/>
      <c r="JN78" s="311"/>
      <c r="JO78" s="311"/>
      <c r="JP78" s="311"/>
      <c r="JQ78" s="311"/>
      <c r="JR78" s="311"/>
      <c r="JS78" s="311"/>
      <c r="JT78" s="311"/>
      <c r="JU78" s="311"/>
      <c r="JV78" s="311"/>
      <c r="JW78" s="311"/>
      <c r="JX78" s="311"/>
      <c r="JY78" s="311"/>
      <c r="JZ78" s="311"/>
      <c r="KA78" s="311"/>
      <c r="KB78" s="311"/>
      <c r="KC78" s="311"/>
      <c r="KD78" s="311"/>
      <c r="KE78" s="311"/>
      <c r="KF78" s="311"/>
      <c r="KG78" s="311"/>
      <c r="KH78" s="311"/>
      <c r="KI78" s="311"/>
      <c r="KJ78" s="311"/>
      <c r="KK78" s="311"/>
      <c r="KL78" s="311"/>
      <c r="KM78" s="311"/>
      <c r="KN78" s="311"/>
      <c r="KO78" s="311"/>
      <c r="KP78" s="311"/>
      <c r="KQ78" s="311"/>
      <c r="KR78" s="311"/>
      <c r="KS78" s="311"/>
      <c r="KT78" s="311"/>
      <c r="KU78" s="311"/>
      <c r="KV78" s="311"/>
      <c r="KW78" s="311"/>
      <c r="KX78" s="311"/>
      <c r="KY78" s="311"/>
      <c r="KZ78" s="311"/>
      <c r="LA78" s="311"/>
      <c r="LB78" s="311"/>
      <c r="LC78" s="311"/>
      <c r="LD78" s="311"/>
      <c r="LE78" s="311"/>
      <c r="LF78" s="311"/>
      <c r="LG78" s="311"/>
      <c r="LH78" s="311"/>
      <c r="LI78" s="311"/>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05">
        <v>517293.55</v>
      </c>
      <c r="EC79" s="308"/>
      <c r="ED79" s="308"/>
      <c r="EE79" s="308"/>
      <c r="EF79" s="308"/>
      <c r="EG79" s="308"/>
      <c r="EH79" s="311"/>
      <c r="EI79" s="311"/>
      <c r="EJ79" s="311"/>
      <c r="EK79" s="311"/>
      <c r="EL79" s="311"/>
      <c r="EM79" s="311"/>
      <c r="EN79" s="311"/>
      <c r="EO79" s="311"/>
      <c r="EP79" s="311"/>
      <c r="EQ79" s="311"/>
      <c r="ER79" s="311"/>
      <c r="ES79" s="311"/>
      <c r="ET79" s="311"/>
      <c r="EU79" s="311"/>
      <c r="EV79" s="311"/>
      <c r="EW79" s="311"/>
      <c r="EX79" s="311"/>
      <c r="EY79" s="311"/>
      <c r="EZ79" s="311"/>
      <c r="FA79" s="311"/>
      <c r="FB79" s="311"/>
      <c r="FC79" s="311"/>
      <c r="FD79" s="311"/>
      <c r="FE79" s="311"/>
      <c r="FF79" s="311"/>
      <c r="FG79" s="311"/>
      <c r="FH79" s="311"/>
      <c r="FI79" s="311"/>
      <c r="FJ79" s="311"/>
      <c r="FK79" s="311"/>
      <c r="FL79" s="361"/>
      <c r="FM79" s="311"/>
      <c r="FN79" s="311"/>
      <c r="FO79" s="311"/>
      <c r="FP79" s="311"/>
      <c r="FQ79" s="311"/>
      <c r="FR79" s="311"/>
      <c r="FS79" s="311"/>
      <c r="FT79" s="311"/>
      <c r="FU79" s="311"/>
      <c r="FV79" s="311"/>
      <c r="FW79" s="311"/>
      <c r="FX79" s="311"/>
      <c r="FY79" s="311"/>
      <c r="FZ79" s="311"/>
      <c r="GA79" s="311"/>
      <c r="GB79" s="311"/>
      <c r="GC79" s="311"/>
      <c r="GD79" s="311"/>
      <c r="GF79" s="311"/>
      <c r="GG79" s="311"/>
      <c r="GH79" s="311"/>
      <c r="GI79" s="311"/>
      <c r="GJ79" s="311"/>
      <c r="GK79" s="311"/>
      <c r="GL79" s="311"/>
      <c r="GM79" s="311"/>
      <c r="GN79" s="311"/>
      <c r="GO79" s="311"/>
      <c r="GP79" s="311"/>
      <c r="GQ79" s="311"/>
      <c r="GR79" s="311"/>
      <c r="GS79" s="311"/>
      <c r="GT79" s="311"/>
      <c r="GU79" s="311"/>
      <c r="GV79" s="311"/>
      <c r="GW79" s="311"/>
      <c r="GX79" s="311"/>
      <c r="GY79" s="311"/>
      <c r="GZ79" s="311"/>
      <c r="HA79" s="311"/>
      <c r="HB79" s="311"/>
      <c r="HC79" s="311"/>
      <c r="HD79" s="311"/>
      <c r="HE79" s="311"/>
      <c r="HF79" s="311"/>
      <c r="HG79" s="311"/>
      <c r="HH79" s="311"/>
      <c r="HI79" s="311"/>
      <c r="HJ79" s="311"/>
      <c r="HK79" s="311"/>
      <c r="HL79" s="311"/>
      <c r="HM79" s="311"/>
      <c r="HN79" s="311"/>
      <c r="HO79" s="311"/>
      <c r="HP79" s="311"/>
      <c r="HQ79" s="311"/>
      <c r="HR79" s="311"/>
      <c r="HS79" s="311"/>
      <c r="HT79" s="311"/>
      <c r="HU79" s="311"/>
      <c r="HV79" s="311"/>
      <c r="HW79" s="311"/>
      <c r="HX79" s="311"/>
      <c r="HY79" s="311"/>
      <c r="HZ79" s="311"/>
      <c r="IA79" s="311"/>
      <c r="IB79" s="311"/>
      <c r="IC79" s="311"/>
      <c r="ID79" s="311"/>
      <c r="IE79" s="311"/>
      <c r="IF79" s="311"/>
      <c r="IG79" s="311"/>
      <c r="IH79" s="311"/>
      <c r="II79" s="311"/>
      <c r="IJ79" s="311"/>
      <c r="IK79" s="311"/>
      <c r="IL79" s="311"/>
      <c r="IM79" s="311"/>
      <c r="IN79" s="311"/>
      <c r="IO79" s="311"/>
      <c r="IP79" s="311"/>
      <c r="IQ79" s="311"/>
      <c r="IR79" s="311"/>
      <c r="IS79" s="311"/>
      <c r="IT79" s="311"/>
      <c r="IU79" s="311"/>
      <c r="IV79" s="311"/>
      <c r="IW79" s="311"/>
      <c r="IX79" s="311"/>
      <c r="IY79" s="311"/>
      <c r="IZ79" s="311"/>
      <c r="JA79" s="311"/>
      <c r="JB79" s="311"/>
      <c r="JC79" s="311"/>
      <c r="JD79" s="311"/>
      <c r="JE79" s="311"/>
      <c r="JF79" s="311"/>
      <c r="JG79" s="311"/>
      <c r="JH79" s="311"/>
      <c r="JI79" s="311"/>
      <c r="JJ79" s="311"/>
      <c r="JK79" s="311"/>
      <c r="JL79" s="311"/>
      <c r="JM79" s="311"/>
      <c r="JN79" s="311"/>
      <c r="JO79" s="311"/>
      <c r="JP79" s="311"/>
      <c r="JQ79" s="311"/>
      <c r="JR79" s="311"/>
      <c r="JS79" s="311"/>
      <c r="JT79" s="311"/>
      <c r="JU79" s="311"/>
      <c r="JV79" s="311"/>
      <c r="JW79" s="311"/>
      <c r="JX79" s="311"/>
      <c r="JY79" s="311"/>
      <c r="JZ79" s="311"/>
      <c r="KA79" s="311"/>
      <c r="KB79" s="311"/>
      <c r="KC79" s="311"/>
      <c r="KD79" s="311"/>
      <c r="KE79" s="311"/>
      <c r="KF79" s="311"/>
      <c r="KG79" s="311"/>
      <c r="KH79" s="311"/>
      <c r="KI79" s="311"/>
      <c r="KJ79" s="311"/>
      <c r="KK79" s="311"/>
      <c r="KL79" s="311"/>
      <c r="KM79" s="311"/>
      <c r="KN79" s="311"/>
      <c r="KO79" s="311"/>
      <c r="KP79" s="311"/>
      <c r="KQ79" s="311"/>
      <c r="KR79" s="311"/>
      <c r="KS79" s="311"/>
      <c r="KT79" s="311"/>
      <c r="KU79" s="311"/>
      <c r="KV79" s="311"/>
      <c r="KW79" s="311"/>
      <c r="KX79" s="311"/>
      <c r="KY79" s="311"/>
      <c r="KZ79" s="311"/>
      <c r="LA79" s="311"/>
      <c r="LB79" s="311"/>
      <c r="LC79" s="311"/>
      <c r="LD79" s="311"/>
      <c r="LE79" s="311"/>
      <c r="LF79" s="311"/>
      <c r="LG79" s="311"/>
      <c r="LH79" s="311"/>
      <c r="LI79" s="311"/>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05">
        <v>223316.53</v>
      </c>
      <c r="EC80" s="308"/>
      <c r="ED80" s="308"/>
      <c r="EE80" s="308"/>
      <c r="EF80" s="308"/>
      <c r="EG80" s="308"/>
      <c r="EH80" s="311"/>
      <c r="EI80" s="311"/>
      <c r="EJ80" s="311"/>
      <c r="EK80" s="311"/>
      <c r="EL80" s="311"/>
      <c r="EM80" s="311"/>
      <c r="EN80" s="311"/>
      <c r="EO80" s="311"/>
      <c r="EP80" s="311"/>
      <c r="EQ80" s="311"/>
      <c r="ER80" s="311"/>
      <c r="ES80" s="311"/>
      <c r="ET80" s="311"/>
      <c r="EU80" s="311"/>
      <c r="EV80" s="311"/>
      <c r="EW80" s="311"/>
      <c r="EX80" s="311"/>
      <c r="EY80" s="311"/>
      <c r="EZ80" s="311"/>
      <c r="FA80" s="311"/>
      <c r="FB80" s="311"/>
      <c r="FC80" s="311"/>
      <c r="FD80" s="311"/>
      <c r="FE80" s="311"/>
      <c r="FF80" s="311"/>
      <c r="FG80" s="311"/>
      <c r="FH80" s="311"/>
      <c r="FI80" s="311"/>
      <c r="FJ80" s="311"/>
      <c r="FK80" s="311"/>
      <c r="FL80" s="361"/>
      <c r="FM80" s="311"/>
      <c r="FN80" s="311"/>
      <c r="FO80" s="311"/>
      <c r="FP80" s="311"/>
      <c r="FQ80" s="311"/>
      <c r="FR80" s="311"/>
      <c r="FS80" s="311"/>
      <c r="FT80" s="311"/>
      <c r="FU80" s="311"/>
      <c r="FV80" s="311"/>
      <c r="FW80" s="311"/>
      <c r="FX80" s="311"/>
      <c r="FY80" s="311"/>
      <c r="FZ80" s="311"/>
      <c r="GA80" s="311"/>
      <c r="GB80" s="311"/>
      <c r="GC80" s="311"/>
      <c r="GD80" s="311"/>
      <c r="GF80" s="311"/>
      <c r="GG80" s="311"/>
      <c r="GH80" s="311"/>
      <c r="GI80" s="311"/>
      <c r="GJ80" s="311"/>
      <c r="GK80" s="311"/>
      <c r="GL80" s="311"/>
      <c r="GM80" s="311"/>
      <c r="GN80" s="311"/>
      <c r="GO80" s="311"/>
      <c r="GP80" s="311"/>
      <c r="GQ80" s="311"/>
      <c r="GR80" s="311"/>
      <c r="GS80" s="311"/>
      <c r="GT80" s="311"/>
      <c r="GU80" s="311"/>
      <c r="GV80" s="311"/>
      <c r="GW80" s="311"/>
      <c r="GX80" s="311"/>
      <c r="GY80" s="311"/>
      <c r="GZ80" s="311"/>
      <c r="HA80" s="311"/>
      <c r="HB80" s="311"/>
      <c r="HC80" s="311"/>
      <c r="HD80" s="311"/>
      <c r="HE80" s="311"/>
      <c r="HF80" s="311"/>
      <c r="HG80" s="311"/>
      <c r="HH80" s="311"/>
      <c r="HI80" s="311"/>
      <c r="HJ80" s="311"/>
      <c r="HK80" s="311"/>
      <c r="HL80" s="311"/>
      <c r="HM80" s="311"/>
      <c r="HN80" s="311"/>
      <c r="HO80" s="311"/>
      <c r="HP80" s="311"/>
      <c r="HQ80" s="311"/>
      <c r="HR80" s="311"/>
      <c r="HS80" s="311"/>
      <c r="HT80" s="311"/>
      <c r="HU80" s="311"/>
      <c r="HV80" s="311"/>
      <c r="HW80" s="311"/>
      <c r="HX80" s="311"/>
      <c r="HY80" s="311"/>
      <c r="HZ80" s="311"/>
      <c r="IA80" s="311"/>
      <c r="IB80" s="311"/>
      <c r="IC80" s="311"/>
      <c r="ID80" s="311"/>
      <c r="IE80" s="311"/>
      <c r="IF80" s="311"/>
      <c r="IG80" s="311"/>
      <c r="IH80" s="311"/>
      <c r="II80" s="311"/>
      <c r="IJ80" s="311"/>
      <c r="IK80" s="311"/>
      <c r="IL80" s="311"/>
      <c r="IM80" s="311"/>
      <c r="IN80" s="311"/>
      <c r="IO80" s="311"/>
      <c r="IP80" s="311"/>
      <c r="IQ80" s="311"/>
      <c r="IR80" s="311"/>
      <c r="IS80" s="311"/>
      <c r="IT80" s="311"/>
      <c r="IU80" s="311"/>
      <c r="IV80" s="311"/>
      <c r="IW80" s="311"/>
      <c r="IX80" s="311"/>
      <c r="IY80" s="311"/>
      <c r="IZ80" s="311"/>
      <c r="JA80" s="311"/>
      <c r="JB80" s="311"/>
      <c r="JC80" s="311"/>
      <c r="JD80" s="311"/>
      <c r="JE80" s="311"/>
      <c r="JF80" s="311"/>
      <c r="JG80" s="311"/>
      <c r="JH80" s="311"/>
      <c r="JI80" s="311"/>
      <c r="JJ80" s="311"/>
      <c r="JK80" s="311"/>
      <c r="JL80" s="311"/>
      <c r="JM80" s="311"/>
      <c r="JN80" s="311"/>
      <c r="JO80" s="311"/>
      <c r="JP80" s="311"/>
      <c r="JQ80" s="311"/>
      <c r="JR80" s="311"/>
      <c r="JS80" s="311"/>
      <c r="JT80" s="311"/>
      <c r="JU80" s="311"/>
      <c r="JV80" s="311"/>
      <c r="JW80" s="311"/>
      <c r="JX80" s="311"/>
      <c r="JY80" s="311"/>
      <c r="JZ80" s="311"/>
      <c r="KA80" s="311"/>
      <c r="KB80" s="311"/>
      <c r="KC80" s="311"/>
      <c r="KD80" s="311"/>
      <c r="KE80" s="311"/>
      <c r="KF80" s="311"/>
      <c r="KG80" s="311"/>
      <c r="KH80" s="311"/>
      <c r="KI80" s="311"/>
      <c r="KJ80" s="311"/>
      <c r="KK80" s="311"/>
      <c r="KL80" s="311"/>
      <c r="KM80" s="311"/>
      <c r="KN80" s="311"/>
      <c r="KO80" s="311"/>
      <c r="KP80" s="311"/>
      <c r="KQ80" s="311"/>
      <c r="KR80" s="311"/>
      <c r="KS80" s="311"/>
      <c r="KT80" s="311"/>
      <c r="KU80" s="311"/>
      <c r="KV80" s="311"/>
      <c r="KW80" s="311"/>
      <c r="KX80" s="311"/>
      <c r="KY80" s="311"/>
      <c r="KZ80" s="311"/>
      <c r="LA80" s="311"/>
      <c r="LB80" s="311"/>
      <c r="LC80" s="311"/>
      <c r="LD80" s="311"/>
      <c r="LE80" s="311"/>
      <c r="LF80" s="311"/>
      <c r="LG80" s="311"/>
      <c r="LH80" s="311"/>
      <c r="LI80" s="311"/>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05">
        <v>76279.149999999994</v>
      </c>
      <c r="EC81" s="308"/>
      <c r="ED81" s="308"/>
      <c r="EE81" s="308"/>
      <c r="EF81" s="308"/>
      <c r="EG81" s="308"/>
      <c r="EH81" s="311"/>
      <c r="EI81" s="311"/>
      <c r="EJ81" s="311"/>
      <c r="EK81" s="311"/>
      <c r="EL81" s="311"/>
      <c r="EM81" s="311"/>
      <c r="EN81" s="311"/>
      <c r="EO81" s="311"/>
      <c r="EP81" s="311"/>
      <c r="EQ81" s="311"/>
      <c r="ER81" s="311"/>
      <c r="ES81" s="311"/>
      <c r="ET81" s="311"/>
      <c r="EU81" s="311"/>
      <c r="EV81" s="311"/>
      <c r="EW81" s="311"/>
      <c r="EX81" s="311"/>
      <c r="EY81" s="311"/>
      <c r="EZ81" s="311"/>
      <c r="FA81" s="311"/>
      <c r="FB81" s="311"/>
      <c r="FC81" s="311"/>
      <c r="FD81" s="311"/>
      <c r="FE81" s="311"/>
      <c r="FF81" s="311"/>
      <c r="FG81" s="311"/>
      <c r="FH81" s="311"/>
      <c r="FI81" s="311"/>
      <c r="FJ81" s="311"/>
      <c r="FK81" s="311"/>
      <c r="FL81" s="361"/>
      <c r="FM81" s="311"/>
      <c r="FN81" s="311"/>
      <c r="FO81" s="311"/>
      <c r="FP81" s="311"/>
      <c r="FQ81" s="311"/>
      <c r="FR81" s="311"/>
      <c r="FS81" s="311"/>
      <c r="FT81" s="311"/>
      <c r="FU81" s="311"/>
      <c r="FV81" s="311"/>
      <c r="FW81" s="311"/>
      <c r="FX81" s="311"/>
      <c r="FY81" s="311"/>
      <c r="FZ81" s="311"/>
      <c r="GA81" s="311"/>
      <c r="GB81" s="311"/>
      <c r="GC81" s="311"/>
      <c r="GD81" s="311"/>
      <c r="GF81" s="311"/>
      <c r="GG81" s="311"/>
      <c r="GH81" s="311"/>
      <c r="GI81" s="311"/>
      <c r="GJ81" s="311"/>
      <c r="GK81" s="311"/>
      <c r="GL81" s="311"/>
      <c r="GM81" s="311"/>
      <c r="GN81" s="311"/>
      <c r="GO81" s="311"/>
      <c r="GP81" s="311"/>
      <c r="GQ81" s="311"/>
      <c r="GR81" s="311"/>
      <c r="GS81" s="311"/>
      <c r="GT81" s="311"/>
      <c r="GU81" s="311"/>
      <c r="GV81" s="311"/>
      <c r="GW81" s="311"/>
      <c r="GX81" s="311"/>
      <c r="GY81" s="311"/>
      <c r="GZ81" s="311"/>
      <c r="HA81" s="311"/>
      <c r="HB81" s="311"/>
      <c r="HC81" s="311"/>
      <c r="HD81" s="311"/>
      <c r="HE81" s="311"/>
      <c r="HF81" s="311"/>
      <c r="HG81" s="311"/>
      <c r="HH81" s="311"/>
      <c r="HI81" s="311"/>
      <c r="HJ81" s="311"/>
      <c r="HK81" s="311"/>
      <c r="HL81" s="311"/>
      <c r="HM81" s="311"/>
      <c r="HN81" s="311"/>
      <c r="HO81" s="311"/>
      <c r="HP81" s="311"/>
      <c r="HQ81" s="311"/>
      <c r="HR81" s="311"/>
      <c r="HS81" s="311"/>
      <c r="HT81" s="311"/>
      <c r="HU81" s="311"/>
      <c r="HV81" s="311"/>
      <c r="HW81" s="311"/>
      <c r="HX81" s="311"/>
      <c r="HY81" s="311"/>
      <c r="HZ81" s="311"/>
      <c r="IA81" s="311"/>
      <c r="IB81" s="311"/>
      <c r="IC81" s="311"/>
      <c r="ID81" s="311"/>
      <c r="IE81" s="311"/>
      <c r="IF81" s="311"/>
      <c r="IG81" s="311"/>
      <c r="IH81" s="311"/>
      <c r="II81" s="311"/>
      <c r="IJ81" s="311"/>
      <c r="IK81" s="311"/>
      <c r="IL81" s="311"/>
      <c r="IM81" s="311"/>
      <c r="IN81" s="311"/>
      <c r="IO81" s="311"/>
      <c r="IP81" s="311"/>
      <c r="IQ81" s="311"/>
      <c r="IR81" s="311"/>
      <c r="IS81" s="311"/>
      <c r="IT81" s="311"/>
      <c r="IU81" s="311"/>
      <c r="IV81" s="311"/>
      <c r="IW81" s="311"/>
      <c r="IX81" s="311"/>
      <c r="IY81" s="311"/>
      <c r="IZ81" s="311"/>
      <c r="JA81" s="311"/>
      <c r="JB81" s="311"/>
      <c r="JC81" s="311"/>
      <c r="JD81" s="311"/>
      <c r="JE81" s="311"/>
      <c r="JF81" s="311"/>
      <c r="JG81" s="311"/>
      <c r="JH81" s="311"/>
      <c r="JI81" s="311"/>
      <c r="JJ81" s="311"/>
      <c r="JK81" s="311"/>
      <c r="JL81" s="311"/>
      <c r="JM81" s="311"/>
      <c r="JN81" s="311"/>
      <c r="JO81" s="311"/>
      <c r="JP81" s="311"/>
      <c r="JQ81" s="311"/>
      <c r="JR81" s="311"/>
      <c r="JS81" s="311"/>
      <c r="JT81" s="311"/>
      <c r="JU81" s="311"/>
      <c r="JV81" s="311"/>
      <c r="JW81" s="311"/>
      <c r="JX81" s="311"/>
      <c r="JY81" s="311"/>
      <c r="JZ81" s="311"/>
      <c r="KA81" s="311"/>
      <c r="KB81" s="311"/>
      <c r="KC81" s="311"/>
      <c r="KD81" s="311"/>
      <c r="KE81" s="311"/>
      <c r="KF81" s="311"/>
      <c r="KG81" s="311"/>
      <c r="KH81" s="311"/>
      <c r="KI81" s="311"/>
      <c r="KJ81" s="311"/>
      <c r="KK81" s="311"/>
      <c r="KL81" s="311"/>
      <c r="KM81" s="311"/>
      <c r="KN81" s="311"/>
      <c r="KO81" s="311"/>
      <c r="KP81" s="311"/>
      <c r="KQ81" s="311"/>
      <c r="KR81" s="311"/>
      <c r="KS81" s="311"/>
      <c r="KT81" s="311"/>
      <c r="KU81" s="311"/>
      <c r="KV81" s="311"/>
      <c r="KW81" s="311"/>
      <c r="KX81" s="311"/>
      <c r="KY81" s="311"/>
      <c r="KZ81" s="311"/>
      <c r="LA81" s="311"/>
      <c r="LB81" s="311"/>
      <c r="LC81" s="311"/>
      <c r="LD81" s="311"/>
      <c r="LE81" s="311"/>
      <c r="LF81" s="311"/>
      <c r="LG81" s="311"/>
      <c r="LH81" s="311"/>
      <c r="LI81" s="311"/>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05">
        <v>840885.98</v>
      </c>
      <c r="EC82" s="308"/>
      <c r="ED82" s="308"/>
      <c r="EE82" s="308"/>
      <c r="EF82" s="308"/>
      <c r="EG82" s="308"/>
      <c r="EH82" s="311"/>
      <c r="EI82" s="311"/>
      <c r="EJ82" s="311"/>
      <c r="EK82" s="311"/>
      <c r="EL82" s="311"/>
      <c r="EM82" s="311"/>
      <c r="EN82" s="311"/>
      <c r="EO82" s="311"/>
      <c r="EP82" s="311"/>
      <c r="EQ82" s="311"/>
      <c r="ER82" s="311"/>
      <c r="ES82" s="311"/>
      <c r="ET82" s="311"/>
      <c r="EU82" s="311"/>
      <c r="EV82" s="311"/>
      <c r="EW82" s="311"/>
      <c r="EX82" s="311"/>
      <c r="EY82" s="311"/>
      <c r="EZ82" s="311"/>
      <c r="FA82" s="311"/>
      <c r="FB82" s="311"/>
      <c r="FC82" s="311"/>
      <c r="FD82" s="311"/>
      <c r="FE82" s="311"/>
      <c r="FF82" s="311"/>
      <c r="FG82" s="311"/>
      <c r="FH82" s="311"/>
      <c r="FI82" s="311"/>
      <c r="FJ82" s="311"/>
      <c r="FK82" s="311"/>
      <c r="FL82" s="361"/>
      <c r="FM82" s="311"/>
      <c r="FN82" s="311"/>
      <c r="FO82" s="311"/>
      <c r="FP82" s="311"/>
      <c r="FQ82" s="311"/>
      <c r="FR82" s="311"/>
      <c r="FS82" s="311"/>
      <c r="FT82" s="311"/>
      <c r="FU82" s="311"/>
      <c r="FV82" s="311"/>
      <c r="FW82" s="311"/>
      <c r="FX82" s="311"/>
      <c r="FY82" s="311"/>
      <c r="FZ82" s="311"/>
      <c r="GA82" s="311"/>
      <c r="GB82" s="311"/>
      <c r="GC82" s="311"/>
      <c r="GD82" s="311"/>
      <c r="GF82" s="311"/>
      <c r="GG82" s="311"/>
      <c r="GH82" s="311"/>
      <c r="GI82" s="311"/>
      <c r="GJ82" s="311"/>
      <c r="GK82" s="311"/>
      <c r="GL82" s="311"/>
      <c r="GM82" s="311"/>
      <c r="GN82" s="311"/>
      <c r="GO82" s="311"/>
      <c r="GP82" s="311"/>
      <c r="GQ82" s="311"/>
      <c r="GR82" s="311"/>
      <c r="GS82" s="311"/>
      <c r="GT82" s="311"/>
      <c r="GU82" s="311"/>
      <c r="GV82" s="311"/>
      <c r="GW82" s="311"/>
      <c r="GX82" s="311"/>
      <c r="GY82" s="311"/>
      <c r="GZ82" s="311"/>
      <c r="HA82" s="311"/>
      <c r="HB82" s="311"/>
      <c r="HC82" s="311"/>
      <c r="HD82" s="311"/>
      <c r="HE82" s="311"/>
      <c r="HF82" s="311"/>
      <c r="HG82" s="311"/>
      <c r="HH82" s="311"/>
      <c r="HI82" s="311"/>
      <c r="HJ82" s="311"/>
      <c r="HK82" s="311"/>
      <c r="HL82" s="311"/>
      <c r="HM82" s="311"/>
      <c r="HN82" s="311"/>
      <c r="HO82" s="311"/>
      <c r="HP82" s="311"/>
      <c r="HQ82" s="311"/>
      <c r="HR82" s="311"/>
      <c r="HS82" s="311"/>
      <c r="HT82" s="311"/>
      <c r="HU82" s="311"/>
      <c r="HV82" s="311"/>
      <c r="HW82" s="311"/>
      <c r="HX82" s="311"/>
      <c r="HY82" s="311"/>
      <c r="HZ82" s="311"/>
      <c r="IA82" s="311"/>
      <c r="IB82" s="311"/>
      <c r="IC82" s="311"/>
      <c r="ID82" s="311"/>
      <c r="IE82" s="311"/>
      <c r="IF82" s="311"/>
      <c r="IG82" s="311"/>
      <c r="IH82" s="311"/>
      <c r="II82" s="311"/>
      <c r="IJ82" s="311"/>
      <c r="IK82" s="311"/>
      <c r="IL82" s="311"/>
      <c r="IM82" s="311"/>
      <c r="IN82" s="311"/>
      <c r="IO82" s="311"/>
      <c r="IP82" s="311"/>
      <c r="IQ82" s="311"/>
      <c r="IR82" s="311"/>
      <c r="IS82" s="311"/>
      <c r="IT82" s="311"/>
      <c r="IU82" s="311"/>
      <c r="IV82" s="311"/>
      <c r="IW82" s="311"/>
      <c r="IX82" s="311"/>
      <c r="IY82" s="311"/>
      <c r="IZ82" s="311"/>
      <c r="JA82" s="311"/>
      <c r="JB82" s="311"/>
      <c r="JC82" s="311"/>
      <c r="JD82" s="311"/>
      <c r="JE82" s="311"/>
      <c r="JF82" s="311"/>
      <c r="JG82" s="311"/>
      <c r="JH82" s="311"/>
      <c r="JI82" s="311"/>
      <c r="JJ82" s="311"/>
      <c r="JK82" s="311"/>
      <c r="JL82" s="311"/>
      <c r="JM82" s="311"/>
      <c r="JN82" s="311"/>
      <c r="JO82" s="311"/>
      <c r="JP82" s="311"/>
      <c r="JQ82" s="311"/>
      <c r="JR82" s="311"/>
      <c r="JS82" s="311"/>
      <c r="JT82" s="311"/>
      <c r="JU82" s="311"/>
      <c r="JV82" s="311"/>
      <c r="JW82" s="311"/>
      <c r="JX82" s="311"/>
      <c r="JY82" s="311"/>
      <c r="JZ82" s="311"/>
      <c r="KA82" s="311"/>
      <c r="KB82" s="311"/>
      <c r="KC82" s="311"/>
      <c r="KD82" s="311"/>
      <c r="KE82" s="311"/>
      <c r="KF82" s="311"/>
      <c r="KG82" s="311"/>
      <c r="KH82" s="311"/>
      <c r="KI82" s="311"/>
      <c r="KJ82" s="311"/>
      <c r="KK82" s="311"/>
      <c r="KL82" s="311"/>
      <c r="KM82" s="311"/>
      <c r="KN82" s="311"/>
      <c r="KO82" s="311"/>
      <c r="KP82" s="311"/>
      <c r="KQ82" s="311"/>
      <c r="KR82" s="311"/>
      <c r="KS82" s="311"/>
      <c r="KT82" s="311"/>
      <c r="KU82" s="311"/>
      <c r="KV82" s="311"/>
      <c r="KW82" s="311"/>
      <c r="KX82" s="311"/>
      <c r="KY82" s="311"/>
      <c r="KZ82" s="311"/>
      <c r="LA82" s="311"/>
      <c r="LB82" s="311"/>
      <c r="LC82" s="311"/>
      <c r="LD82" s="311"/>
      <c r="LE82" s="311"/>
      <c r="LF82" s="311"/>
      <c r="LG82" s="311"/>
      <c r="LH82" s="311"/>
      <c r="LI82" s="311"/>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05">
        <v>2417706.4500000002</v>
      </c>
      <c r="EC83" s="308"/>
      <c r="ED83" s="308"/>
      <c r="EE83" s="308"/>
      <c r="EF83" s="308"/>
      <c r="EG83" s="308"/>
      <c r="EH83" s="311"/>
      <c r="EI83" s="311"/>
      <c r="EJ83" s="311"/>
      <c r="EK83" s="311"/>
      <c r="EL83" s="311"/>
      <c r="EM83" s="311"/>
      <c r="EN83" s="311"/>
      <c r="EO83" s="311"/>
      <c r="EP83" s="311"/>
      <c r="EQ83" s="311"/>
      <c r="ER83" s="311"/>
      <c r="ES83" s="311"/>
      <c r="ET83" s="311"/>
      <c r="EU83" s="311"/>
      <c r="EV83" s="311"/>
      <c r="EW83" s="311"/>
      <c r="EX83" s="311"/>
      <c r="EY83" s="311"/>
      <c r="EZ83" s="311"/>
      <c r="FA83" s="311"/>
      <c r="FB83" s="311"/>
      <c r="FC83" s="311"/>
      <c r="FD83" s="311"/>
      <c r="FE83" s="311"/>
      <c r="FF83" s="311"/>
      <c r="FG83" s="311"/>
      <c r="FH83" s="311"/>
      <c r="FI83" s="311"/>
      <c r="FJ83" s="311"/>
      <c r="FK83" s="311"/>
      <c r="FL83" s="361"/>
      <c r="FM83" s="311"/>
      <c r="FN83" s="311"/>
      <c r="FO83" s="311"/>
      <c r="FP83" s="311"/>
      <c r="FQ83" s="311"/>
      <c r="FR83" s="311"/>
      <c r="FS83" s="311"/>
      <c r="FT83" s="311"/>
      <c r="FU83" s="311"/>
      <c r="FV83" s="311"/>
      <c r="FW83" s="311"/>
      <c r="FX83" s="311"/>
      <c r="FY83" s="311"/>
      <c r="FZ83" s="311"/>
      <c r="GA83" s="311"/>
      <c r="GB83" s="311"/>
      <c r="GC83" s="311"/>
      <c r="GD83" s="311"/>
      <c r="GF83" s="311"/>
      <c r="GG83" s="311"/>
      <c r="GH83" s="311"/>
      <c r="GI83" s="311"/>
      <c r="GJ83" s="311"/>
      <c r="GK83" s="311"/>
      <c r="GL83" s="311"/>
      <c r="GM83" s="311"/>
      <c r="GN83" s="311"/>
      <c r="GO83" s="311"/>
      <c r="GP83" s="311"/>
      <c r="GQ83" s="311"/>
      <c r="GR83" s="311"/>
      <c r="GS83" s="311"/>
      <c r="GT83" s="311"/>
      <c r="GU83" s="311"/>
      <c r="GV83" s="311"/>
      <c r="GW83" s="311"/>
      <c r="GX83" s="311"/>
      <c r="GY83" s="311"/>
      <c r="GZ83" s="311"/>
      <c r="HA83" s="311"/>
      <c r="HB83" s="311"/>
      <c r="HC83" s="311"/>
      <c r="HD83" s="311"/>
      <c r="HE83" s="311"/>
      <c r="HF83" s="311"/>
      <c r="HG83" s="311"/>
      <c r="HH83" s="311"/>
      <c r="HI83" s="311"/>
      <c r="HJ83" s="311"/>
      <c r="HK83" s="311"/>
      <c r="HL83" s="311"/>
      <c r="HM83" s="311"/>
      <c r="HN83" s="311"/>
      <c r="HO83" s="311"/>
      <c r="HP83" s="311"/>
      <c r="HQ83" s="311"/>
      <c r="HR83" s="311"/>
      <c r="HS83" s="311"/>
      <c r="HT83" s="311"/>
      <c r="HU83" s="311"/>
      <c r="HV83" s="311"/>
      <c r="HW83" s="311"/>
      <c r="HX83" s="311"/>
      <c r="HY83" s="311"/>
      <c r="HZ83" s="311"/>
      <c r="IA83" s="311"/>
      <c r="IB83" s="311"/>
      <c r="IC83" s="311"/>
      <c r="ID83" s="311"/>
      <c r="IE83" s="311"/>
      <c r="IF83" s="311"/>
      <c r="IG83" s="311"/>
      <c r="IH83" s="311"/>
      <c r="II83" s="311"/>
      <c r="IJ83" s="311"/>
      <c r="IK83" s="311"/>
      <c r="IL83" s="311"/>
      <c r="IM83" s="311"/>
      <c r="IN83" s="311"/>
      <c r="IO83" s="311"/>
      <c r="IP83" s="311"/>
      <c r="IQ83" s="311"/>
      <c r="IR83" s="311"/>
      <c r="IS83" s="311"/>
      <c r="IT83" s="311"/>
      <c r="IU83" s="311"/>
      <c r="IV83" s="311"/>
      <c r="IW83" s="311"/>
      <c r="IX83" s="311"/>
      <c r="IY83" s="311"/>
      <c r="IZ83" s="311"/>
      <c r="JA83" s="311"/>
      <c r="JB83" s="311"/>
      <c r="JC83" s="311"/>
      <c r="JD83" s="311"/>
      <c r="JE83" s="311"/>
      <c r="JF83" s="311"/>
      <c r="JG83" s="311"/>
      <c r="JH83" s="311"/>
      <c r="JI83" s="311"/>
      <c r="JJ83" s="311"/>
      <c r="JK83" s="311"/>
      <c r="JL83" s="311"/>
      <c r="JM83" s="311"/>
      <c r="JN83" s="311"/>
      <c r="JO83" s="311"/>
      <c r="JP83" s="311"/>
      <c r="JQ83" s="311"/>
      <c r="JR83" s="311"/>
      <c r="JS83" s="311"/>
      <c r="JT83" s="311"/>
      <c r="JU83" s="311"/>
      <c r="JV83" s="311"/>
      <c r="JW83" s="311"/>
      <c r="JX83" s="311"/>
      <c r="JY83" s="311"/>
      <c r="JZ83" s="311"/>
      <c r="KA83" s="311"/>
      <c r="KB83" s="311"/>
      <c r="KC83" s="311"/>
      <c r="KD83" s="311"/>
      <c r="KE83" s="311"/>
      <c r="KF83" s="311"/>
      <c r="KG83" s="311"/>
      <c r="KH83" s="311"/>
      <c r="KI83" s="311"/>
      <c r="KJ83" s="311"/>
      <c r="KK83" s="311"/>
      <c r="KL83" s="311"/>
      <c r="KM83" s="311"/>
      <c r="KN83" s="311"/>
      <c r="KO83" s="311"/>
      <c r="KP83" s="311"/>
      <c r="KQ83" s="311"/>
      <c r="KR83" s="311"/>
      <c r="KS83" s="311"/>
      <c r="KT83" s="311"/>
      <c r="KU83" s="311"/>
      <c r="KV83" s="311"/>
      <c r="KW83" s="311"/>
      <c r="KX83" s="311"/>
      <c r="KY83" s="311"/>
      <c r="KZ83" s="311"/>
      <c r="LA83" s="311"/>
      <c r="LB83" s="311"/>
      <c r="LC83" s="311"/>
      <c r="LD83" s="311"/>
      <c r="LE83" s="311"/>
      <c r="LF83" s="311"/>
      <c r="LG83" s="311"/>
      <c r="LH83" s="311"/>
      <c r="LI83" s="311"/>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05">
        <v>65790.87</v>
      </c>
      <c r="EC84" s="308"/>
      <c r="ED84" s="308"/>
      <c r="EE84" s="308"/>
      <c r="EF84" s="308"/>
      <c r="EG84" s="308"/>
      <c r="EH84" s="311"/>
      <c r="EI84" s="311"/>
      <c r="EJ84" s="311"/>
      <c r="EK84" s="311"/>
      <c r="EL84" s="311"/>
      <c r="EM84" s="311"/>
      <c r="EN84" s="311"/>
      <c r="EO84" s="311"/>
      <c r="EP84" s="311"/>
      <c r="EQ84" s="311"/>
      <c r="ER84" s="311"/>
      <c r="ES84" s="311"/>
      <c r="ET84" s="311"/>
      <c r="EU84" s="311"/>
      <c r="EV84" s="311"/>
      <c r="EW84" s="311"/>
      <c r="EX84" s="311"/>
      <c r="EY84" s="311"/>
      <c r="EZ84" s="311"/>
      <c r="FA84" s="311"/>
      <c r="FB84" s="311"/>
      <c r="FC84" s="311"/>
      <c r="FD84" s="311"/>
      <c r="FE84" s="311"/>
      <c r="FF84" s="311"/>
      <c r="FG84" s="311"/>
      <c r="FH84" s="311"/>
      <c r="FI84" s="311"/>
      <c r="FJ84" s="311"/>
      <c r="FK84" s="311"/>
      <c r="FL84" s="361"/>
      <c r="FM84" s="311"/>
      <c r="FN84" s="311"/>
      <c r="FO84" s="311"/>
      <c r="FP84" s="311"/>
      <c r="FQ84" s="311"/>
      <c r="FR84" s="311"/>
      <c r="FS84" s="311"/>
      <c r="FT84" s="311"/>
      <c r="FU84" s="311"/>
      <c r="FV84" s="311"/>
      <c r="FW84" s="311"/>
      <c r="FX84" s="311"/>
      <c r="FY84" s="311"/>
      <c r="FZ84" s="311"/>
      <c r="GA84" s="311"/>
      <c r="GB84" s="311"/>
      <c r="GC84" s="311"/>
      <c r="GD84" s="311"/>
      <c r="GF84" s="311"/>
      <c r="GG84" s="311"/>
      <c r="GH84" s="311"/>
      <c r="GI84" s="311"/>
      <c r="GJ84" s="311"/>
      <c r="GK84" s="311"/>
      <c r="GL84" s="311"/>
      <c r="GM84" s="311"/>
      <c r="GN84" s="311"/>
      <c r="GO84" s="311"/>
      <c r="GP84" s="311"/>
      <c r="GQ84" s="311"/>
      <c r="GR84" s="311"/>
      <c r="GS84" s="311"/>
      <c r="GT84" s="311"/>
      <c r="GU84" s="311"/>
      <c r="GV84" s="311"/>
      <c r="GW84" s="311"/>
      <c r="GX84" s="311"/>
      <c r="GY84" s="311"/>
      <c r="GZ84" s="311"/>
      <c r="HA84" s="311"/>
      <c r="HB84" s="311"/>
      <c r="HC84" s="311"/>
      <c r="HD84" s="311"/>
      <c r="HE84" s="311"/>
      <c r="HF84" s="311"/>
      <c r="HG84" s="311"/>
      <c r="HH84" s="311"/>
      <c r="HI84" s="311"/>
      <c r="HJ84" s="311"/>
      <c r="HK84" s="311"/>
      <c r="HL84" s="311"/>
      <c r="HM84" s="311"/>
      <c r="HN84" s="311"/>
      <c r="HO84" s="311"/>
      <c r="HP84" s="311"/>
      <c r="HQ84" s="311"/>
      <c r="HR84" s="311"/>
      <c r="HS84" s="311"/>
      <c r="HT84" s="311"/>
      <c r="HU84" s="311"/>
      <c r="HV84" s="311"/>
      <c r="HW84" s="311"/>
      <c r="HX84" s="311"/>
      <c r="HY84" s="311"/>
      <c r="HZ84" s="311"/>
      <c r="IA84" s="311"/>
      <c r="IB84" s="311"/>
      <c r="IC84" s="311"/>
      <c r="ID84" s="311"/>
      <c r="IE84" s="311"/>
      <c r="IF84" s="311"/>
      <c r="IG84" s="311"/>
      <c r="IH84" s="311"/>
      <c r="II84" s="311"/>
      <c r="IJ84" s="311"/>
      <c r="IK84" s="311"/>
      <c r="IL84" s="311"/>
      <c r="IM84" s="311"/>
      <c r="IN84" s="311"/>
      <c r="IO84" s="311"/>
      <c r="IP84" s="311"/>
      <c r="IQ84" s="311"/>
      <c r="IR84" s="311"/>
      <c r="IS84" s="311"/>
      <c r="IT84" s="311"/>
      <c r="IU84" s="311"/>
      <c r="IV84" s="311"/>
      <c r="IW84" s="311"/>
      <c r="IX84" s="311"/>
      <c r="IY84" s="311"/>
      <c r="IZ84" s="311"/>
      <c r="JA84" s="311"/>
      <c r="JB84" s="311"/>
      <c r="JC84" s="311"/>
      <c r="JD84" s="311"/>
      <c r="JE84" s="311"/>
      <c r="JF84" s="311"/>
      <c r="JG84" s="311"/>
      <c r="JH84" s="311"/>
      <c r="JI84" s="311"/>
      <c r="JJ84" s="311"/>
      <c r="JK84" s="311"/>
      <c r="JL84" s="311"/>
      <c r="JM84" s="311"/>
      <c r="JN84" s="311"/>
      <c r="JO84" s="311"/>
      <c r="JP84" s="311"/>
      <c r="JQ84" s="311"/>
      <c r="JR84" s="311"/>
      <c r="JS84" s="311"/>
      <c r="JT84" s="311"/>
      <c r="JU84" s="311"/>
      <c r="JV84" s="311"/>
      <c r="JW84" s="311"/>
      <c r="JX84" s="311"/>
      <c r="JY84" s="311"/>
      <c r="JZ84" s="311"/>
      <c r="KA84" s="311"/>
      <c r="KB84" s="311"/>
      <c r="KC84" s="311"/>
      <c r="KD84" s="311"/>
      <c r="KE84" s="311"/>
      <c r="KF84" s="311"/>
      <c r="KG84" s="311"/>
      <c r="KH84" s="311"/>
      <c r="KI84" s="311"/>
      <c r="KJ84" s="311"/>
      <c r="KK84" s="311"/>
      <c r="KL84" s="311"/>
      <c r="KM84" s="311"/>
      <c r="KN84" s="311"/>
      <c r="KO84" s="311"/>
      <c r="KP84" s="311"/>
      <c r="KQ84" s="311"/>
      <c r="KR84" s="311"/>
      <c r="KS84" s="311"/>
      <c r="KT84" s="311"/>
      <c r="KU84" s="311"/>
      <c r="KV84" s="311"/>
      <c r="KW84" s="311"/>
      <c r="KX84" s="311"/>
      <c r="KY84" s="311"/>
      <c r="KZ84" s="311"/>
      <c r="LA84" s="311"/>
      <c r="LB84" s="311"/>
      <c r="LC84" s="311"/>
      <c r="LD84" s="311"/>
      <c r="LE84" s="311"/>
      <c r="LF84" s="311"/>
      <c r="LG84" s="311"/>
      <c r="LH84" s="311"/>
      <c r="LI84" s="311"/>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05">
        <v>645000.25</v>
      </c>
      <c r="EC85" s="308"/>
      <c r="ED85" s="308"/>
      <c r="EE85" s="308"/>
      <c r="EF85" s="308"/>
      <c r="EG85" s="308"/>
      <c r="ET85" s="311"/>
      <c r="EU85" s="311"/>
      <c r="EV85" s="311"/>
      <c r="EW85" s="311"/>
      <c r="EX85" s="311"/>
      <c r="EY85" s="311"/>
      <c r="EZ85" s="311"/>
      <c r="FA85" s="311"/>
      <c r="FB85" s="311"/>
      <c r="FC85" s="311"/>
      <c r="FD85" s="311"/>
      <c r="FE85" s="311"/>
      <c r="FF85" s="311"/>
      <c r="FG85" s="311"/>
      <c r="FH85" s="311"/>
      <c r="FI85" s="311"/>
      <c r="FJ85" s="311"/>
      <c r="FK85" s="311"/>
      <c r="FL85" s="361"/>
      <c r="FM85" s="311"/>
      <c r="FN85" s="311"/>
      <c r="FO85" s="311"/>
      <c r="FP85" s="311"/>
      <c r="FQ85" s="311"/>
      <c r="FR85" s="311"/>
      <c r="FS85" s="311"/>
      <c r="FT85" s="311"/>
      <c r="FU85" s="311"/>
      <c r="FV85" s="311"/>
      <c r="FW85" s="311"/>
      <c r="FX85" s="311"/>
      <c r="FY85" s="311"/>
      <c r="FZ85" s="311"/>
      <c r="GA85" s="311"/>
      <c r="GB85" s="311"/>
      <c r="GC85" s="311"/>
      <c r="GD85" s="311"/>
      <c r="GF85" s="311"/>
      <c r="GG85" s="311"/>
      <c r="GH85" s="311"/>
      <c r="GI85" s="311"/>
      <c r="GJ85" s="311"/>
      <c r="GK85" s="311"/>
      <c r="GL85" s="311"/>
      <c r="GM85" s="311"/>
      <c r="GN85" s="311"/>
      <c r="GO85" s="311"/>
      <c r="GP85" s="311"/>
      <c r="GQ85" s="311"/>
      <c r="GR85" s="311"/>
      <c r="GS85" s="311"/>
      <c r="GT85" s="311"/>
      <c r="GU85" s="311"/>
      <c r="GV85" s="311"/>
      <c r="GW85" s="311"/>
      <c r="GX85" s="311"/>
      <c r="GY85" s="311"/>
      <c r="GZ85" s="311"/>
      <c r="HA85" s="311"/>
      <c r="HB85" s="311"/>
      <c r="HC85" s="311"/>
      <c r="HD85" s="311"/>
      <c r="HE85" s="311"/>
      <c r="HF85" s="311"/>
      <c r="HG85" s="311"/>
      <c r="HH85" s="311"/>
      <c r="HI85" s="311"/>
      <c r="HJ85" s="311"/>
      <c r="HK85" s="311"/>
      <c r="HL85" s="311"/>
      <c r="HM85" s="311"/>
      <c r="HN85" s="311"/>
      <c r="HO85" s="311"/>
      <c r="HP85" s="311"/>
      <c r="HQ85" s="311"/>
      <c r="HR85" s="311"/>
      <c r="HS85" s="311"/>
      <c r="HT85" s="311"/>
      <c r="HU85" s="311"/>
      <c r="HV85" s="311"/>
      <c r="HW85" s="311"/>
      <c r="HX85" s="311"/>
      <c r="HY85" s="311"/>
      <c r="HZ85" s="311"/>
      <c r="IA85" s="311"/>
      <c r="IB85" s="311"/>
      <c r="IC85" s="311"/>
      <c r="ID85" s="311"/>
      <c r="IE85" s="311"/>
      <c r="IF85" s="311"/>
      <c r="IG85" s="311"/>
      <c r="IH85" s="311"/>
      <c r="II85" s="311"/>
      <c r="IJ85" s="311"/>
      <c r="IK85" s="311"/>
      <c r="IL85" s="311"/>
      <c r="IM85" s="311"/>
      <c r="IN85" s="311"/>
      <c r="IO85" s="311"/>
      <c r="IP85" s="311"/>
      <c r="IQ85" s="311"/>
      <c r="IR85" s="311"/>
      <c r="IS85" s="311"/>
      <c r="IT85" s="311"/>
      <c r="IU85" s="311"/>
      <c r="IV85" s="311"/>
      <c r="IW85" s="311"/>
      <c r="IX85" s="311"/>
      <c r="IY85" s="311"/>
      <c r="IZ85" s="311"/>
      <c r="JA85" s="311"/>
      <c r="JB85" s="311"/>
      <c r="JC85" s="311"/>
      <c r="JD85" s="311"/>
      <c r="JE85" s="311"/>
      <c r="JF85" s="311"/>
      <c r="JG85" s="311"/>
      <c r="JH85" s="311"/>
      <c r="JI85" s="311"/>
      <c r="JJ85" s="311"/>
      <c r="JK85" s="311"/>
      <c r="JL85" s="311"/>
      <c r="JM85" s="311"/>
      <c r="JN85" s="311"/>
      <c r="JO85" s="311"/>
      <c r="JP85" s="311"/>
      <c r="JQ85" s="311"/>
      <c r="JR85" s="311"/>
      <c r="JS85" s="311"/>
      <c r="JT85" s="311"/>
      <c r="JU85" s="311"/>
      <c r="JV85" s="311"/>
      <c r="JW85" s="311"/>
      <c r="JX85" s="311"/>
      <c r="JY85" s="311"/>
      <c r="JZ85" s="311"/>
      <c r="KA85" s="311"/>
      <c r="KB85" s="311"/>
      <c r="KC85" s="311"/>
      <c r="KD85" s="311"/>
      <c r="KE85" s="311"/>
      <c r="KF85" s="311"/>
      <c r="KG85" s="311"/>
      <c r="KH85" s="311"/>
      <c r="KI85" s="311"/>
      <c r="KJ85" s="311"/>
      <c r="KK85" s="311"/>
      <c r="KL85" s="311"/>
      <c r="KM85" s="311"/>
      <c r="KN85" s="311"/>
      <c r="KO85" s="311"/>
      <c r="KP85" s="311"/>
      <c r="KQ85" s="311"/>
      <c r="KR85" s="311"/>
      <c r="KS85" s="311"/>
      <c r="KT85" s="311"/>
      <c r="KU85" s="311"/>
      <c r="KV85" s="311"/>
      <c r="KW85" s="311"/>
      <c r="KX85" s="311"/>
      <c r="KY85" s="311"/>
      <c r="KZ85" s="311"/>
      <c r="LA85" s="311"/>
      <c r="LB85" s="311"/>
      <c r="LC85" s="311"/>
      <c r="LD85" s="311"/>
      <c r="LE85" s="311"/>
      <c r="LF85" s="311"/>
      <c r="LG85" s="311"/>
      <c r="LH85" s="311"/>
      <c r="LI85" s="311"/>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05">
        <v>1646121.33</v>
      </c>
      <c r="EA86" s="305">
        <v>1787416.93</v>
      </c>
      <c r="EB86" s="308">
        <v>1593097.05</v>
      </c>
      <c r="EC86" s="315">
        <v>1693887.02</v>
      </c>
      <c r="ED86" s="308">
        <v>1322349.8999999999</v>
      </c>
      <c r="EE86" s="308">
        <v>2089865.16</v>
      </c>
      <c r="EF86" s="308">
        <v>2656726.35</v>
      </c>
      <c r="EG86" s="308">
        <v>4522986.3099999996</v>
      </c>
      <c r="EH86" s="311">
        <v>133702.59</v>
      </c>
      <c r="EI86" s="311">
        <v>831412.02</v>
      </c>
      <c r="EJ86" s="311">
        <v>1518146.21</v>
      </c>
      <c r="EK86" s="311">
        <v>1549212.25</v>
      </c>
      <c r="EL86" s="311">
        <v>2002570.68</v>
      </c>
      <c r="EM86" s="311">
        <v>1160348.8799999999</v>
      </c>
      <c r="EN86" s="311">
        <v>1865668.51</v>
      </c>
      <c r="EO86" s="311">
        <v>1371232.73</v>
      </c>
      <c r="EP86" s="311">
        <v>2163282.15</v>
      </c>
      <c r="EQ86" s="311">
        <v>1881648.29</v>
      </c>
      <c r="ER86" s="311">
        <v>1702269.74</v>
      </c>
      <c r="ES86" s="311">
        <v>4045495.9</v>
      </c>
      <c r="ET86" s="311">
        <v>106817.18</v>
      </c>
      <c r="EU86" s="311">
        <v>1250394.3700000001</v>
      </c>
      <c r="EV86" s="311">
        <v>1932637.76</v>
      </c>
      <c r="EW86" s="311">
        <v>1701228.15</v>
      </c>
      <c r="EX86" s="311">
        <v>1674065.37</v>
      </c>
      <c r="EY86" s="311">
        <v>1595157.28</v>
      </c>
      <c r="EZ86" s="311">
        <v>1764069.48</v>
      </c>
      <c r="FA86" s="311">
        <v>822546.3</v>
      </c>
      <c r="FB86" s="311">
        <v>2309329.44</v>
      </c>
      <c r="FC86" s="311">
        <v>1824056.36</v>
      </c>
      <c r="FD86" s="311">
        <v>1126241.5900000001</v>
      </c>
      <c r="FE86" s="311">
        <v>4866689.49</v>
      </c>
      <c r="FF86" s="311">
        <v>106399.74</v>
      </c>
      <c r="FG86" s="311">
        <v>1531025.06</v>
      </c>
      <c r="FH86" s="311">
        <v>1550264.35</v>
      </c>
      <c r="FI86" s="311">
        <v>1599282.1</v>
      </c>
      <c r="FJ86" s="311">
        <v>1713146.13</v>
      </c>
      <c r="FK86" s="311">
        <v>1354703</v>
      </c>
      <c r="FL86" s="360">
        <v>2071180.13</v>
      </c>
      <c r="FM86" s="311">
        <v>1118342.44</v>
      </c>
      <c r="FN86" s="311">
        <v>1708282.91</v>
      </c>
      <c r="FO86" s="311">
        <v>2758305.97</v>
      </c>
      <c r="FP86" s="311">
        <v>2123662.0099999998</v>
      </c>
      <c r="FQ86" s="311">
        <v>4877112.1900000004</v>
      </c>
      <c r="FR86" s="311">
        <v>108288.31</v>
      </c>
      <c r="FS86" s="311">
        <v>2262447.59</v>
      </c>
      <c r="FT86" s="311">
        <v>1016241.07</v>
      </c>
      <c r="FU86" s="311">
        <v>2804355.68</v>
      </c>
      <c r="FV86" s="311">
        <v>1877727.17</v>
      </c>
      <c r="FW86" s="311">
        <v>1791066.21</v>
      </c>
      <c r="FX86" s="311">
        <v>2156470.41</v>
      </c>
      <c r="FY86" s="311">
        <v>967745.89</v>
      </c>
      <c r="FZ86" s="311">
        <v>2793256.25</v>
      </c>
      <c r="GA86" s="311">
        <v>1993874.42</v>
      </c>
      <c r="GB86" s="311">
        <v>1988230.65</v>
      </c>
      <c r="GC86" s="311">
        <v>4626329.6100000003</v>
      </c>
      <c r="GD86" s="311"/>
      <c r="GF86" s="311"/>
      <c r="GG86" s="311"/>
      <c r="GH86" s="311"/>
      <c r="GI86" s="311"/>
      <c r="GJ86" s="311"/>
      <c r="GK86" s="311"/>
      <c r="GL86" s="311"/>
      <c r="GM86" s="311"/>
      <c r="GN86" s="311"/>
      <c r="GO86" s="311"/>
      <c r="GP86" s="311"/>
      <c r="GQ86" s="311"/>
      <c r="GR86" s="311"/>
      <c r="GS86" s="311"/>
      <c r="GT86" s="311"/>
      <c r="GU86" s="311"/>
      <c r="GV86" s="311"/>
      <c r="GW86" s="311"/>
      <c r="GX86" s="311"/>
      <c r="GY86" s="311"/>
      <c r="GZ86" s="311"/>
      <c r="HA86" s="311"/>
      <c r="HB86" s="311"/>
      <c r="HC86" s="311"/>
      <c r="HD86" s="311"/>
      <c r="HE86" s="311"/>
      <c r="HF86" s="311"/>
      <c r="HG86" s="311"/>
      <c r="HH86" s="311"/>
      <c r="HI86" s="311"/>
      <c r="HJ86" s="311"/>
      <c r="HK86" s="311"/>
      <c r="HL86" s="311"/>
      <c r="HM86" s="311"/>
      <c r="HN86" s="311"/>
      <c r="HO86" s="311"/>
      <c r="HP86" s="311"/>
      <c r="HQ86" s="311"/>
      <c r="HR86" s="311"/>
      <c r="HS86" s="311"/>
      <c r="HT86" s="311"/>
      <c r="HU86" s="311"/>
      <c r="HV86" s="311"/>
      <c r="HW86" s="311"/>
      <c r="HX86" s="311"/>
      <c r="HY86" s="311"/>
      <c r="HZ86" s="311"/>
      <c r="IA86" s="311"/>
      <c r="IB86" s="311"/>
      <c r="IC86" s="311"/>
      <c r="ID86" s="311"/>
      <c r="IE86" s="311"/>
      <c r="IF86" s="311"/>
      <c r="IG86" s="311"/>
      <c r="IH86" s="311"/>
      <c r="II86" s="311"/>
      <c r="IJ86" s="311"/>
      <c r="IK86" s="311"/>
      <c r="IL86" s="311"/>
      <c r="IM86" s="311"/>
      <c r="IN86" s="311"/>
      <c r="IO86" s="311"/>
      <c r="IP86" s="311"/>
      <c r="IQ86" s="311"/>
      <c r="IR86" s="311"/>
      <c r="IS86" s="311"/>
      <c r="IT86" s="311"/>
      <c r="IU86" s="311"/>
      <c r="IV86" s="311"/>
      <c r="IW86" s="311"/>
      <c r="IX86" s="311"/>
      <c r="IY86" s="311"/>
      <c r="IZ86" s="311"/>
      <c r="JA86" s="311"/>
      <c r="JB86" s="311"/>
      <c r="JC86" s="311"/>
      <c r="JD86" s="311"/>
      <c r="JE86" s="311"/>
      <c r="JF86" s="311"/>
      <c r="JG86" s="311"/>
      <c r="JH86" s="311"/>
      <c r="JI86" s="311"/>
      <c r="JJ86" s="311"/>
      <c r="JK86" s="311"/>
      <c r="JL86" s="311"/>
      <c r="JM86" s="311"/>
      <c r="JN86" s="311"/>
      <c r="JO86" s="311"/>
      <c r="JP86" s="311"/>
      <c r="JQ86" s="311"/>
      <c r="JR86" s="311"/>
      <c r="JS86" s="311"/>
      <c r="JT86" s="311"/>
      <c r="JU86" s="311"/>
      <c r="JV86" s="311"/>
      <c r="JW86" s="311"/>
      <c r="JX86" s="311"/>
      <c r="JY86" s="311"/>
      <c r="JZ86" s="311"/>
      <c r="KA86" s="311"/>
      <c r="KB86" s="311"/>
      <c r="KC86" s="311"/>
      <c r="KD86" s="311"/>
      <c r="KE86" s="311"/>
      <c r="KF86" s="311"/>
      <c r="KG86" s="311"/>
      <c r="KH86" s="311"/>
      <c r="KI86" s="311"/>
      <c r="KJ86" s="311"/>
      <c r="KK86" s="311"/>
      <c r="KL86" s="311"/>
      <c r="KM86" s="311"/>
      <c r="KN86" s="311"/>
      <c r="KO86" s="311"/>
      <c r="KP86" s="311"/>
      <c r="KQ86" s="311"/>
      <c r="KR86" s="311"/>
      <c r="KS86" s="311"/>
      <c r="KT86" s="311"/>
      <c r="KU86" s="311"/>
      <c r="KV86" s="311"/>
      <c r="KW86" s="311"/>
      <c r="KX86" s="311"/>
      <c r="KY86" s="311"/>
      <c r="KZ86" s="311"/>
      <c r="LA86" s="311"/>
      <c r="LB86" s="311"/>
      <c r="LC86" s="311"/>
      <c r="LD86" s="311"/>
      <c r="LE86" s="311"/>
      <c r="LF86" s="311"/>
      <c r="LG86" s="311"/>
      <c r="LH86" s="311"/>
      <c r="LI86" s="311"/>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05">
        <v>1441605.28</v>
      </c>
      <c r="EC87" s="308"/>
      <c r="ED87" s="308"/>
      <c r="EE87" s="308"/>
      <c r="EF87" s="308"/>
      <c r="EG87" s="308"/>
      <c r="EH87" s="311"/>
      <c r="EI87" s="311"/>
      <c r="EJ87" s="311"/>
      <c r="EK87" s="311"/>
      <c r="EL87" s="311"/>
      <c r="EM87" s="311"/>
      <c r="EN87" s="311"/>
      <c r="EO87" s="311"/>
      <c r="EP87" s="311"/>
      <c r="EQ87" s="311"/>
      <c r="ER87" s="311"/>
      <c r="ES87" s="311"/>
      <c r="ET87" s="311"/>
      <c r="EU87" s="311"/>
      <c r="EV87" s="311"/>
      <c r="EW87" s="311"/>
      <c r="EX87" s="311"/>
      <c r="EY87" s="311"/>
      <c r="EZ87" s="311"/>
      <c r="FA87" s="311"/>
      <c r="FB87" s="311"/>
      <c r="FC87" s="311"/>
      <c r="FD87" s="311"/>
      <c r="FE87" s="311"/>
      <c r="FF87" s="311"/>
      <c r="FG87" s="311"/>
      <c r="FH87" s="311"/>
      <c r="FI87" s="311"/>
      <c r="FJ87" s="311"/>
      <c r="FK87" s="311"/>
      <c r="FL87" s="361"/>
      <c r="FM87" s="311"/>
      <c r="FN87" s="311"/>
      <c r="FO87" s="311"/>
      <c r="FP87" s="311"/>
      <c r="FQ87" s="311"/>
      <c r="FR87" s="311"/>
      <c r="FS87" s="311"/>
      <c r="FT87" s="311"/>
      <c r="FU87" s="311"/>
      <c r="FV87" s="311"/>
      <c r="FW87" s="311"/>
      <c r="FX87" s="311"/>
      <c r="FY87" s="311"/>
      <c r="FZ87" s="311"/>
      <c r="GA87" s="311"/>
      <c r="GB87" s="311"/>
      <c r="GC87" s="311"/>
      <c r="GD87" s="311"/>
      <c r="GF87" s="311"/>
      <c r="GG87" s="311"/>
      <c r="GH87" s="311"/>
      <c r="GI87" s="311"/>
      <c r="GJ87" s="311"/>
      <c r="GK87" s="311"/>
      <c r="GL87" s="311"/>
      <c r="GM87" s="311"/>
      <c r="GN87" s="311"/>
      <c r="GO87" s="311"/>
      <c r="GP87" s="311"/>
      <c r="GQ87" s="311"/>
      <c r="GR87" s="311"/>
      <c r="GS87" s="311"/>
      <c r="GT87" s="311"/>
      <c r="GU87" s="311"/>
      <c r="GV87" s="311"/>
      <c r="GW87" s="311"/>
      <c r="GX87" s="311"/>
      <c r="GY87" s="311"/>
      <c r="GZ87" s="311"/>
      <c r="HA87" s="311"/>
      <c r="HB87" s="311"/>
      <c r="HC87" s="311"/>
      <c r="HD87" s="311"/>
      <c r="HE87" s="311"/>
      <c r="HF87" s="311"/>
      <c r="HG87" s="311"/>
      <c r="HH87" s="311"/>
      <c r="HI87" s="311"/>
      <c r="HJ87" s="311"/>
      <c r="HK87" s="311"/>
      <c r="HL87" s="311"/>
      <c r="HM87" s="311"/>
      <c r="HN87" s="311"/>
      <c r="HO87" s="311"/>
      <c r="HP87" s="311"/>
      <c r="HQ87" s="311"/>
      <c r="HR87" s="311"/>
      <c r="HS87" s="311"/>
      <c r="HT87" s="311"/>
      <c r="HU87" s="311"/>
      <c r="HV87" s="311"/>
      <c r="HW87" s="311"/>
      <c r="HX87" s="311"/>
      <c r="HY87" s="311"/>
      <c r="HZ87" s="311"/>
      <c r="IA87" s="311"/>
      <c r="IB87" s="311"/>
      <c r="IC87" s="311"/>
      <c r="ID87" s="311"/>
      <c r="IE87" s="311"/>
      <c r="IF87" s="311"/>
      <c r="IG87" s="311"/>
      <c r="IH87" s="311"/>
      <c r="II87" s="311"/>
      <c r="IJ87" s="311"/>
      <c r="IK87" s="311"/>
      <c r="IL87" s="311"/>
      <c r="IM87" s="311"/>
      <c r="IN87" s="311"/>
      <c r="IO87" s="311"/>
      <c r="IP87" s="311"/>
      <c r="IQ87" s="311"/>
      <c r="IR87" s="311"/>
      <c r="IS87" s="311"/>
      <c r="IT87" s="311"/>
      <c r="IU87" s="311"/>
      <c r="IV87" s="311"/>
      <c r="IW87" s="311"/>
      <c r="IX87" s="311"/>
      <c r="IY87" s="311"/>
      <c r="IZ87" s="311"/>
      <c r="JA87" s="311"/>
      <c r="JB87" s="311"/>
      <c r="JC87" s="311"/>
      <c r="JD87" s="311"/>
      <c r="JE87" s="311"/>
      <c r="JF87" s="311"/>
      <c r="JG87" s="311"/>
      <c r="JH87" s="311"/>
      <c r="JI87" s="311"/>
      <c r="JJ87" s="311"/>
      <c r="JK87" s="311"/>
      <c r="JL87" s="311"/>
      <c r="JM87" s="311"/>
      <c r="JN87" s="311"/>
      <c r="JO87" s="311"/>
      <c r="JP87" s="311"/>
      <c r="JQ87" s="311"/>
      <c r="JR87" s="311"/>
      <c r="JS87" s="311"/>
      <c r="JT87" s="311"/>
      <c r="JU87" s="311"/>
      <c r="JV87" s="311"/>
      <c r="JW87" s="311"/>
      <c r="JX87" s="311"/>
      <c r="JY87" s="311"/>
      <c r="JZ87" s="311"/>
      <c r="KA87" s="311"/>
      <c r="KB87" s="311"/>
      <c r="KC87" s="311"/>
      <c r="KD87" s="311"/>
      <c r="KE87" s="311"/>
      <c r="KF87" s="311"/>
      <c r="KG87" s="311"/>
      <c r="KH87" s="311"/>
      <c r="KI87" s="311"/>
      <c r="KJ87" s="311"/>
      <c r="KK87" s="311"/>
      <c r="KL87" s="311"/>
      <c r="KM87" s="311"/>
      <c r="KN87" s="311"/>
      <c r="KO87" s="311"/>
      <c r="KP87" s="311"/>
      <c r="KQ87" s="311"/>
      <c r="KR87" s="311"/>
      <c r="KS87" s="311"/>
      <c r="KT87" s="311"/>
      <c r="KU87" s="311"/>
      <c r="KV87" s="311"/>
      <c r="KW87" s="311"/>
      <c r="KX87" s="311"/>
      <c r="KY87" s="311"/>
      <c r="KZ87" s="311"/>
      <c r="LA87" s="311"/>
      <c r="LB87" s="311"/>
      <c r="LC87" s="311"/>
      <c r="LD87" s="311"/>
      <c r="LE87" s="311"/>
      <c r="LF87" s="311"/>
      <c r="LG87" s="311"/>
      <c r="LH87" s="311"/>
      <c r="LI87" s="311"/>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05">
        <v>54569.3</v>
      </c>
      <c r="EC88" s="308"/>
      <c r="ED88" s="308"/>
      <c r="EE88" s="308"/>
      <c r="EF88" s="308"/>
      <c r="EG88" s="308"/>
      <c r="EH88" s="311"/>
      <c r="EI88" s="311"/>
      <c r="EJ88" s="311"/>
      <c r="EK88" s="311"/>
      <c r="EL88" s="311"/>
      <c r="EM88" s="311"/>
      <c r="EN88" s="311"/>
      <c r="EO88" s="311"/>
      <c r="EP88" s="311"/>
      <c r="EQ88" s="311"/>
      <c r="ER88" s="311"/>
      <c r="ES88" s="311"/>
      <c r="ET88" s="311"/>
      <c r="EU88" s="311"/>
      <c r="EV88" s="311"/>
      <c r="EW88" s="311"/>
      <c r="EX88" s="311"/>
      <c r="EY88" s="311"/>
      <c r="EZ88" s="311"/>
      <c r="FA88" s="311"/>
      <c r="FB88" s="311"/>
      <c r="FC88" s="311"/>
      <c r="FD88" s="311"/>
      <c r="FE88" s="311"/>
      <c r="FF88" s="311"/>
      <c r="FG88" s="311"/>
      <c r="FH88" s="311"/>
      <c r="FI88" s="311"/>
      <c r="FJ88" s="311"/>
      <c r="FK88" s="311"/>
      <c r="FL88" s="361"/>
      <c r="FM88" s="311"/>
      <c r="FN88" s="311"/>
      <c r="FO88" s="311"/>
      <c r="FP88" s="311"/>
      <c r="FQ88" s="311"/>
      <c r="FR88" s="311"/>
      <c r="FS88" s="311"/>
      <c r="FT88" s="311"/>
      <c r="FU88" s="311"/>
      <c r="FV88" s="311"/>
      <c r="FW88" s="311"/>
      <c r="FX88" s="311"/>
      <c r="FY88" s="311"/>
      <c r="FZ88" s="311"/>
      <c r="GA88" s="311"/>
      <c r="GB88" s="311"/>
      <c r="GC88" s="311"/>
      <c r="GD88" s="311"/>
      <c r="GF88" s="311"/>
      <c r="GG88" s="311"/>
      <c r="GH88" s="311"/>
      <c r="GI88" s="311"/>
      <c r="GJ88" s="311"/>
      <c r="GK88" s="311"/>
      <c r="GL88" s="311"/>
      <c r="GM88" s="311"/>
      <c r="GN88" s="311"/>
      <c r="GO88" s="311"/>
      <c r="GP88" s="311"/>
      <c r="GQ88" s="311"/>
      <c r="GR88" s="311"/>
      <c r="GS88" s="311"/>
      <c r="GT88" s="311"/>
      <c r="GU88" s="311"/>
      <c r="GV88" s="311"/>
      <c r="GW88" s="311"/>
      <c r="GX88" s="311"/>
      <c r="GY88" s="311"/>
      <c r="GZ88" s="311"/>
      <c r="HA88" s="311"/>
      <c r="HB88" s="311"/>
      <c r="HC88" s="311"/>
      <c r="HD88" s="311"/>
      <c r="HE88" s="311"/>
      <c r="HF88" s="311"/>
      <c r="HG88" s="311"/>
      <c r="HH88" s="311"/>
      <c r="HI88" s="311"/>
      <c r="HJ88" s="311"/>
      <c r="HK88" s="311"/>
      <c r="HL88" s="311"/>
      <c r="HM88" s="311"/>
      <c r="HN88" s="311"/>
      <c r="HO88" s="311"/>
      <c r="HP88" s="311"/>
      <c r="HQ88" s="311"/>
      <c r="HR88" s="311"/>
      <c r="HS88" s="311"/>
      <c r="HT88" s="311"/>
      <c r="HU88" s="311"/>
      <c r="HV88" s="311"/>
      <c r="HW88" s="311"/>
      <c r="HX88" s="311"/>
      <c r="HY88" s="311"/>
      <c r="HZ88" s="311"/>
      <c r="IA88" s="311"/>
      <c r="IB88" s="311"/>
      <c r="IC88" s="311"/>
      <c r="ID88" s="311"/>
      <c r="IE88" s="311"/>
      <c r="IF88" s="311"/>
      <c r="IG88" s="311"/>
      <c r="IH88" s="311"/>
      <c r="II88" s="311"/>
      <c r="IJ88" s="311"/>
      <c r="IK88" s="311"/>
      <c r="IL88" s="311"/>
      <c r="IM88" s="311"/>
      <c r="IN88" s="311"/>
      <c r="IO88" s="311"/>
      <c r="IP88" s="311"/>
      <c r="IQ88" s="311"/>
      <c r="IR88" s="311"/>
      <c r="IS88" s="311"/>
      <c r="IT88" s="311"/>
      <c r="IU88" s="311"/>
      <c r="IV88" s="311"/>
      <c r="IW88" s="311"/>
      <c r="IX88" s="311"/>
      <c r="IY88" s="311"/>
      <c r="IZ88" s="311"/>
      <c r="JA88" s="311"/>
      <c r="JB88" s="311"/>
      <c r="JC88" s="311"/>
      <c r="JD88" s="311"/>
      <c r="JE88" s="311"/>
      <c r="JF88" s="311"/>
      <c r="JG88" s="311"/>
      <c r="JH88" s="311"/>
      <c r="JI88" s="311"/>
      <c r="JJ88" s="311"/>
      <c r="JK88" s="311"/>
      <c r="JL88" s="311"/>
      <c r="JM88" s="311"/>
      <c r="JN88" s="311"/>
      <c r="JO88" s="311"/>
      <c r="JP88" s="311"/>
      <c r="JQ88" s="311"/>
      <c r="JR88" s="311"/>
      <c r="JS88" s="311"/>
      <c r="JT88" s="311"/>
      <c r="JU88" s="311"/>
      <c r="JV88" s="311"/>
      <c r="JW88" s="311"/>
      <c r="JX88" s="311"/>
      <c r="JY88" s="311"/>
      <c r="JZ88" s="311"/>
      <c r="KA88" s="311"/>
      <c r="KB88" s="311"/>
      <c r="KC88" s="311"/>
      <c r="KD88" s="311"/>
      <c r="KE88" s="311"/>
      <c r="KF88" s="311"/>
      <c r="KG88" s="311"/>
      <c r="KH88" s="311"/>
      <c r="KI88" s="311"/>
      <c r="KJ88" s="311"/>
      <c r="KK88" s="311"/>
      <c r="KL88" s="311"/>
      <c r="KM88" s="311"/>
      <c r="KN88" s="311"/>
      <c r="KO88" s="311"/>
      <c r="KP88" s="311"/>
      <c r="KQ88" s="311"/>
      <c r="KR88" s="311"/>
      <c r="KS88" s="311"/>
      <c r="KT88" s="311"/>
      <c r="KU88" s="311"/>
      <c r="KV88" s="311"/>
      <c r="KW88" s="311"/>
      <c r="KX88" s="311"/>
      <c r="KY88" s="311"/>
      <c r="KZ88" s="311"/>
      <c r="LA88" s="311"/>
      <c r="LB88" s="311"/>
      <c r="LC88" s="311"/>
      <c r="LD88" s="311"/>
      <c r="LE88" s="311"/>
      <c r="LF88" s="311"/>
      <c r="LG88" s="311"/>
      <c r="LH88" s="311"/>
      <c r="LI88" s="311"/>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05">
        <v>149946.75</v>
      </c>
      <c r="EC89" s="308"/>
      <c r="ED89" s="308"/>
      <c r="EE89" s="308"/>
      <c r="EF89" s="308"/>
      <c r="EG89" s="308"/>
      <c r="ET89" s="311"/>
      <c r="EU89" s="311"/>
      <c r="EV89" s="311"/>
      <c r="EW89" s="311"/>
      <c r="EX89" s="311"/>
      <c r="EY89" s="311"/>
      <c r="EZ89" s="311"/>
      <c r="FA89" s="311"/>
      <c r="FB89" s="311"/>
      <c r="FC89" s="311"/>
      <c r="FD89" s="311"/>
      <c r="FE89" s="311"/>
      <c r="FF89" s="311"/>
      <c r="FG89" s="311"/>
      <c r="FH89" s="311"/>
      <c r="FI89" s="311"/>
      <c r="FJ89" s="311"/>
      <c r="FK89" s="311"/>
      <c r="FL89" s="361"/>
      <c r="FM89" s="311"/>
      <c r="FN89" s="311"/>
      <c r="FO89" s="311"/>
      <c r="FP89" s="311"/>
      <c r="FQ89" s="311"/>
      <c r="FR89" s="311"/>
      <c r="FS89" s="311"/>
      <c r="FT89" s="311"/>
      <c r="FU89" s="311"/>
      <c r="FV89" s="311"/>
      <c r="FW89" s="311"/>
      <c r="FX89" s="311"/>
      <c r="FY89" s="311"/>
      <c r="FZ89" s="311"/>
      <c r="GA89" s="311"/>
      <c r="GB89" s="311"/>
      <c r="GC89" s="311"/>
      <c r="GD89" s="311"/>
      <c r="GF89" s="311"/>
      <c r="GG89" s="311"/>
      <c r="GH89" s="311"/>
      <c r="GI89" s="311"/>
      <c r="GJ89" s="311"/>
      <c r="GK89" s="311"/>
      <c r="GL89" s="311"/>
      <c r="GM89" s="311"/>
      <c r="GN89" s="311"/>
      <c r="GO89" s="311"/>
      <c r="GP89" s="311"/>
      <c r="GQ89" s="311"/>
      <c r="GR89" s="311"/>
      <c r="GS89" s="311"/>
      <c r="GT89" s="311"/>
      <c r="GU89" s="311"/>
      <c r="GV89" s="311"/>
      <c r="GW89" s="311"/>
      <c r="GX89" s="311"/>
      <c r="GY89" s="311"/>
      <c r="GZ89" s="311"/>
      <c r="HA89" s="311"/>
      <c r="HB89" s="311"/>
      <c r="HC89" s="311"/>
      <c r="HD89" s="311"/>
      <c r="HE89" s="311"/>
      <c r="HF89" s="311"/>
      <c r="HG89" s="311"/>
      <c r="HH89" s="311"/>
      <c r="HI89" s="311"/>
      <c r="HJ89" s="311"/>
      <c r="HK89" s="311"/>
      <c r="HL89" s="311"/>
      <c r="HM89" s="311"/>
      <c r="HN89" s="311"/>
      <c r="HO89" s="311"/>
      <c r="HP89" s="311"/>
      <c r="HQ89" s="311"/>
      <c r="HR89" s="311"/>
      <c r="HS89" s="311"/>
      <c r="HT89" s="311"/>
      <c r="HU89" s="311"/>
      <c r="HV89" s="311"/>
      <c r="HW89" s="311"/>
      <c r="HX89" s="311"/>
      <c r="HY89" s="311"/>
      <c r="HZ89" s="311"/>
      <c r="IA89" s="311"/>
      <c r="IB89" s="311"/>
      <c r="IC89" s="311"/>
      <c r="ID89" s="311"/>
      <c r="IE89" s="311"/>
      <c r="IF89" s="311"/>
      <c r="IG89" s="311"/>
      <c r="IH89" s="311"/>
      <c r="II89" s="311"/>
      <c r="IJ89" s="311"/>
      <c r="IK89" s="311"/>
      <c r="IL89" s="311"/>
      <c r="IM89" s="311"/>
      <c r="IN89" s="311"/>
      <c r="IO89" s="311"/>
      <c r="IP89" s="311"/>
      <c r="IQ89" s="311"/>
      <c r="IR89" s="311"/>
      <c r="IS89" s="311"/>
      <c r="IT89" s="311"/>
      <c r="IU89" s="311"/>
      <c r="IV89" s="311"/>
      <c r="IW89" s="311"/>
      <c r="IX89" s="311"/>
      <c r="IY89" s="311"/>
      <c r="IZ89" s="311"/>
      <c r="JA89" s="311"/>
      <c r="JB89" s="311"/>
      <c r="JC89" s="311"/>
      <c r="JD89" s="311"/>
      <c r="JE89" s="311"/>
      <c r="JF89" s="311"/>
      <c r="JG89" s="311"/>
      <c r="JH89" s="311"/>
      <c r="JI89" s="311"/>
      <c r="JJ89" s="311"/>
      <c r="JK89" s="311"/>
      <c r="JL89" s="311"/>
      <c r="JM89" s="311"/>
      <c r="JN89" s="311"/>
      <c r="JO89" s="311"/>
      <c r="JP89" s="311"/>
      <c r="JQ89" s="311"/>
      <c r="JR89" s="311"/>
      <c r="JS89" s="311"/>
      <c r="JT89" s="311"/>
      <c r="JU89" s="311"/>
      <c r="JV89" s="311"/>
      <c r="JW89" s="311"/>
      <c r="JX89" s="311"/>
      <c r="JY89" s="311"/>
      <c r="JZ89" s="311"/>
      <c r="KA89" s="311"/>
      <c r="KB89" s="311"/>
      <c r="KC89" s="311"/>
      <c r="KD89" s="311"/>
      <c r="KE89" s="311"/>
      <c r="KF89" s="311"/>
      <c r="KG89" s="311"/>
      <c r="KH89" s="311"/>
      <c r="KI89" s="311"/>
      <c r="KJ89" s="311"/>
      <c r="KK89" s="311"/>
      <c r="KL89" s="311"/>
      <c r="KM89" s="311"/>
      <c r="KN89" s="311"/>
      <c r="KO89" s="311"/>
      <c r="KP89" s="311"/>
      <c r="KQ89" s="311"/>
      <c r="KR89" s="311"/>
      <c r="KS89" s="311"/>
      <c r="KT89" s="311"/>
      <c r="KU89" s="311"/>
      <c r="KV89" s="311"/>
      <c r="KW89" s="311"/>
      <c r="KX89" s="311"/>
      <c r="KY89" s="311"/>
      <c r="KZ89" s="311"/>
      <c r="LA89" s="311"/>
      <c r="LB89" s="311"/>
      <c r="LC89" s="311"/>
      <c r="LD89" s="311"/>
      <c r="LE89" s="311"/>
      <c r="LF89" s="311"/>
      <c r="LG89" s="311"/>
      <c r="LH89" s="311"/>
      <c r="LI89" s="311"/>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05">
        <v>16044663.550000001</v>
      </c>
      <c r="EA90" s="305">
        <v>2932165.72</v>
      </c>
      <c r="EB90" s="308">
        <v>6331227.2400000002</v>
      </c>
      <c r="EC90" s="315">
        <v>1492919.53</v>
      </c>
      <c r="ED90" s="308">
        <v>2590259.06</v>
      </c>
      <c r="EE90" s="308">
        <v>414135.02</v>
      </c>
      <c r="EF90" s="308">
        <v>552221.05000000005</v>
      </c>
      <c r="EG90" s="308">
        <v>2932108.14</v>
      </c>
      <c r="EH90" s="311">
        <v>3229720.9</v>
      </c>
      <c r="EI90" s="311">
        <v>1105648.4099999999</v>
      </c>
      <c r="EJ90" s="311">
        <v>39350670.159999996</v>
      </c>
      <c r="EK90" s="311">
        <v>18359667.859999999</v>
      </c>
      <c r="EL90" s="311">
        <v>16347481.07</v>
      </c>
      <c r="EM90" s="311">
        <v>2519907.7599999998</v>
      </c>
      <c r="EN90" s="311">
        <v>6570219.0800000001</v>
      </c>
      <c r="EO90" s="311">
        <v>1254218.04</v>
      </c>
      <c r="EP90" s="311">
        <v>2016695.15</v>
      </c>
      <c r="EQ90" s="311">
        <v>1739140.99</v>
      </c>
      <c r="ER90" s="311">
        <v>3918626.83</v>
      </c>
      <c r="ES90" s="311">
        <v>2293382.33</v>
      </c>
      <c r="ET90" s="311">
        <v>4324077.55</v>
      </c>
      <c r="EU90" s="311">
        <v>1050801.23</v>
      </c>
      <c r="EV90" s="311">
        <v>39514676.710000001</v>
      </c>
      <c r="EW90" s="311">
        <v>17000784.449999999</v>
      </c>
      <c r="EX90" s="311">
        <v>10064809.060000001</v>
      </c>
      <c r="EY90" s="311">
        <v>1838720.63</v>
      </c>
      <c r="EZ90" s="311">
        <v>7518062.3499999996</v>
      </c>
      <c r="FA90" s="311">
        <v>1168435.74</v>
      </c>
      <c r="FB90" s="311">
        <v>3617355.6</v>
      </c>
      <c r="FC90" s="311">
        <v>1538688.3</v>
      </c>
      <c r="FD90" s="311">
        <v>4283049.2</v>
      </c>
      <c r="FE90" s="311">
        <v>5677848.6699999999</v>
      </c>
      <c r="FF90" s="311">
        <v>6154852.9000000004</v>
      </c>
      <c r="FG90" s="311">
        <v>999341.54</v>
      </c>
      <c r="FH90" s="311">
        <v>28695513.649999999</v>
      </c>
      <c r="FI90" s="311">
        <v>18435271.789999999</v>
      </c>
      <c r="FJ90" s="311">
        <v>10258844.07</v>
      </c>
      <c r="FK90" s="311">
        <v>5411766.9400000004</v>
      </c>
      <c r="FL90" s="360">
        <v>9047333.1999999993</v>
      </c>
      <c r="FM90" s="311">
        <v>1051267.33</v>
      </c>
      <c r="FN90" s="311">
        <v>2999385.93</v>
      </c>
      <c r="FO90" s="311">
        <v>12529193.49</v>
      </c>
      <c r="FP90" s="311">
        <v>4455810.1900000004</v>
      </c>
      <c r="FQ90" s="311">
        <v>5764759.8200000003</v>
      </c>
      <c r="FR90" s="311">
        <v>7654845.3899999997</v>
      </c>
      <c r="FS90" s="311">
        <v>1839801.88</v>
      </c>
      <c r="FT90" s="311">
        <v>27475960.399999999</v>
      </c>
      <c r="FU90" s="311">
        <v>22559197.739999998</v>
      </c>
      <c r="FV90" s="311">
        <v>1656916.58</v>
      </c>
      <c r="FW90" s="311">
        <v>5341737.45</v>
      </c>
      <c r="FX90" s="311">
        <v>7776730.1600000001</v>
      </c>
      <c r="FY90" s="311">
        <v>1773831.18</v>
      </c>
      <c r="FZ90" s="311">
        <v>1552435.29</v>
      </c>
      <c r="GA90" s="311">
        <v>14223016.369999999</v>
      </c>
      <c r="GB90" s="311">
        <v>10001902.91</v>
      </c>
      <c r="GC90" s="311">
        <v>9165526.7200000007</v>
      </c>
      <c r="GD90" s="311"/>
      <c r="GF90" s="311"/>
      <c r="GG90" s="311"/>
      <c r="GH90" s="311"/>
      <c r="GI90" s="311"/>
      <c r="GJ90" s="311"/>
      <c r="GK90" s="311"/>
      <c r="GL90" s="311"/>
      <c r="GM90" s="311"/>
      <c r="GN90" s="311"/>
      <c r="GO90" s="311"/>
      <c r="GP90" s="311"/>
      <c r="GQ90" s="311"/>
      <c r="GR90" s="311"/>
      <c r="GS90" s="311"/>
      <c r="GT90" s="311"/>
      <c r="GU90" s="311"/>
      <c r="GV90" s="311"/>
      <c r="GW90" s="311"/>
      <c r="GX90" s="311"/>
      <c r="GY90" s="311"/>
      <c r="GZ90" s="311"/>
      <c r="HA90" s="311"/>
      <c r="HB90" s="311"/>
      <c r="HC90" s="311"/>
      <c r="HD90" s="311"/>
      <c r="HE90" s="311"/>
      <c r="HF90" s="311"/>
      <c r="HG90" s="311"/>
      <c r="HH90" s="311"/>
      <c r="HI90" s="311"/>
      <c r="HJ90" s="311"/>
      <c r="HK90" s="311"/>
      <c r="HL90" s="311"/>
      <c r="HM90" s="311"/>
      <c r="HN90" s="311"/>
      <c r="HO90" s="311"/>
      <c r="HP90" s="311"/>
      <c r="HQ90" s="311"/>
      <c r="HR90" s="311"/>
      <c r="HS90" s="311"/>
      <c r="HT90" s="311"/>
      <c r="HU90" s="311"/>
      <c r="HV90" s="311"/>
      <c r="HW90" s="311"/>
      <c r="HX90" s="311"/>
      <c r="HY90" s="311"/>
      <c r="HZ90" s="311"/>
      <c r="IA90" s="311"/>
      <c r="IB90" s="311"/>
      <c r="IC90" s="311"/>
      <c r="ID90" s="311"/>
      <c r="IE90" s="311"/>
      <c r="IF90" s="311"/>
      <c r="IG90" s="311"/>
      <c r="IH90" s="311"/>
      <c r="II90" s="311"/>
      <c r="IJ90" s="311"/>
      <c r="IK90" s="311"/>
      <c r="IL90" s="311"/>
      <c r="IM90" s="311"/>
      <c r="IN90" s="311"/>
      <c r="IO90" s="311"/>
      <c r="IP90" s="311"/>
      <c r="IQ90" s="311"/>
      <c r="IR90" s="311"/>
      <c r="IS90" s="311"/>
      <c r="IT90" s="311"/>
      <c r="IU90" s="311"/>
      <c r="IV90" s="311"/>
      <c r="IW90" s="311"/>
      <c r="IX90" s="311"/>
      <c r="IY90" s="311"/>
      <c r="IZ90" s="311"/>
      <c r="JA90" s="311"/>
      <c r="JB90" s="311"/>
      <c r="JC90" s="311"/>
      <c r="JD90" s="311"/>
      <c r="JE90" s="311"/>
      <c r="JF90" s="311"/>
      <c r="JG90" s="311"/>
      <c r="JH90" s="311"/>
      <c r="JI90" s="311"/>
      <c r="JJ90" s="311"/>
      <c r="JK90" s="311"/>
      <c r="JL90" s="311"/>
      <c r="JM90" s="311"/>
      <c r="JN90" s="311"/>
      <c r="JO90" s="311"/>
      <c r="JP90" s="311"/>
      <c r="JQ90" s="311"/>
      <c r="JR90" s="311"/>
      <c r="JS90" s="311"/>
      <c r="JT90" s="311"/>
      <c r="JU90" s="311"/>
      <c r="JV90" s="311"/>
      <c r="JW90" s="311"/>
      <c r="JX90" s="311"/>
      <c r="JY90" s="311"/>
      <c r="JZ90" s="311"/>
      <c r="KA90" s="311"/>
      <c r="KB90" s="311"/>
      <c r="KC90" s="311"/>
      <c r="KD90" s="311"/>
      <c r="KE90" s="311"/>
      <c r="KF90" s="311"/>
      <c r="KG90" s="311"/>
      <c r="KH90" s="311"/>
      <c r="KI90" s="311"/>
      <c r="KJ90" s="311"/>
      <c r="KK90" s="311"/>
      <c r="KL90" s="311"/>
      <c r="KM90" s="311"/>
      <c r="KN90" s="311"/>
      <c r="KO90" s="311"/>
      <c r="KP90" s="311"/>
      <c r="KQ90" s="311"/>
      <c r="KR90" s="311"/>
      <c r="KS90" s="311"/>
      <c r="KT90" s="311"/>
      <c r="KU90" s="311"/>
      <c r="KV90" s="311"/>
      <c r="KW90" s="311"/>
      <c r="KX90" s="311"/>
      <c r="KY90" s="311"/>
      <c r="KZ90" s="311"/>
      <c r="LA90" s="311"/>
      <c r="LB90" s="311"/>
      <c r="LC90" s="311"/>
      <c r="LD90" s="311"/>
      <c r="LE90" s="311"/>
      <c r="LF90" s="311"/>
      <c r="LG90" s="311"/>
      <c r="LH90" s="311"/>
      <c r="LI90" s="311"/>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05">
        <v>67626.53</v>
      </c>
      <c r="EC91" s="315">
        <v>759145.46</v>
      </c>
      <c r="ED91" s="308"/>
      <c r="EE91" s="308"/>
      <c r="EF91" s="308"/>
      <c r="EG91" s="308"/>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c r="FD91" s="311"/>
      <c r="FE91" s="311"/>
      <c r="FF91" s="311"/>
      <c r="FG91" s="311"/>
      <c r="FH91" s="311"/>
      <c r="FI91" s="311"/>
      <c r="FJ91" s="311"/>
      <c r="FK91" s="311"/>
      <c r="FL91" s="361"/>
      <c r="FM91" s="311"/>
      <c r="FN91" s="311"/>
      <c r="FO91" s="311"/>
      <c r="FP91" s="311"/>
      <c r="FQ91" s="311"/>
      <c r="FR91" s="311"/>
      <c r="FS91" s="311"/>
      <c r="FT91" s="311"/>
      <c r="FU91" s="311"/>
      <c r="FV91" s="311"/>
      <c r="FW91" s="311"/>
      <c r="FX91" s="311"/>
      <c r="FY91" s="311"/>
      <c r="FZ91" s="311"/>
      <c r="GA91" s="311"/>
      <c r="GB91" s="311"/>
      <c r="GC91" s="311"/>
      <c r="GD91" s="311"/>
      <c r="GF91" s="311"/>
      <c r="GG91" s="311"/>
      <c r="GH91" s="311"/>
      <c r="GI91" s="311"/>
      <c r="GJ91" s="311"/>
      <c r="GK91" s="311"/>
      <c r="GL91" s="311"/>
      <c r="GM91" s="311"/>
      <c r="GN91" s="311"/>
      <c r="GO91" s="311"/>
      <c r="GP91" s="311"/>
      <c r="GQ91" s="311"/>
      <c r="GR91" s="311"/>
      <c r="GS91" s="311"/>
      <c r="GT91" s="311"/>
      <c r="GU91" s="311"/>
      <c r="GV91" s="311"/>
      <c r="GW91" s="311"/>
      <c r="GX91" s="311"/>
      <c r="GY91" s="311"/>
      <c r="GZ91" s="311"/>
      <c r="HA91" s="311"/>
      <c r="HB91" s="311"/>
      <c r="HC91" s="311"/>
      <c r="HD91" s="311"/>
      <c r="HE91" s="311"/>
      <c r="HF91" s="311"/>
      <c r="HG91" s="311"/>
      <c r="HH91" s="311"/>
      <c r="HI91" s="311"/>
      <c r="HJ91" s="311"/>
      <c r="HK91" s="311"/>
      <c r="HL91" s="311"/>
      <c r="HM91" s="311"/>
      <c r="HN91" s="311"/>
      <c r="HO91" s="311"/>
      <c r="HP91" s="311"/>
      <c r="HQ91" s="311"/>
      <c r="HR91" s="311"/>
      <c r="HS91" s="311"/>
      <c r="HT91" s="311"/>
      <c r="HU91" s="311"/>
      <c r="HV91" s="311"/>
      <c r="HW91" s="311"/>
      <c r="HX91" s="311"/>
      <c r="HY91" s="311"/>
      <c r="HZ91" s="311"/>
      <c r="IA91" s="311"/>
      <c r="IB91" s="311"/>
      <c r="IC91" s="311"/>
      <c r="ID91" s="311"/>
      <c r="IE91" s="311"/>
      <c r="IF91" s="311"/>
      <c r="IG91" s="311"/>
      <c r="IH91" s="311"/>
      <c r="II91" s="311"/>
      <c r="IJ91" s="311"/>
      <c r="IK91" s="311"/>
      <c r="IL91" s="311"/>
      <c r="IM91" s="311"/>
      <c r="IN91" s="311"/>
      <c r="IO91" s="311"/>
      <c r="IP91" s="311"/>
      <c r="IQ91" s="311"/>
      <c r="IR91" s="311"/>
      <c r="IS91" s="311"/>
      <c r="IT91" s="311"/>
      <c r="IU91" s="311"/>
      <c r="IV91" s="311"/>
      <c r="IW91" s="311"/>
      <c r="IX91" s="311"/>
      <c r="IY91" s="311"/>
      <c r="IZ91" s="311"/>
      <c r="JA91" s="311"/>
      <c r="JB91" s="311"/>
      <c r="JC91" s="311"/>
      <c r="JD91" s="311"/>
      <c r="JE91" s="311"/>
      <c r="JF91" s="311"/>
      <c r="JG91" s="311"/>
      <c r="JH91" s="311"/>
      <c r="JI91" s="311"/>
      <c r="JJ91" s="311"/>
      <c r="JK91" s="311"/>
      <c r="JL91" s="311"/>
      <c r="JM91" s="311"/>
      <c r="JN91" s="311"/>
      <c r="JO91" s="311"/>
      <c r="JP91" s="311"/>
      <c r="JQ91" s="311"/>
      <c r="JR91" s="311"/>
      <c r="JS91" s="311"/>
      <c r="JT91" s="311"/>
      <c r="JU91" s="311"/>
      <c r="JV91" s="311"/>
      <c r="JW91" s="311"/>
      <c r="JX91" s="311"/>
      <c r="JY91" s="311"/>
      <c r="JZ91" s="311"/>
      <c r="KA91" s="311"/>
      <c r="KB91" s="311"/>
      <c r="KC91" s="311"/>
      <c r="KD91" s="311"/>
      <c r="KE91" s="311"/>
      <c r="KF91" s="311"/>
      <c r="KG91" s="311"/>
      <c r="KH91" s="311"/>
      <c r="KI91" s="311"/>
      <c r="KJ91" s="311"/>
      <c r="KK91" s="311"/>
      <c r="KL91" s="311"/>
      <c r="KM91" s="311"/>
      <c r="KN91" s="311"/>
      <c r="KO91" s="311"/>
      <c r="KP91" s="311"/>
      <c r="KQ91" s="311"/>
      <c r="KR91" s="311"/>
      <c r="KS91" s="311"/>
      <c r="KT91" s="311"/>
      <c r="KU91" s="311"/>
      <c r="KV91" s="311"/>
      <c r="KW91" s="311"/>
      <c r="KX91" s="311"/>
      <c r="KY91" s="311"/>
      <c r="KZ91" s="311"/>
      <c r="LA91" s="311"/>
      <c r="LB91" s="311"/>
      <c r="LC91" s="311"/>
      <c r="LD91" s="311"/>
      <c r="LE91" s="311"/>
      <c r="LF91" s="311"/>
      <c r="LG91" s="311"/>
      <c r="LH91" s="311"/>
      <c r="LI91" s="311"/>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05">
        <v>15920481.640000001</v>
      </c>
      <c r="EC92" s="315">
        <v>733774.07</v>
      </c>
      <c r="ED92" s="308"/>
      <c r="EE92" s="308"/>
      <c r="EF92" s="308"/>
      <c r="EG92" s="308"/>
      <c r="ET92" s="311"/>
      <c r="EU92" s="311"/>
      <c r="EV92" s="311"/>
      <c r="EW92" s="311"/>
      <c r="EX92" s="311"/>
      <c r="EY92" s="311"/>
      <c r="EZ92" s="311"/>
      <c r="FA92" s="311"/>
      <c r="FB92" s="311"/>
      <c r="FC92" s="311"/>
      <c r="FD92" s="311"/>
      <c r="FE92" s="311"/>
      <c r="FF92" s="311"/>
      <c r="FG92" s="311"/>
      <c r="FH92" s="311"/>
      <c r="FI92" s="311"/>
      <c r="FJ92" s="311"/>
      <c r="FK92" s="311"/>
      <c r="FL92" s="361"/>
      <c r="FM92" s="311"/>
      <c r="FN92" s="311"/>
      <c r="FO92" s="311"/>
      <c r="FP92" s="311"/>
      <c r="FQ92" s="311"/>
      <c r="FR92" s="311"/>
      <c r="FS92" s="311"/>
      <c r="FT92" s="311"/>
      <c r="FU92" s="311"/>
      <c r="FV92" s="311"/>
      <c r="FW92" s="311"/>
      <c r="FX92" s="311"/>
      <c r="FY92" s="311"/>
      <c r="FZ92" s="311"/>
      <c r="GA92" s="311"/>
      <c r="GB92" s="311"/>
      <c r="GC92" s="311"/>
      <c r="GD92" s="311"/>
      <c r="GF92" s="311"/>
      <c r="GG92" s="311"/>
      <c r="GH92" s="311"/>
      <c r="GI92" s="311"/>
      <c r="GJ92" s="311"/>
      <c r="GK92" s="311"/>
      <c r="GL92" s="311"/>
      <c r="GM92" s="311"/>
      <c r="GN92" s="311"/>
      <c r="GO92" s="311"/>
      <c r="GP92" s="311"/>
      <c r="GQ92" s="311"/>
      <c r="GR92" s="311"/>
      <c r="GS92" s="311"/>
      <c r="GT92" s="311"/>
      <c r="GU92" s="311"/>
      <c r="GV92" s="311"/>
      <c r="GW92" s="311"/>
      <c r="GX92" s="311"/>
      <c r="GY92" s="311"/>
      <c r="GZ92" s="311"/>
      <c r="HA92" s="311"/>
      <c r="HB92" s="311"/>
      <c r="HC92" s="311"/>
      <c r="HD92" s="311"/>
      <c r="HE92" s="311"/>
      <c r="HF92" s="311"/>
      <c r="HG92" s="311"/>
      <c r="HH92" s="311"/>
      <c r="HI92" s="311"/>
      <c r="HJ92" s="311"/>
      <c r="HK92" s="311"/>
      <c r="HL92" s="311"/>
      <c r="HM92" s="311"/>
      <c r="HN92" s="311"/>
      <c r="HO92" s="311"/>
      <c r="HP92" s="311"/>
      <c r="HQ92" s="311"/>
      <c r="HR92" s="311"/>
      <c r="HS92" s="311"/>
      <c r="HT92" s="311"/>
      <c r="HU92" s="311"/>
      <c r="HV92" s="311"/>
      <c r="HW92" s="311"/>
      <c r="HX92" s="311"/>
      <c r="HY92" s="311"/>
      <c r="HZ92" s="311"/>
      <c r="IA92" s="311"/>
      <c r="IB92" s="311"/>
      <c r="IC92" s="311"/>
      <c r="ID92" s="311"/>
      <c r="IE92" s="311"/>
      <c r="IF92" s="311"/>
      <c r="IG92" s="311"/>
      <c r="IH92" s="311"/>
      <c r="II92" s="311"/>
      <c r="IJ92" s="311"/>
      <c r="IK92" s="311"/>
      <c r="IL92" s="311"/>
      <c r="IM92" s="311"/>
      <c r="IN92" s="311"/>
      <c r="IO92" s="311"/>
      <c r="IP92" s="311"/>
      <c r="IQ92" s="311"/>
      <c r="IR92" s="311"/>
      <c r="IS92" s="311"/>
      <c r="IT92" s="311"/>
      <c r="IU92" s="311"/>
      <c r="IV92" s="311"/>
      <c r="IW92" s="311"/>
      <c r="IX92" s="311"/>
      <c r="IY92" s="311"/>
      <c r="IZ92" s="311"/>
      <c r="JA92" s="311"/>
      <c r="JB92" s="311"/>
      <c r="JC92" s="311"/>
      <c r="JD92" s="311"/>
      <c r="JE92" s="311"/>
      <c r="JF92" s="311"/>
      <c r="JG92" s="311"/>
      <c r="JH92" s="311"/>
      <c r="JI92" s="311"/>
      <c r="JJ92" s="311"/>
      <c r="JK92" s="311"/>
      <c r="JL92" s="311"/>
      <c r="JM92" s="311"/>
      <c r="JN92" s="311"/>
      <c r="JO92" s="311"/>
      <c r="JP92" s="311"/>
      <c r="JQ92" s="311"/>
      <c r="JR92" s="311"/>
      <c r="JS92" s="311"/>
      <c r="JT92" s="311"/>
      <c r="JU92" s="311"/>
      <c r="JV92" s="311"/>
      <c r="JW92" s="311"/>
      <c r="JX92" s="311"/>
      <c r="JY92" s="311"/>
      <c r="JZ92" s="311"/>
      <c r="KA92" s="311"/>
      <c r="KB92" s="311"/>
      <c r="KC92" s="311"/>
      <c r="KD92" s="311"/>
      <c r="KE92" s="311"/>
      <c r="KF92" s="311"/>
      <c r="KG92" s="311"/>
      <c r="KH92" s="311"/>
      <c r="KI92" s="311"/>
      <c r="KJ92" s="311"/>
      <c r="KK92" s="311"/>
      <c r="KL92" s="311"/>
      <c r="KM92" s="311"/>
      <c r="KN92" s="311"/>
      <c r="KO92" s="311"/>
      <c r="KP92" s="311"/>
      <c r="KQ92" s="311"/>
      <c r="KR92" s="311"/>
      <c r="KS92" s="311"/>
      <c r="KT92" s="311"/>
      <c r="KU92" s="311"/>
      <c r="KV92" s="311"/>
      <c r="KW92" s="311"/>
      <c r="KX92" s="311"/>
      <c r="KY92" s="311"/>
      <c r="KZ92" s="311"/>
      <c r="LA92" s="311"/>
      <c r="LB92" s="311"/>
      <c r="LC92" s="311"/>
      <c r="LD92" s="311"/>
      <c r="LE92" s="311"/>
      <c r="LF92" s="311"/>
      <c r="LG92" s="311"/>
      <c r="LH92" s="311"/>
      <c r="LI92" s="311"/>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05">
        <v>633916.04</v>
      </c>
      <c r="EA93" s="305">
        <v>547580.09</v>
      </c>
      <c r="EB93" s="308">
        <v>683009.06</v>
      </c>
      <c r="EC93" s="315">
        <v>712804.15</v>
      </c>
      <c r="ED93" s="308">
        <v>668129.85</v>
      </c>
      <c r="EE93" s="308">
        <v>606022.38</v>
      </c>
      <c r="EF93" s="308">
        <v>538062.98</v>
      </c>
      <c r="EG93" s="308">
        <v>1676542.74</v>
      </c>
      <c r="EH93" s="311">
        <v>576439.54</v>
      </c>
      <c r="EI93" s="311">
        <v>609518.68999999994</v>
      </c>
      <c r="EJ93" s="311">
        <v>647095.18000000005</v>
      </c>
      <c r="EK93" s="311">
        <v>737903.15</v>
      </c>
      <c r="EL93" s="311">
        <v>649640.18999999994</v>
      </c>
      <c r="EM93" s="311">
        <v>723692.29</v>
      </c>
      <c r="EN93" s="311">
        <v>744151.17</v>
      </c>
      <c r="EO93" s="311">
        <v>655865.84</v>
      </c>
      <c r="EP93" s="311">
        <v>680175.47</v>
      </c>
      <c r="EQ93" s="311">
        <v>802737.21</v>
      </c>
      <c r="ER93" s="311">
        <v>721286.02</v>
      </c>
      <c r="ES93" s="311">
        <v>1392442.62</v>
      </c>
      <c r="ET93" s="311">
        <v>175603.34</v>
      </c>
      <c r="EU93" s="311">
        <v>1124463.03</v>
      </c>
      <c r="EV93" s="311">
        <v>523950.18</v>
      </c>
      <c r="EW93" s="311">
        <v>641415.42000000004</v>
      </c>
      <c r="EX93" s="311">
        <v>933048.68</v>
      </c>
      <c r="EY93" s="311">
        <v>835746.88</v>
      </c>
      <c r="EZ93" s="311">
        <v>824828.88</v>
      </c>
      <c r="FA93" s="311">
        <v>555711.06999999995</v>
      </c>
      <c r="FB93" s="311">
        <v>949304.64</v>
      </c>
      <c r="FC93" s="311">
        <v>827176.94</v>
      </c>
      <c r="FD93" s="311">
        <v>584262.68000000005</v>
      </c>
      <c r="FE93" s="311">
        <v>2717616.81</v>
      </c>
      <c r="FF93" s="311">
        <v>218026.46</v>
      </c>
      <c r="FG93" s="311">
        <v>777233.65</v>
      </c>
      <c r="FH93" s="311">
        <v>800870.53</v>
      </c>
      <c r="FI93" s="311">
        <v>1119902.21</v>
      </c>
      <c r="FJ93" s="311">
        <v>986505.29</v>
      </c>
      <c r="FK93" s="311">
        <v>606326.98</v>
      </c>
      <c r="FL93" s="360">
        <v>1397044.86</v>
      </c>
      <c r="FM93" s="311">
        <v>824993.89</v>
      </c>
      <c r="FN93" s="311">
        <v>653814.94999999995</v>
      </c>
      <c r="FO93" s="311">
        <v>804750.67</v>
      </c>
      <c r="FP93" s="311">
        <v>559052.02</v>
      </c>
      <c r="FQ93" s="311">
        <v>2205140.14</v>
      </c>
      <c r="FR93" s="311">
        <v>615194.6</v>
      </c>
      <c r="FS93" s="311">
        <v>924973.93</v>
      </c>
      <c r="FT93" s="311">
        <v>894085.31</v>
      </c>
      <c r="FU93" s="311">
        <v>971481.72</v>
      </c>
      <c r="FV93" s="311">
        <v>768927.2</v>
      </c>
      <c r="FW93" s="311">
        <v>795087.54</v>
      </c>
      <c r="FX93" s="311">
        <v>1213672.73</v>
      </c>
      <c r="FY93" s="311">
        <v>762878.34</v>
      </c>
      <c r="FZ93" s="311">
        <v>769400.79</v>
      </c>
      <c r="GA93" s="311">
        <v>1061697.1599999999</v>
      </c>
      <c r="GB93" s="311">
        <v>1091522.27</v>
      </c>
      <c r="GC93" s="311">
        <v>1672063.04</v>
      </c>
      <c r="GD93" s="311"/>
      <c r="GF93" s="311"/>
      <c r="GG93" s="311"/>
      <c r="GH93" s="311"/>
      <c r="GI93" s="311"/>
      <c r="GJ93" s="311"/>
      <c r="GK93" s="311"/>
      <c r="GL93" s="311"/>
      <c r="GM93" s="311"/>
      <c r="GN93" s="311"/>
      <c r="GO93" s="311"/>
      <c r="GP93" s="311"/>
      <c r="GQ93" s="311"/>
      <c r="GR93" s="311"/>
      <c r="GS93" s="311"/>
      <c r="GT93" s="311"/>
      <c r="GU93" s="311"/>
      <c r="GV93" s="311"/>
      <c r="GW93" s="311"/>
      <c r="GX93" s="311"/>
      <c r="GY93" s="311"/>
      <c r="GZ93" s="311"/>
      <c r="HA93" s="311"/>
      <c r="HB93" s="311"/>
      <c r="HC93" s="311"/>
      <c r="HD93" s="311"/>
      <c r="HE93" s="311"/>
      <c r="HF93" s="311"/>
      <c r="HG93" s="311"/>
      <c r="HH93" s="311"/>
      <c r="HI93" s="311"/>
      <c r="HJ93" s="311"/>
      <c r="HK93" s="311"/>
      <c r="HL93" s="311"/>
      <c r="HM93" s="311"/>
      <c r="HN93" s="311"/>
      <c r="HO93" s="311"/>
      <c r="HP93" s="311"/>
      <c r="HQ93" s="311"/>
      <c r="HR93" s="311"/>
      <c r="HS93" s="311"/>
      <c r="HT93" s="311"/>
      <c r="HU93" s="311"/>
      <c r="HV93" s="311"/>
      <c r="HW93" s="311"/>
      <c r="HX93" s="311"/>
      <c r="HY93" s="311"/>
      <c r="HZ93" s="311"/>
      <c r="IA93" s="311"/>
      <c r="IB93" s="311"/>
      <c r="IC93" s="311"/>
      <c r="ID93" s="311"/>
      <c r="IE93" s="311"/>
      <c r="IF93" s="311"/>
      <c r="IG93" s="311"/>
      <c r="IH93" s="311"/>
      <c r="II93" s="311"/>
      <c r="IJ93" s="311"/>
      <c r="IK93" s="311"/>
      <c r="IL93" s="311"/>
      <c r="IM93" s="311"/>
      <c r="IN93" s="311"/>
      <c r="IO93" s="311"/>
      <c r="IP93" s="311"/>
      <c r="IQ93" s="311"/>
      <c r="IR93" s="311"/>
      <c r="IS93" s="311"/>
      <c r="IT93" s="311"/>
      <c r="IU93" s="311"/>
      <c r="IV93" s="311"/>
      <c r="IW93" s="311"/>
      <c r="IX93" s="311"/>
      <c r="IY93" s="311"/>
      <c r="IZ93" s="311"/>
      <c r="JA93" s="311"/>
      <c r="JB93" s="311"/>
      <c r="JC93" s="311"/>
      <c r="JD93" s="311"/>
      <c r="JE93" s="311"/>
      <c r="JF93" s="311"/>
      <c r="JG93" s="311"/>
      <c r="JH93" s="311"/>
      <c r="JI93" s="311"/>
      <c r="JJ93" s="311"/>
      <c r="JK93" s="311"/>
      <c r="JL93" s="311"/>
      <c r="JM93" s="311"/>
      <c r="JN93" s="311"/>
      <c r="JO93" s="311"/>
      <c r="JP93" s="311"/>
      <c r="JQ93" s="311"/>
      <c r="JR93" s="311"/>
      <c r="JS93" s="311"/>
      <c r="JT93" s="311"/>
      <c r="JU93" s="311"/>
      <c r="JV93" s="311"/>
      <c r="JW93" s="311"/>
      <c r="JX93" s="311"/>
      <c r="JY93" s="311"/>
      <c r="JZ93" s="311"/>
      <c r="KA93" s="311"/>
      <c r="KB93" s="311"/>
      <c r="KC93" s="311"/>
      <c r="KD93" s="311"/>
      <c r="KE93" s="311"/>
      <c r="KF93" s="311"/>
      <c r="KG93" s="311"/>
      <c r="KH93" s="311"/>
      <c r="KI93" s="311"/>
      <c r="KJ93" s="311"/>
      <c r="KK93" s="311"/>
      <c r="KL93" s="311"/>
      <c r="KM93" s="311"/>
      <c r="KN93" s="311"/>
      <c r="KO93" s="311"/>
      <c r="KP93" s="311"/>
      <c r="KQ93" s="311"/>
      <c r="KR93" s="311"/>
      <c r="KS93" s="311"/>
      <c r="KT93" s="311"/>
      <c r="KU93" s="311"/>
      <c r="KV93" s="311"/>
      <c r="KW93" s="311"/>
      <c r="KX93" s="311"/>
      <c r="KY93" s="311"/>
      <c r="KZ93" s="311"/>
      <c r="LA93" s="311"/>
      <c r="LB93" s="311"/>
      <c r="LC93" s="311"/>
      <c r="LD93" s="311"/>
      <c r="LE93" s="311"/>
      <c r="LF93" s="311"/>
      <c r="LG93" s="311"/>
      <c r="LH93" s="311"/>
      <c r="LI93" s="311"/>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05">
        <v>588196.75</v>
      </c>
      <c r="EC94" s="308"/>
      <c r="ED94" s="308"/>
      <c r="EE94" s="308"/>
      <c r="EF94" s="308"/>
      <c r="EG94" s="308"/>
      <c r="EH94" s="311"/>
      <c r="EI94" s="311"/>
      <c r="EJ94" s="311"/>
      <c r="EK94" s="311"/>
      <c r="EL94" s="311"/>
      <c r="EM94" s="311"/>
      <c r="EN94" s="311"/>
      <c r="EO94" s="311"/>
      <c r="EP94" s="311"/>
      <c r="EQ94" s="311"/>
      <c r="ER94" s="311"/>
      <c r="ES94" s="311"/>
      <c r="ET94" s="311"/>
      <c r="EU94" s="311"/>
      <c r="EV94" s="311"/>
      <c r="EW94" s="311"/>
      <c r="EX94" s="311"/>
      <c r="EY94" s="311"/>
      <c r="EZ94" s="311"/>
      <c r="FA94" s="311"/>
      <c r="FB94" s="311"/>
      <c r="FC94" s="311"/>
      <c r="FD94" s="311"/>
      <c r="FE94" s="311"/>
      <c r="FF94" s="311"/>
      <c r="FG94" s="311"/>
      <c r="FH94" s="311"/>
      <c r="FI94" s="311"/>
      <c r="FJ94" s="311"/>
      <c r="FK94" s="311"/>
      <c r="FL94" s="361"/>
      <c r="FM94" s="311"/>
      <c r="FN94" s="311"/>
      <c r="FO94" s="311"/>
      <c r="FP94" s="311"/>
      <c r="FQ94" s="311"/>
      <c r="FR94" s="311"/>
      <c r="FS94" s="311"/>
      <c r="FT94" s="311"/>
      <c r="FU94" s="311"/>
      <c r="FV94" s="311"/>
      <c r="FW94" s="311"/>
      <c r="FX94" s="311"/>
      <c r="FY94" s="311"/>
      <c r="FZ94" s="311"/>
      <c r="GA94" s="311"/>
      <c r="GB94" s="311"/>
      <c r="GC94" s="311"/>
      <c r="GD94" s="311"/>
      <c r="GF94" s="311"/>
      <c r="GG94" s="311"/>
      <c r="GH94" s="311"/>
      <c r="GI94" s="311"/>
      <c r="GJ94" s="311"/>
      <c r="GK94" s="311"/>
      <c r="GL94" s="311"/>
      <c r="GM94" s="311"/>
      <c r="GN94" s="311"/>
      <c r="GO94" s="311"/>
      <c r="GP94" s="311"/>
      <c r="GQ94" s="311"/>
      <c r="GR94" s="311"/>
      <c r="GS94" s="311"/>
      <c r="GT94" s="311"/>
      <c r="GU94" s="311"/>
      <c r="GV94" s="311"/>
      <c r="GW94" s="311"/>
      <c r="GX94" s="311"/>
      <c r="GY94" s="311"/>
      <c r="GZ94" s="311"/>
      <c r="HA94" s="311"/>
      <c r="HB94" s="311"/>
      <c r="HC94" s="311"/>
      <c r="HD94" s="311"/>
      <c r="HE94" s="311"/>
      <c r="HF94" s="311"/>
      <c r="HG94" s="311"/>
      <c r="HH94" s="311"/>
      <c r="HI94" s="311"/>
      <c r="HJ94" s="311"/>
      <c r="HK94" s="311"/>
      <c r="HL94" s="311"/>
      <c r="HM94" s="311"/>
      <c r="HN94" s="311"/>
      <c r="HO94" s="311"/>
      <c r="HP94" s="311"/>
      <c r="HQ94" s="311"/>
      <c r="HR94" s="311"/>
      <c r="HS94" s="311"/>
      <c r="HT94" s="311"/>
      <c r="HU94" s="311"/>
      <c r="HV94" s="311"/>
      <c r="HW94" s="311"/>
      <c r="HX94" s="311"/>
      <c r="HY94" s="311"/>
      <c r="HZ94" s="311"/>
      <c r="IA94" s="311"/>
      <c r="IB94" s="311"/>
      <c r="IC94" s="311"/>
      <c r="ID94" s="311"/>
      <c r="IE94" s="311"/>
      <c r="IF94" s="311"/>
      <c r="IG94" s="311"/>
      <c r="IH94" s="311"/>
      <c r="II94" s="311"/>
      <c r="IJ94" s="311"/>
      <c r="IK94" s="311"/>
      <c r="IL94" s="311"/>
      <c r="IM94" s="311"/>
      <c r="IN94" s="311"/>
      <c r="IO94" s="311"/>
      <c r="IP94" s="311"/>
      <c r="IQ94" s="311"/>
      <c r="IR94" s="311"/>
      <c r="IS94" s="311"/>
      <c r="IT94" s="311"/>
      <c r="IU94" s="311"/>
      <c r="IV94" s="311"/>
      <c r="IW94" s="311"/>
      <c r="IX94" s="311"/>
      <c r="IY94" s="311"/>
      <c r="IZ94" s="311"/>
      <c r="JA94" s="311"/>
      <c r="JB94" s="311"/>
      <c r="JC94" s="311"/>
      <c r="JD94" s="311"/>
      <c r="JE94" s="311"/>
      <c r="JF94" s="311"/>
      <c r="JG94" s="311"/>
      <c r="JH94" s="311"/>
      <c r="JI94" s="311"/>
      <c r="JJ94" s="311"/>
      <c r="JK94" s="311"/>
      <c r="JL94" s="311"/>
      <c r="JM94" s="311"/>
      <c r="JN94" s="311"/>
      <c r="JO94" s="311"/>
      <c r="JP94" s="311"/>
      <c r="JQ94" s="311"/>
      <c r="JR94" s="311"/>
      <c r="JS94" s="311"/>
      <c r="JT94" s="311"/>
      <c r="JU94" s="311"/>
      <c r="JV94" s="311"/>
      <c r="JW94" s="311"/>
      <c r="JX94" s="311"/>
      <c r="JY94" s="311"/>
      <c r="JZ94" s="311"/>
      <c r="KA94" s="311"/>
      <c r="KB94" s="311"/>
      <c r="KC94" s="311"/>
      <c r="KD94" s="311"/>
      <c r="KE94" s="311"/>
      <c r="KF94" s="311"/>
      <c r="KG94" s="311"/>
      <c r="KH94" s="311"/>
      <c r="KI94" s="311"/>
      <c r="KJ94" s="311"/>
      <c r="KK94" s="311"/>
      <c r="KL94" s="311"/>
      <c r="KM94" s="311"/>
      <c r="KN94" s="311"/>
      <c r="KO94" s="311"/>
      <c r="KP94" s="311"/>
      <c r="KQ94" s="311"/>
      <c r="KR94" s="311"/>
      <c r="KS94" s="311"/>
      <c r="KT94" s="311"/>
      <c r="KU94" s="311"/>
      <c r="KV94" s="311"/>
      <c r="KW94" s="311"/>
      <c r="KX94" s="311"/>
      <c r="KY94" s="311"/>
      <c r="KZ94" s="311"/>
      <c r="LA94" s="311"/>
      <c r="LB94" s="311"/>
      <c r="LC94" s="311"/>
      <c r="LD94" s="311"/>
      <c r="LE94" s="311"/>
      <c r="LF94" s="311"/>
      <c r="LG94" s="311"/>
      <c r="LH94" s="311"/>
      <c r="LI94" s="311"/>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05">
        <v>44173.69</v>
      </c>
      <c r="EC95" s="308"/>
      <c r="ED95" s="308"/>
      <c r="EE95" s="308"/>
      <c r="EF95" s="308"/>
      <c r="EG95" s="308"/>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311"/>
      <c r="FI95" s="311"/>
      <c r="FJ95" s="311"/>
      <c r="FK95" s="311"/>
      <c r="FL95" s="361"/>
      <c r="FM95" s="311"/>
      <c r="FN95" s="311"/>
      <c r="FO95" s="311"/>
      <c r="FP95" s="311"/>
      <c r="FQ95" s="311"/>
      <c r="FR95" s="311"/>
      <c r="FS95" s="311"/>
      <c r="FT95" s="311"/>
      <c r="FU95" s="311"/>
      <c r="FV95" s="311"/>
      <c r="FW95" s="311"/>
      <c r="FX95" s="311"/>
      <c r="FY95" s="311"/>
      <c r="FZ95" s="311"/>
      <c r="GA95" s="311"/>
      <c r="GB95" s="311"/>
      <c r="GC95" s="311"/>
      <c r="GD95" s="311"/>
      <c r="GF95" s="311"/>
      <c r="GG95" s="311"/>
      <c r="GH95" s="311"/>
      <c r="GI95" s="311"/>
      <c r="GJ95" s="311"/>
      <c r="GK95" s="311"/>
      <c r="GL95" s="311"/>
      <c r="GM95" s="311"/>
      <c r="GN95" s="311"/>
      <c r="GO95" s="311"/>
      <c r="GP95" s="311"/>
      <c r="GQ95" s="311"/>
      <c r="GR95" s="311"/>
      <c r="GS95" s="311"/>
      <c r="GT95" s="311"/>
      <c r="GU95" s="311"/>
      <c r="GV95" s="311"/>
      <c r="GW95" s="311"/>
      <c r="GX95" s="311"/>
      <c r="GY95" s="311"/>
      <c r="GZ95" s="311"/>
      <c r="HA95" s="311"/>
      <c r="HB95" s="311"/>
      <c r="HC95" s="311"/>
      <c r="HD95" s="311"/>
      <c r="HE95" s="311"/>
      <c r="HF95" s="311"/>
      <c r="HG95" s="311"/>
      <c r="HH95" s="311"/>
      <c r="HI95" s="311"/>
      <c r="HJ95" s="311"/>
      <c r="HK95" s="311"/>
      <c r="HL95" s="311"/>
      <c r="HM95" s="311"/>
      <c r="HN95" s="311"/>
      <c r="HO95" s="311"/>
      <c r="HP95" s="311"/>
      <c r="HQ95" s="311"/>
      <c r="HR95" s="311"/>
      <c r="HS95" s="311"/>
      <c r="HT95" s="311"/>
      <c r="HU95" s="311"/>
      <c r="HV95" s="311"/>
      <c r="HW95" s="311"/>
      <c r="HX95" s="311"/>
      <c r="HY95" s="311"/>
      <c r="HZ95" s="311"/>
      <c r="IA95" s="311"/>
      <c r="IB95" s="311"/>
      <c r="IC95" s="311"/>
      <c r="ID95" s="311"/>
      <c r="IE95" s="311"/>
      <c r="IF95" s="311"/>
      <c r="IG95" s="311"/>
      <c r="IH95" s="311"/>
      <c r="II95" s="311"/>
      <c r="IJ95" s="311"/>
      <c r="IK95" s="311"/>
      <c r="IL95" s="311"/>
      <c r="IM95" s="311"/>
      <c r="IN95" s="311"/>
      <c r="IO95" s="311"/>
      <c r="IP95" s="311"/>
      <c r="IQ95" s="311"/>
      <c r="IR95" s="311"/>
      <c r="IS95" s="311"/>
      <c r="IT95" s="311"/>
      <c r="IU95" s="311"/>
      <c r="IV95" s="311"/>
      <c r="IW95" s="311"/>
      <c r="IX95" s="311"/>
      <c r="IY95" s="311"/>
      <c r="IZ95" s="311"/>
      <c r="JA95" s="311"/>
      <c r="JB95" s="311"/>
      <c r="JC95" s="311"/>
      <c r="JD95" s="311"/>
      <c r="JE95" s="311"/>
      <c r="JF95" s="311"/>
      <c r="JG95" s="311"/>
      <c r="JH95" s="311"/>
      <c r="JI95" s="311"/>
      <c r="JJ95" s="311"/>
      <c r="JK95" s="311"/>
      <c r="JL95" s="311"/>
      <c r="JM95" s="311"/>
      <c r="JN95" s="311"/>
      <c r="JO95" s="311"/>
      <c r="JP95" s="311"/>
      <c r="JQ95" s="311"/>
      <c r="JR95" s="311"/>
      <c r="JS95" s="311"/>
      <c r="JT95" s="311"/>
      <c r="JU95" s="311"/>
      <c r="JV95" s="311"/>
      <c r="JW95" s="311"/>
      <c r="JX95" s="311"/>
      <c r="JY95" s="311"/>
      <c r="JZ95" s="311"/>
      <c r="KA95" s="311"/>
      <c r="KB95" s="311"/>
      <c r="KC95" s="311"/>
      <c r="KD95" s="311"/>
      <c r="KE95" s="311"/>
      <c r="KF95" s="311"/>
      <c r="KG95" s="311"/>
      <c r="KH95" s="311"/>
      <c r="KI95" s="311"/>
      <c r="KJ95" s="311"/>
      <c r="KK95" s="311"/>
      <c r="KL95" s="311"/>
      <c r="KM95" s="311"/>
      <c r="KN95" s="311"/>
      <c r="KO95" s="311"/>
      <c r="KP95" s="311"/>
      <c r="KQ95" s="311"/>
      <c r="KR95" s="311"/>
      <c r="KS95" s="311"/>
      <c r="KT95" s="311"/>
      <c r="KU95" s="311"/>
      <c r="KV95" s="311"/>
      <c r="KW95" s="311"/>
      <c r="KX95" s="311"/>
      <c r="KY95" s="311"/>
      <c r="KZ95" s="311"/>
      <c r="LA95" s="311"/>
      <c r="LB95" s="311"/>
      <c r="LC95" s="311"/>
      <c r="LD95" s="311"/>
      <c r="LE95" s="311"/>
      <c r="LF95" s="311"/>
      <c r="LG95" s="311"/>
      <c r="LH95" s="311"/>
      <c r="LI95" s="311"/>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05">
        <v>1545.6</v>
      </c>
      <c r="EC96" s="308"/>
      <c r="ED96" s="308"/>
      <c r="EE96" s="308"/>
      <c r="EF96" s="308"/>
      <c r="EG96" s="308"/>
      <c r="ET96" s="311"/>
      <c r="EU96" s="311"/>
      <c r="EV96" s="311"/>
      <c r="EW96" s="311"/>
      <c r="EX96" s="311"/>
      <c r="EY96" s="311"/>
      <c r="EZ96" s="311"/>
      <c r="FA96" s="311"/>
      <c r="FB96" s="311"/>
      <c r="FC96" s="311"/>
      <c r="FD96" s="311"/>
      <c r="FE96" s="311"/>
      <c r="FF96" s="311"/>
      <c r="FG96" s="311"/>
      <c r="FH96" s="311"/>
      <c r="FI96" s="311"/>
      <c r="FJ96" s="311"/>
      <c r="FK96" s="311"/>
      <c r="FL96" s="361"/>
      <c r="FM96" s="311"/>
      <c r="FN96" s="311"/>
      <c r="FO96" s="311"/>
      <c r="FP96" s="311"/>
      <c r="FQ96" s="311"/>
      <c r="FR96" s="311"/>
      <c r="FS96" s="311"/>
      <c r="FT96" s="311"/>
      <c r="FU96" s="311"/>
      <c r="FV96" s="311"/>
      <c r="FW96" s="311"/>
      <c r="FX96" s="311"/>
      <c r="FY96" s="311"/>
      <c r="FZ96" s="311"/>
      <c r="GA96" s="311"/>
      <c r="GB96" s="311"/>
      <c r="GC96" s="311"/>
      <c r="GD96" s="311"/>
      <c r="GF96" s="311"/>
      <c r="GG96" s="311"/>
      <c r="GH96" s="311"/>
      <c r="GI96" s="311"/>
      <c r="GJ96" s="311"/>
      <c r="GK96" s="311"/>
      <c r="GL96" s="311"/>
      <c r="GM96" s="311"/>
      <c r="GN96" s="311"/>
      <c r="GO96" s="311"/>
      <c r="GP96" s="311"/>
      <c r="GQ96" s="311"/>
      <c r="GR96" s="311"/>
      <c r="GS96" s="311"/>
      <c r="GT96" s="311"/>
      <c r="GU96" s="311"/>
      <c r="GV96" s="311"/>
      <c r="GW96" s="311"/>
      <c r="GX96" s="311"/>
      <c r="GY96" s="311"/>
      <c r="GZ96" s="311"/>
      <c r="HA96" s="311"/>
      <c r="HB96" s="311"/>
      <c r="HC96" s="311"/>
      <c r="HD96" s="311"/>
      <c r="HE96" s="311"/>
      <c r="HF96" s="311"/>
      <c r="HG96" s="311"/>
      <c r="HH96" s="311"/>
      <c r="HI96" s="311"/>
      <c r="HJ96" s="311"/>
      <c r="HK96" s="311"/>
      <c r="HL96" s="311"/>
      <c r="HM96" s="311"/>
      <c r="HN96" s="311"/>
      <c r="HO96" s="311"/>
      <c r="HP96" s="311"/>
      <c r="HQ96" s="311"/>
      <c r="HR96" s="311"/>
      <c r="HS96" s="311"/>
      <c r="HT96" s="311"/>
      <c r="HU96" s="311"/>
      <c r="HV96" s="311"/>
      <c r="HW96" s="311"/>
      <c r="HX96" s="311"/>
      <c r="HY96" s="311"/>
      <c r="HZ96" s="311"/>
      <c r="IA96" s="311"/>
      <c r="IB96" s="311"/>
      <c r="IC96" s="311"/>
      <c r="ID96" s="311"/>
      <c r="IE96" s="311"/>
      <c r="IF96" s="311"/>
      <c r="IG96" s="311"/>
      <c r="IH96" s="311"/>
      <c r="II96" s="311"/>
      <c r="IJ96" s="311"/>
      <c r="IK96" s="311"/>
      <c r="IL96" s="311"/>
      <c r="IM96" s="311"/>
      <c r="IN96" s="311"/>
      <c r="IO96" s="311"/>
      <c r="IP96" s="311"/>
      <c r="IQ96" s="311"/>
      <c r="IR96" s="311"/>
      <c r="IS96" s="311"/>
      <c r="IT96" s="311"/>
      <c r="IU96" s="311"/>
      <c r="IV96" s="311"/>
      <c r="IW96" s="311"/>
      <c r="IX96" s="311"/>
      <c r="IY96" s="311"/>
      <c r="IZ96" s="311"/>
      <c r="JA96" s="311"/>
      <c r="JB96" s="311"/>
      <c r="JC96" s="311"/>
      <c r="JD96" s="311"/>
      <c r="JE96" s="311"/>
      <c r="JF96" s="311"/>
      <c r="JG96" s="311"/>
      <c r="JH96" s="311"/>
      <c r="JI96" s="311"/>
      <c r="JJ96" s="311"/>
      <c r="JK96" s="311"/>
      <c r="JL96" s="311"/>
      <c r="JM96" s="311"/>
      <c r="JN96" s="311"/>
      <c r="JO96" s="311"/>
      <c r="JP96" s="311"/>
      <c r="JQ96" s="311"/>
      <c r="JR96" s="311"/>
      <c r="JS96" s="311"/>
      <c r="JT96" s="311"/>
      <c r="JU96" s="311"/>
      <c r="JV96" s="311"/>
      <c r="JW96" s="311"/>
      <c r="JX96" s="311"/>
      <c r="JY96" s="311"/>
      <c r="JZ96" s="311"/>
      <c r="KA96" s="311"/>
      <c r="KB96" s="311"/>
      <c r="KC96" s="311"/>
      <c r="KD96" s="311"/>
      <c r="KE96" s="311"/>
      <c r="KF96" s="311"/>
      <c r="KG96" s="311"/>
      <c r="KH96" s="311"/>
      <c r="KI96" s="311"/>
      <c r="KJ96" s="311"/>
      <c r="KK96" s="311"/>
      <c r="KL96" s="311"/>
      <c r="KM96" s="311"/>
      <c r="KN96" s="311"/>
      <c r="KO96" s="311"/>
      <c r="KP96" s="311"/>
      <c r="KQ96" s="311"/>
      <c r="KR96" s="311"/>
      <c r="KS96" s="311"/>
      <c r="KT96" s="311"/>
      <c r="KU96" s="311"/>
      <c r="KV96" s="311"/>
      <c r="KW96" s="311"/>
      <c r="KX96" s="311"/>
      <c r="KY96" s="311"/>
      <c r="KZ96" s="311"/>
      <c r="LA96" s="311"/>
      <c r="LB96" s="311"/>
      <c r="LC96" s="311"/>
      <c r="LD96" s="311"/>
      <c r="LE96" s="311"/>
      <c r="LF96" s="311"/>
      <c r="LG96" s="311"/>
      <c r="LH96" s="311"/>
      <c r="LI96" s="311"/>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05">
        <v>2439014.4700000002</v>
      </c>
      <c r="EA97" s="305">
        <v>164335.99</v>
      </c>
      <c r="EB97" s="308">
        <v>1051165.42</v>
      </c>
      <c r="EC97" s="315">
        <v>526120.15</v>
      </c>
      <c r="ED97" s="308">
        <v>3410704.75</v>
      </c>
      <c r="EE97" s="308">
        <v>1866021.33</v>
      </c>
      <c r="EF97" s="308">
        <v>2935296.45</v>
      </c>
      <c r="EG97" s="308">
        <v>10516579.09</v>
      </c>
      <c r="EH97" s="311">
        <v>1010</v>
      </c>
      <c r="EI97" s="311">
        <v>437077.96</v>
      </c>
      <c r="EJ97" s="311">
        <v>2564740.2200000002</v>
      </c>
      <c r="EK97" s="311">
        <v>735427.01</v>
      </c>
      <c r="EL97" s="311">
        <v>700208.25</v>
      </c>
      <c r="EM97" s="311">
        <v>1456109.61</v>
      </c>
      <c r="EN97" s="311">
        <v>1493000.87</v>
      </c>
      <c r="EO97" s="311">
        <v>2964968.57</v>
      </c>
      <c r="EP97" s="311">
        <v>3824679.63</v>
      </c>
      <c r="EQ97" s="311">
        <v>2388415.48</v>
      </c>
      <c r="ER97" s="311">
        <v>3022483.62</v>
      </c>
      <c r="ES97" s="311">
        <v>8215705.0499999998</v>
      </c>
      <c r="ET97" s="311">
        <v>31033.66</v>
      </c>
      <c r="EU97" s="311">
        <v>2281116.2599999998</v>
      </c>
      <c r="EV97" s="311">
        <v>3600137.18</v>
      </c>
      <c r="EW97" s="311">
        <v>1218773.67</v>
      </c>
      <c r="EX97" s="311">
        <v>1488510.36</v>
      </c>
      <c r="EY97" s="311">
        <v>2469572.83</v>
      </c>
      <c r="EZ97" s="311">
        <v>1172428.94</v>
      </c>
      <c r="FA97" s="311">
        <v>2244079.69</v>
      </c>
      <c r="FB97" s="311">
        <v>3480196.8</v>
      </c>
      <c r="FC97" s="311">
        <v>3547724.18</v>
      </c>
      <c r="FD97" s="311">
        <v>2265915.5499999998</v>
      </c>
      <c r="FE97" s="311">
        <v>6761395.8499999996</v>
      </c>
      <c r="FF97" s="311">
        <v>99006.6</v>
      </c>
      <c r="FG97" s="311">
        <v>1819632.21</v>
      </c>
      <c r="FH97" s="311">
        <v>3556257.45</v>
      </c>
      <c r="FI97" s="311">
        <v>1298353.71</v>
      </c>
      <c r="FJ97" s="311">
        <v>2220638.35</v>
      </c>
      <c r="FK97" s="311">
        <v>1487101.06</v>
      </c>
      <c r="FL97" s="360">
        <v>3695060.6</v>
      </c>
      <c r="FM97" s="311">
        <v>1069449</v>
      </c>
      <c r="FN97" s="311">
        <v>3742161.66</v>
      </c>
      <c r="FO97" s="311">
        <v>4843530.18</v>
      </c>
      <c r="FP97" s="311">
        <v>3109078.63</v>
      </c>
      <c r="FQ97" s="311">
        <v>7625878.5099999998</v>
      </c>
      <c r="FR97" s="311">
        <v>186907.92</v>
      </c>
      <c r="FS97" s="311">
        <v>1211715.27</v>
      </c>
      <c r="FT97" s="311">
        <v>1425211.49</v>
      </c>
      <c r="FU97" s="311">
        <v>5065576.53</v>
      </c>
      <c r="FV97" s="311">
        <v>1512180.75</v>
      </c>
      <c r="FW97" s="311">
        <v>2801785.17</v>
      </c>
      <c r="FX97" s="311">
        <v>1918061.81</v>
      </c>
      <c r="FY97" s="311">
        <v>3289868.97</v>
      </c>
      <c r="FZ97" s="311">
        <v>4969212.8</v>
      </c>
      <c r="GA97" s="311">
        <v>3866974.49</v>
      </c>
      <c r="GB97" s="311">
        <v>5206660.47</v>
      </c>
      <c r="GC97" s="311">
        <v>4870096.6500000004</v>
      </c>
      <c r="GD97" s="311"/>
      <c r="GF97" s="311"/>
      <c r="GG97" s="311"/>
      <c r="GH97" s="311"/>
      <c r="GI97" s="311"/>
      <c r="GJ97" s="311"/>
      <c r="GK97" s="311"/>
      <c r="GL97" s="311"/>
      <c r="GM97" s="311"/>
      <c r="GN97" s="311"/>
      <c r="GO97" s="311"/>
      <c r="GP97" s="311"/>
      <c r="GQ97" s="311"/>
      <c r="GR97" s="311"/>
      <c r="GS97" s="311"/>
      <c r="GT97" s="311"/>
      <c r="GU97" s="311"/>
      <c r="GV97" s="311"/>
      <c r="GW97" s="311"/>
      <c r="GX97" s="311"/>
      <c r="GY97" s="311"/>
      <c r="GZ97" s="311"/>
      <c r="HA97" s="311"/>
      <c r="HB97" s="311"/>
      <c r="HC97" s="311"/>
      <c r="HD97" s="311"/>
      <c r="HE97" s="311"/>
      <c r="HF97" s="311"/>
      <c r="HG97" s="311"/>
      <c r="HH97" s="311"/>
      <c r="HI97" s="311"/>
      <c r="HJ97" s="311"/>
      <c r="HK97" s="311"/>
      <c r="HL97" s="311"/>
      <c r="HM97" s="311"/>
      <c r="HN97" s="311"/>
      <c r="HO97" s="311"/>
      <c r="HP97" s="311"/>
      <c r="HQ97" s="311"/>
      <c r="HR97" s="311"/>
      <c r="HS97" s="311"/>
      <c r="HT97" s="311"/>
      <c r="HU97" s="311"/>
      <c r="HV97" s="311"/>
      <c r="HW97" s="311"/>
      <c r="HX97" s="311"/>
      <c r="HY97" s="311"/>
      <c r="HZ97" s="311"/>
      <c r="IA97" s="311"/>
      <c r="IB97" s="311"/>
      <c r="IC97" s="311"/>
      <c r="ID97" s="311"/>
      <c r="IE97" s="311"/>
      <c r="IF97" s="311"/>
      <c r="IG97" s="311"/>
      <c r="IH97" s="311"/>
      <c r="II97" s="311"/>
      <c r="IJ97" s="311"/>
      <c r="IK97" s="311"/>
      <c r="IL97" s="311"/>
      <c r="IM97" s="311"/>
      <c r="IN97" s="311"/>
      <c r="IO97" s="311"/>
      <c r="IP97" s="311"/>
      <c r="IQ97" s="311"/>
      <c r="IR97" s="311"/>
      <c r="IS97" s="311"/>
      <c r="IT97" s="311"/>
      <c r="IU97" s="311"/>
      <c r="IV97" s="311"/>
      <c r="IW97" s="311"/>
      <c r="IX97" s="311"/>
      <c r="IY97" s="311"/>
      <c r="IZ97" s="311"/>
      <c r="JA97" s="311"/>
      <c r="JB97" s="311"/>
      <c r="JC97" s="311"/>
      <c r="JD97" s="311"/>
      <c r="JE97" s="311"/>
      <c r="JF97" s="311"/>
      <c r="JG97" s="311"/>
      <c r="JH97" s="311"/>
      <c r="JI97" s="311"/>
      <c r="JJ97" s="311"/>
      <c r="JK97" s="311"/>
      <c r="JL97" s="311"/>
      <c r="JM97" s="311"/>
      <c r="JN97" s="311"/>
      <c r="JO97" s="311"/>
      <c r="JP97" s="311"/>
      <c r="JQ97" s="311"/>
      <c r="JR97" s="311"/>
      <c r="JS97" s="311"/>
      <c r="JT97" s="311"/>
      <c r="JU97" s="311"/>
      <c r="JV97" s="311"/>
      <c r="JW97" s="311"/>
      <c r="JX97" s="311"/>
      <c r="JY97" s="311"/>
      <c r="JZ97" s="311"/>
      <c r="KA97" s="311"/>
      <c r="KB97" s="311"/>
      <c r="KC97" s="311"/>
      <c r="KD97" s="311"/>
      <c r="KE97" s="311"/>
      <c r="KF97" s="311"/>
      <c r="KG97" s="311"/>
      <c r="KH97" s="311"/>
      <c r="KI97" s="311"/>
      <c r="KJ97" s="311"/>
      <c r="KK97" s="311"/>
      <c r="KL97" s="311"/>
      <c r="KM97" s="311"/>
      <c r="KN97" s="311"/>
      <c r="KO97" s="311"/>
      <c r="KP97" s="311"/>
      <c r="KQ97" s="311"/>
      <c r="KR97" s="311"/>
      <c r="KS97" s="311"/>
      <c r="KT97" s="311"/>
      <c r="KU97" s="311"/>
      <c r="KV97" s="311"/>
      <c r="KW97" s="311"/>
      <c r="KX97" s="311"/>
      <c r="KY97" s="311"/>
      <c r="KZ97" s="311"/>
      <c r="LA97" s="311"/>
      <c r="LB97" s="311"/>
      <c r="LC97" s="311"/>
      <c r="LD97" s="311"/>
      <c r="LE97" s="311"/>
      <c r="LF97" s="311"/>
      <c r="LG97" s="311"/>
      <c r="LH97" s="311"/>
      <c r="LI97" s="311"/>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05">
        <v>2439014.4700000002</v>
      </c>
      <c r="EB98" s="308"/>
      <c r="EC98" s="308"/>
      <c r="ED98" s="308"/>
      <c r="EE98" s="308"/>
      <c r="EF98" s="308"/>
      <c r="EG98" s="308"/>
      <c r="ET98" s="311"/>
      <c r="EU98" s="311"/>
      <c r="EV98" s="311"/>
      <c r="EW98" s="311"/>
      <c r="EX98" s="311"/>
      <c r="EY98" s="311"/>
      <c r="EZ98" s="311"/>
      <c r="FA98" s="311"/>
      <c r="FB98" s="311"/>
      <c r="FC98" s="311"/>
      <c r="FD98" s="311"/>
      <c r="FE98" s="311"/>
      <c r="FF98" s="311"/>
      <c r="FG98" s="311"/>
      <c r="FH98" s="311"/>
      <c r="FI98" s="311"/>
      <c r="FJ98" s="311"/>
      <c r="FK98" s="311"/>
      <c r="FL98" s="361"/>
      <c r="FM98" s="311"/>
      <c r="FN98" s="311"/>
      <c r="FO98" s="311"/>
      <c r="FP98" s="311"/>
      <c r="FQ98" s="311"/>
      <c r="FR98" s="311"/>
      <c r="FS98" s="311"/>
      <c r="FT98" s="311"/>
      <c r="FU98" s="311"/>
      <c r="FV98" s="311"/>
      <c r="FW98" s="311"/>
      <c r="FX98" s="311"/>
      <c r="FY98" s="311"/>
      <c r="FZ98" s="311"/>
      <c r="GA98" s="311"/>
      <c r="GB98" s="311"/>
      <c r="GC98" s="311"/>
      <c r="GD98" s="311"/>
      <c r="GF98" s="311"/>
      <c r="GG98" s="311"/>
      <c r="GH98" s="311"/>
      <c r="GI98" s="311"/>
      <c r="GJ98" s="311"/>
      <c r="GK98" s="311"/>
      <c r="GL98" s="311"/>
      <c r="GM98" s="311"/>
      <c r="GN98" s="311"/>
      <c r="GO98" s="311"/>
      <c r="GP98" s="311"/>
      <c r="GQ98" s="311"/>
      <c r="GR98" s="311"/>
      <c r="GS98" s="311"/>
      <c r="GT98" s="311"/>
      <c r="GU98" s="311"/>
      <c r="GV98" s="311"/>
      <c r="GW98" s="311"/>
      <c r="GX98" s="311"/>
      <c r="GY98" s="311"/>
      <c r="GZ98" s="311"/>
      <c r="HA98" s="311"/>
      <c r="HB98" s="311"/>
      <c r="HC98" s="311"/>
      <c r="HD98" s="311"/>
      <c r="HE98" s="311"/>
      <c r="HF98" s="311"/>
      <c r="HG98" s="311"/>
      <c r="HH98" s="311"/>
      <c r="HI98" s="311"/>
      <c r="HJ98" s="311"/>
      <c r="HK98" s="311"/>
      <c r="HL98" s="311"/>
      <c r="HM98" s="311"/>
      <c r="HN98" s="311"/>
      <c r="HO98" s="311"/>
      <c r="HP98" s="311"/>
      <c r="HQ98" s="311"/>
      <c r="HR98" s="311"/>
      <c r="HS98" s="311"/>
      <c r="HT98" s="311"/>
      <c r="HU98" s="311"/>
      <c r="HV98" s="311"/>
      <c r="HW98" s="311"/>
      <c r="HX98" s="311"/>
      <c r="HY98" s="311"/>
      <c r="HZ98" s="311"/>
      <c r="IA98" s="311"/>
      <c r="IB98" s="311"/>
      <c r="IC98" s="311"/>
      <c r="ID98" s="311"/>
      <c r="IE98" s="311"/>
      <c r="IF98" s="311"/>
      <c r="IG98" s="311"/>
      <c r="IH98" s="311"/>
      <c r="II98" s="311"/>
      <c r="IJ98" s="311"/>
      <c r="IK98" s="311"/>
      <c r="IL98" s="311"/>
      <c r="IM98" s="311"/>
      <c r="IN98" s="311"/>
      <c r="IO98" s="311"/>
      <c r="IP98" s="311"/>
      <c r="IQ98" s="311"/>
      <c r="IR98" s="311"/>
      <c r="IS98" s="311"/>
      <c r="IT98" s="311"/>
      <c r="IU98" s="311"/>
      <c r="IV98" s="311"/>
      <c r="IW98" s="311"/>
      <c r="IX98" s="311"/>
      <c r="IY98" s="311"/>
      <c r="IZ98" s="311"/>
      <c r="JA98" s="311"/>
      <c r="JB98" s="311"/>
      <c r="JC98" s="311"/>
      <c r="JD98" s="311"/>
      <c r="JE98" s="311"/>
      <c r="JF98" s="311"/>
      <c r="JG98" s="311"/>
      <c r="JH98" s="311"/>
      <c r="JI98" s="311"/>
      <c r="JJ98" s="311"/>
      <c r="JK98" s="311"/>
      <c r="JL98" s="311"/>
      <c r="JM98" s="311"/>
      <c r="JN98" s="311"/>
      <c r="JO98" s="311"/>
      <c r="JP98" s="311"/>
      <c r="JQ98" s="311"/>
      <c r="JR98" s="311"/>
      <c r="JS98" s="311"/>
      <c r="JT98" s="311"/>
      <c r="JU98" s="311"/>
      <c r="JV98" s="311"/>
      <c r="JW98" s="311"/>
      <c r="JX98" s="311"/>
      <c r="JY98" s="311"/>
      <c r="JZ98" s="311"/>
      <c r="KA98" s="311"/>
      <c r="KB98" s="311"/>
      <c r="KC98" s="311"/>
      <c r="KD98" s="311"/>
      <c r="KE98" s="311"/>
      <c r="KF98" s="311"/>
      <c r="KG98" s="311"/>
      <c r="KH98" s="311"/>
      <c r="KI98" s="311"/>
      <c r="KJ98" s="311"/>
      <c r="KK98" s="311"/>
      <c r="KL98" s="311"/>
      <c r="KM98" s="311"/>
      <c r="KN98" s="311"/>
      <c r="KO98" s="311"/>
      <c r="KP98" s="311"/>
      <c r="KQ98" s="311"/>
      <c r="KR98" s="311"/>
      <c r="KS98" s="311"/>
      <c r="KT98" s="311"/>
      <c r="KU98" s="311"/>
      <c r="KV98" s="311"/>
      <c r="KW98" s="311"/>
      <c r="KX98" s="311"/>
      <c r="KY98" s="311"/>
      <c r="KZ98" s="311"/>
      <c r="LA98" s="311"/>
      <c r="LB98" s="311"/>
      <c r="LC98" s="311"/>
      <c r="LD98" s="311"/>
      <c r="LE98" s="311"/>
      <c r="LF98" s="311"/>
      <c r="LG98" s="311"/>
      <c r="LH98" s="311"/>
      <c r="LI98" s="311"/>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05"/>
      <c r="EB99" s="308"/>
      <c r="EC99" s="308"/>
      <c r="ED99" s="308"/>
      <c r="EE99" s="308"/>
      <c r="EF99" s="308"/>
      <c r="EG99" s="308"/>
      <c r="EH99" s="311"/>
      <c r="EI99" s="311"/>
      <c r="EJ99" s="311"/>
      <c r="EK99" s="311"/>
      <c r="EL99" s="311"/>
      <c r="EM99" s="311"/>
      <c r="EN99" s="311"/>
      <c r="EO99" s="311"/>
      <c r="EP99" s="311"/>
      <c r="EQ99" s="311"/>
      <c r="ER99" s="311"/>
      <c r="ES99" s="311"/>
      <c r="ET99" s="311"/>
      <c r="EU99" s="311"/>
      <c r="EV99" s="311"/>
      <c r="EW99" s="311"/>
      <c r="EX99" s="311"/>
      <c r="EY99" s="311"/>
      <c r="EZ99" s="311"/>
      <c r="FA99" s="311"/>
      <c r="FB99" s="311"/>
      <c r="FC99" s="311"/>
      <c r="FD99" s="311"/>
      <c r="FE99" s="311"/>
      <c r="FF99" s="311"/>
      <c r="FG99" s="311"/>
      <c r="FH99" s="311"/>
      <c r="FI99" s="311"/>
      <c r="FJ99" s="311"/>
      <c r="FK99" s="311"/>
      <c r="FL99" s="361"/>
      <c r="FM99" s="311"/>
      <c r="FN99" s="311"/>
      <c r="FO99" s="311"/>
      <c r="FP99" s="311"/>
      <c r="FQ99" s="311"/>
      <c r="FR99" s="311"/>
      <c r="FS99" s="311"/>
      <c r="FT99" s="311"/>
      <c r="FU99" s="311"/>
      <c r="FV99" s="311"/>
      <c r="FW99" s="311"/>
      <c r="FX99" s="311"/>
      <c r="FY99" s="311"/>
      <c r="FZ99" s="311"/>
      <c r="GA99" s="311"/>
      <c r="GB99" s="311"/>
      <c r="GC99" s="311"/>
      <c r="GD99" s="311"/>
      <c r="GF99" s="311"/>
      <c r="GG99" s="311"/>
      <c r="GH99" s="311"/>
      <c r="GI99" s="311"/>
      <c r="GJ99" s="311"/>
      <c r="GK99" s="311"/>
      <c r="GL99" s="311"/>
      <c r="GM99" s="311"/>
      <c r="GN99" s="311"/>
      <c r="GO99" s="311"/>
      <c r="GP99" s="311"/>
      <c r="GQ99" s="311"/>
      <c r="GR99" s="311"/>
      <c r="GS99" s="311"/>
      <c r="GT99" s="311"/>
      <c r="GU99" s="311"/>
      <c r="GV99" s="311"/>
      <c r="GW99" s="311"/>
      <c r="GX99" s="311"/>
      <c r="GY99" s="311"/>
      <c r="GZ99" s="311"/>
      <c r="HA99" s="311"/>
      <c r="HB99" s="311"/>
      <c r="HC99" s="311"/>
      <c r="HD99" s="311"/>
      <c r="HE99" s="311"/>
      <c r="HF99" s="311"/>
      <c r="HG99" s="311"/>
      <c r="HH99" s="311"/>
      <c r="HI99" s="311"/>
      <c r="HJ99" s="311"/>
      <c r="HK99" s="311"/>
      <c r="HL99" s="311"/>
      <c r="HM99" s="311"/>
      <c r="HN99" s="311"/>
      <c r="HO99" s="311"/>
      <c r="HP99" s="311"/>
      <c r="HQ99" s="311"/>
      <c r="HR99" s="311"/>
      <c r="HS99" s="311"/>
      <c r="HT99" s="311"/>
      <c r="HU99" s="311"/>
      <c r="HV99" s="311"/>
      <c r="HW99" s="311"/>
      <c r="HX99" s="311"/>
      <c r="HY99" s="311"/>
      <c r="HZ99" s="311"/>
      <c r="IA99" s="311"/>
      <c r="IB99" s="311"/>
      <c r="IC99" s="311"/>
      <c r="ID99" s="311"/>
      <c r="IE99" s="311"/>
      <c r="IF99" s="311"/>
      <c r="IG99" s="311"/>
      <c r="IH99" s="311"/>
      <c r="II99" s="311"/>
      <c r="IJ99" s="311"/>
      <c r="IK99" s="311"/>
      <c r="IL99" s="311"/>
      <c r="IM99" s="311"/>
      <c r="IN99" s="311"/>
      <c r="IO99" s="311"/>
      <c r="IP99" s="311"/>
      <c r="IQ99" s="311"/>
      <c r="IR99" s="311"/>
      <c r="IS99" s="311"/>
      <c r="IT99" s="311"/>
      <c r="IU99" s="311"/>
      <c r="IV99" s="311"/>
      <c r="IW99" s="311"/>
      <c r="IX99" s="311"/>
      <c r="IY99" s="311"/>
      <c r="IZ99" s="311"/>
      <c r="JA99" s="311"/>
      <c r="JB99" s="311"/>
      <c r="JC99" s="311"/>
      <c r="JD99" s="311"/>
      <c r="JE99" s="311"/>
      <c r="JF99" s="311"/>
      <c r="JG99" s="311"/>
      <c r="JH99" s="311"/>
      <c r="JI99" s="311"/>
      <c r="JJ99" s="311"/>
      <c r="JK99" s="311"/>
      <c r="JL99" s="311"/>
      <c r="JM99" s="311"/>
      <c r="JN99" s="311"/>
      <c r="JO99" s="311"/>
      <c r="JP99" s="311"/>
      <c r="JQ99" s="311"/>
      <c r="JR99" s="311"/>
      <c r="JS99" s="311"/>
      <c r="JT99" s="311"/>
      <c r="JU99" s="311"/>
      <c r="JV99" s="311"/>
      <c r="JW99" s="311"/>
      <c r="JX99" s="311"/>
      <c r="JY99" s="311"/>
      <c r="JZ99" s="311"/>
      <c r="KA99" s="311"/>
      <c r="KB99" s="311"/>
      <c r="KC99" s="311"/>
      <c r="KD99" s="311"/>
      <c r="KE99" s="311"/>
      <c r="KF99" s="311"/>
      <c r="KG99" s="311"/>
      <c r="KH99" s="311"/>
      <c r="KI99" s="311"/>
      <c r="KJ99" s="311"/>
      <c r="KK99" s="311"/>
      <c r="KL99" s="311"/>
      <c r="KM99" s="311"/>
      <c r="KN99" s="311"/>
      <c r="KO99" s="311"/>
      <c r="KP99" s="311"/>
      <c r="KQ99" s="311"/>
      <c r="KR99" s="311"/>
      <c r="KS99" s="311"/>
      <c r="KT99" s="311"/>
      <c r="KU99" s="311"/>
      <c r="KV99" s="311"/>
      <c r="KW99" s="311"/>
      <c r="KX99" s="311"/>
      <c r="KY99" s="311"/>
      <c r="KZ99" s="311"/>
      <c r="LA99" s="311"/>
      <c r="LB99" s="311"/>
      <c r="LC99" s="311"/>
      <c r="LD99" s="311"/>
      <c r="LE99" s="311"/>
      <c r="LF99" s="311"/>
      <c r="LG99" s="311"/>
      <c r="LH99" s="311"/>
      <c r="LI99" s="311"/>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05"/>
      <c r="EB100" s="308"/>
      <c r="EC100" s="308"/>
      <c r="ED100" s="308"/>
      <c r="EE100" s="308"/>
      <c r="EF100" s="308"/>
      <c r="EG100" s="308"/>
      <c r="ET100" s="311"/>
      <c r="EU100" s="311"/>
      <c r="EV100" s="311"/>
      <c r="EW100" s="311"/>
      <c r="EX100" s="311"/>
      <c r="EY100" s="311"/>
      <c r="EZ100" s="311"/>
      <c r="FA100" s="311"/>
      <c r="FB100" s="311"/>
      <c r="FC100" s="311"/>
      <c r="FD100" s="311"/>
      <c r="FE100" s="311"/>
      <c r="FF100" s="311"/>
      <c r="FG100" s="311"/>
      <c r="FH100" s="311"/>
      <c r="FI100" s="311"/>
      <c r="FJ100" s="311"/>
      <c r="FK100" s="311"/>
      <c r="FL100" s="361"/>
      <c r="FM100" s="311"/>
      <c r="FN100" s="311"/>
      <c r="FO100" s="311"/>
      <c r="FP100" s="311"/>
      <c r="FQ100" s="311"/>
      <c r="FR100" s="311"/>
      <c r="FS100" s="311"/>
      <c r="FT100" s="311"/>
      <c r="FU100" s="311"/>
      <c r="FV100" s="311"/>
      <c r="FW100" s="311"/>
      <c r="FX100" s="311"/>
      <c r="FY100" s="311"/>
      <c r="FZ100" s="311"/>
      <c r="GA100" s="311"/>
      <c r="GB100" s="311"/>
      <c r="GC100" s="311"/>
      <c r="GD100" s="311"/>
      <c r="GF100" s="311"/>
      <c r="GG100" s="311"/>
      <c r="GH100" s="311"/>
      <c r="GI100" s="311"/>
      <c r="GJ100" s="311"/>
      <c r="GK100" s="311"/>
      <c r="GL100" s="311"/>
      <c r="GM100" s="311"/>
      <c r="GN100" s="311"/>
      <c r="GO100" s="311"/>
      <c r="GP100" s="311"/>
      <c r="GQ100" s="311"/>
      <c r="GR100" s="311"/>
      <c r="GS100" s="311"/>
      <c r="GT100" s="311"/>
      <c r="GU100" s="311"/>
      <c r="GV100" s="311"/>
      <c r="GW100" s="311"/>
      <c r="GX100" s="311"/>
      <c r="GY100" s="311"/>
      <c r="GZ100" s="311"/>
      <c r="HA100" s="311"/>
      <c r="HB100" s="311"/>
      <c r="HC100" s="311"/>
      <c r="HD100" s="311"/>
      <c r="HE100" s="311"/>
      <c r="HF100" s="311"/>
      <c r="HG100" s="311"/>
      <c r="HH100" s="311"/>
      <c r="HI100" s="311"/>
      <c r="HJ100" s="311"/>
      <c r="HK100" s="311"/>
      <c r="HL100" s="311"/>
      <c r="HM100" s="311"/>
      <c r="HN100" s="311"/>
      <c r="HO100" s="311"/>
      <c r="HP100" s="311"/>
      <c r="HQ100" s="311"/>
      <c r="HR100" s="311"/>
      <c r="HS100" s="311"/>
      <c r="HT100" s="311"/>
      <c r="HU100" s="311"/>
      <c r="HV100" s="311"/>
      <c r="HW100" s="311"/>
      <c r="HX100" s="311"/>
      <c r="HY100" s="311"/>
      <c r="HZ100" s="311"/>
      <c r="IA100" s="311"/>
      <c r="IB100" s="311"/>
      <c r="IC100" s="311"/>
      <c r="ID100" s="311"/>
      <c r="IE100" s="311"/>
      <c r="IF100" s="311"/>
      <c r="IG100" s="311"/>
      <c r="IH100" s="311"/>
      <c r="II100" s="311"/>
      <c r="IJ100" s="311"/>
      <c r="IK100" s="311"/>
      <c r="IL100" s="311"/>
      <c r="IM100" s="311"/>
      <c r="IN100" s="311"/>
      <c r="IO100" s="311"/>
      <c r="IP100" s="311"/>
      <c r="IQ100" s="311"/>
      <c r="IR100" s="311"/>
      <c r="IS100" s="311"/>
      <c r="IT100" s="311"/>
      <c r="IU100" s="311"/>
      <c r="IV100" s="311"/>
      <c r="IW100" s="311"/>
      <c r="IX100" s="311"/>
      <c r="IY100" s="311"/>
      <c r="IZ100" s="311"/>
      <c r="JA100" s="311"/>
      <c r="JB100" s="311"/>
      <c r="JC100" s="311"/>
      <c r="JD100" s="311"/>
      <c r="JE100" s="311"/>
      <c r="JF100" s="311"/>
      <c r="JG100" s="311"/>
      <c r="JH100" s="311"/>
      <c r="JI100" s="311"/>
      <c r="JJ100" s="311"/>
      <c r="JK100" s="311"/>
      <c r="JL100" s="311"/>
      <c r="JM100" s="311"/>
      <c r="JN100" s="311"/>
      <c r="JO100" s="311"/>
      <c r="JP100" s="311"/>
      <c r="JQ100" s="311"/>
      <c r="JR100" s="311"/>
      <c r="JS100" s="311"/>
      <c r="JT100" s="311"/>
      <c r="JU100" s="311"/>
      <c r="JV100" s="311"/>
      <c r="JW100" s="311"/>
      <c r="JX100" s="311"/>
      <c r="JY100" s="311"/>
      <c r="JZ100" s="311"/>
      <c r="KA100" s="311"/>
      <c r="KB100" s="311"/>
      <c r="KC100" s="311"/>
      <c r="KD100" s="311"/>
      <c r="KE100" s="311"/>
      <c r="KF100" s="311"/>
      <c r="KG100" s="311"/>
      <c r="KH100" s="311"/>
      <c r="KI100" s="311"/>
      <c r="KJ100" s="311"/>
      <c r="KK100" s="311"/>
      <c r="KL100" s="311"/>
      <c r="KM100" s="311"/>
      <c r="KN100" s="311"/>
      <c r="KO100" s="311"/>
      <c r="KP100" s="311"/>
      <c r="KQ100" s="311"/>
      <c r="KR100" s="311"/>
      <c r="KS100" s="311"/>
      <c r="KT100" s="311"/>
      <c r="KU100" s="311"/>
      <c r="KV100" s="311"/>
      <c r="KW100" s="311"/>
      <c r="KX100" s="311"/>
      <c r="KY100" s="311"/>
      <c r="KZ100" s="311"/>
      <c r="LA100" s="311"/>
      <c r="LB100" s="311"/>
      <c r="LC100" s="311"/>
      <c r="LD100" s="311"/>
      <c r="LE100" s="311"/>
      <c r="LF100" s="311"/>
      <c r="LG100" s="311"/>
      <c r="LH100" s="311"/>
      <c r="LI100" s="311"/>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05">
        <v>2819109.17</v>
      </c>
      <c r="EA101" s="305">
        <v>2698411.47</v>
      </c>
      <c r="EB101" s="308">
        <v>1727146.57</v>
      </c>
      <c r="EC101" s="315">
        <v>2512983.86</v>
      </c>
      <c r="ED101" s="308">
        <v>3344109.35</v>
      </c>
      <c r="EE101" s="308">
        <v>2190412.1</v>
      </c>
      <c r="EF101" s="308">
        <v>2741929.74</v>
      </c>
      <c r="EG101" s="308">
        <v>6700842.0499999998</v>
      </c>
      <c r="EH101" s="311">
        <v>640573.4</v>
      </c>
      <c r="EI101" s="311">
        <v>1813144.72</v>
      </c>
      <c r="EJ101" s="311">
        <v>3850774.87</v>
      </c>
      <c r="EK101" s="311">
        <v>2537947.84</v>
      </c>
      <c r="EL101" s="311">
        <v>2629633.84</v>
      </c>
      <c r="EM101" s="311">
        <v>2647992.59</v>
      </c>
      <c r="EN101" s="311">
        <v>2526292.0099999998</v>
      </c>
      <c r="EO101" s="311">
        <v>2670416.61</v>
      </c>
      <c r="EP101" s="311">
        <v>2766749.02</v>
      </c>
      <c r="EQ101" s="311">
        <v>3382897.72</v>
      </c>
      <c r="ER101" s="311">
        <v>4807051.49</v>
      </c>
      <c r="ES101" s="311">
        <v>7968970.9500000002</v>
      </c>
      <c r="ET101" s="311">
        <v>586002.18999999994</v>
      </c>
      <c r="EU101" s="311">
        <v>3384331.52</v>
      </c>
      <c r="EV101" s="311">
        <v>2155321.13</v>
      </c>
      <c r="EW101" s="311">
        <v>2882966.63</v>
      </c>
      <c r="EX101" s="311">
        <v>2637225.6800000002</v>
      </c>
      <c r="EY101" s="311">
        <v>3635960.61</v>
      </c>
      <c r="EZ101" s="311">
        <v>2919935.46</v>
      </c>
      <c r="FA101" s="311">
        <v>3454663.76</v>
      </c>
      <c r="FB101" s="311">
        <v>3201193.66</v>
      </c>
      <c r="FC101" s="311">
        <v>3091262.43</v>
      </c>
      <c r="FD101" s="311">
        <v>3357403.41</v>
      </c>
      <c r="FE101" s="311">
        <v>12250161.189999999</v>
      </c>
      <c r="FF101" s="311">
        <v>693676.87</v>
      </c>
      <c r="FG101" s="311">
        <v>3354186.07</v>
      </c>
      <c r="FH101" s="311">
        <v>2292267.91</v>
      </c>
      <c r="FI101" s="311">
        <v>5377993.4900000002</v>
      </c>
      <c r="FJ101" s="311">
        <v>2113794.41</v>
      </c>
      <c r="FK101" s="311">
        <v>4480934.04</v>
      </c>
      <c r="FL101" s="360">
        <f>3827386.53</f>
        <v>3827386.53</v>
      </c>
      <c r="FM101" s="311">
        <v>4013042.17</v>
      </c>
      <c r="FN101" s="311">
        <v>4099702.04</v>
      </c>
      <c r="FO101" s="311">
        <v>3040245.77</v>
      </c>
      <c r="FP101" s="311">
        <v>3173787.81</v>
      </c>
      <c r="FQ101" s="311">
        <v>13492320.9</v>
      </c>
      <c r="FR101" s="311">
        <v>1396166.68</v>
      </c>
      <c r="FS101" s="311">
        <v>3843041.88</v>
      </c>
      <c r="FT101" s="311">
        <v>3213530.17</v>
      </c>
      <c r="FU101" s="311">
        <v>3945296.36</v>
      </c>
      <c r="FV101" s="311">
        <v>3372954.89</v>
      </c>
      <c r="FW101" s="311">
        <v>6472209.0199999996</v>
      </c>
      <c r="FX101" s="311">
        <v>5664337.0300000003</v>
      </c>
      <c r="FY101" s="311">
        <v>2672941.59</v>
      </c>
      <c r="FZ101" s="311">
        <v>3087296.79</v>
      </c>
      <c r="GA101" s="311">
        <v>4272560.03</v>
      </c>
      <c r="GB101" s="311">
        <v>4282978.78</v>
      </c>
      <c r="GC101" s="311">
        <v>6256131.4000000004</v>
      </c>
      <c r="GD101" s="311"/>
      <c r="GF101" s="311"/>
      <c r="GG101" s="311"/>
      <c r="GH101" s="311"/>
      <c r="GI101" s="311"/>
      <c r="GJ101" s="311"/>
      <c r="GK101" s="311"/>
      <c r="GL101" s="311"/>
      <c r="GM101" s="311"/>
      <c r="GN101" s="311"/>
      <c r="GO101" s="311"/>
      <c r="GP101" s="311"/>
      <c r="GQ101" s="311"/>
      <c r="GR101" s="311"/>
      <c r="GS101" s="311"/>
      <c r="GT101" s="311"/>
      <c r="GU101" s="311"/>
      <c r="GV101" s="311"/>
      <c r="GW101" s="311"/>
      <c r="GX101" s="311"/>
      <c r="GY101" s="311"/>
      <c r="GZ101" s="311"/>
      <c r="HA101" s="311"/>
      <c r="HB101" s="311"/>
      <c r="HC101" s="311"/>
      <c r="HD101" s="311"/>
      <c r="HE101" s="311"/>
      <c r="HF101" s="311"/>
      <c r="HG101" s="311"/>
      <c r="HH101" s="311"/>
      <c r="HI101" s="311"/>
      <c r="HJ101" s="311"/>
      <c r="HK101" s="311"/>
      <c r="HL101" s="311"/>
      <c r="HM101" s="311"/>
      <c r="HN101" s="311"/>
      <c r="HO101" s="311"/>
      <c r="HP101" s="311"/>
      <c r="HQ101" s="311"/>
      <c r="HR101" s="311"/>
      <c r="HS101" s="311"/>
      <c r="HT101" s="311"/>
      <c r="HU101" s="311"/>
      <c r="HV101" s="311"/>
      <c r="HW101" s="311"/>
      <c r="HX101" s="311"/>
      <c r="HY101" s="311"/>
      <c r="HZ101" s="311"/>
      <c r="IA101" s="311"/>
      <c r="IB101" s="311"/>
      <c r="IC101" s="311"/>
      <c r="ID101" s="311"/>
      <c r="IE101" s="311"/>
      <c r="IF101" s="311"/>
      <c r="IG101" s="311"/>
      <c r="IH101" s="311"/>
      <c r="II101" s="311"/>
      <c r="IJ101" s="311"/>
      <c r="IK101" s="311"/>
      <c r="IL101" s="311"/>
      <c r="IM101" s="311"/>
      <c r="IN101" s="311"/>
      <c r="IO101" s="311"/>
      <c r="IP101" s="311"/>
      <c r="IQ101" s="311"/>
      <c r="IR101" s="311"/>
      <c r="IS101" s="311"/>
      <c r="IT101" s="311"/>
      <c r="IU101" s="311"/>
      <c r="IV101" s="311"/>
      <c r="IW101" s="311"/>
      <c r="IX101" s="311"/>
      <c r="IY101" s="311"/>
      <c r="IZ101" s="311"/>
      <c r="JA101" s="311"/>
      <c r="JB101" s="311"/>
      <c r="JC101" s="311"/>
      <c r="JD101" s="311"/>
      <c r="JE101" s="311"/>
      <c r="JF101" s="311"/>
      <c r="JG101" s="311"/>
      <c r="JH101" s="311"/>
      <c r="JI101" s="311"/>
      <c r="JJ101" s="311"/>
      <c r="JK101" s="311"/>
      <c r="JL101" s="311"/>
      <c r="JM101" s="311"/>
      <c r="JN101" s="311"/>
      <c r="JO101" s="311"/>
      <c r="JP101" s="311"/>
      <c r="JQ101" s="311"/>
      <c r="JR101" s="311"/>
      <c r="JS101" s="311"/>
      <c r="JT101" s="311"/>
      <c r="JU101" s="311"/>
      <c r="JV101" s="311"/>
      <c r="JW101" s="311"/>
      <c r="JX101" s="311"/>
      <c r="JY101" s="311"/>
      <c r="JZ101" s="311"/>
      <c r="KA101" s="311"/>
      <c r="KB101" s="311"/>
      <c r="KC101" s="311"/>
      <c r="KD101" s="311"/>
      <c r="KE101" s="311"/>
      <c r="KF101" s="311"/>
      <c r="KG101" s="311"/>
      <c r="KH101" s="311"/>
      <c r="KI101" s="311"/>
      <c r="KJ101" s="311"/>
      <c r="KK101" s="311"/>
      <c r="KL101" s="311"/>
      <c r="KM101" s="311"/>
      <c r="KN101" s="311"/>
      <c r="KO101" s="311"/>
      <c r="KP101" s="311"/>
      <c r="KQ101" s="311"/>
      <c r="KR101" s="311"/>
      <c r="KS101" s="311"/>
      <c r="KT101" s="311"/>
      <c r="KU101" s="311"/>
      <c r="KV101" s="311"/>
      <c r="KW101" s="311"/>
      <c r="KX101" s="311"/>
      <c r="KY101" s="311"/>
      <c r="KZ101" s="311"/>
      <c r="LA101" s="311"/>
      <c r="LB101" s="311"/>
      <c r="LC101" s="311"/>
      <c r="LD101" s="311"/>
      <c r="LE101" s="311"/>
      <c r="LF101" s="311"/>
      <c r="LG101" s="311"/>
      <c r="LH101" s="311"/>
      <c r="LI101" s="311"/>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05">
        <v>590009.09</v>
      </c>
      <c r="EB102" s="308"/>
      <c r="EC102" s="308"/>
      <c r="ED102" s="308"/>
      <c r="EE102" s="308"/>
      <c r="EF102" s="308"/>
      <c r="EG102" s="308"/>
      <c r="EH102" s="311"/>
      <c r="EI102" s="311"/>
      <c r="EJ102" s="311"/>
      <c r="EK102" s="311"/>
      <c r="EL102" s="311"/>
      <c r="EM102" s="311"/>
      <c r="EN102" s="311"/>
      <c r="EO102" s="311"/>
      <c r="EP102" s="311"/>
      <c r="EQ102" s="311"/>
      <c r="ER102" s="311"/>
      <c r="ES102" s="311"/>
      <c r="ET102" s="311"/>
      <c r="EU102" s="311"/>
      <c r="EV102" s="311"/>
      <c r="EW102" s="311"/>
      <c r="EX102" s="311"/>
      <c r="EY102" s="311"/>
      <c r="EZ102" s="311"/>
      <c r="FA102" s="311"/>
      <c r="FB102" s="311"/>
      <c r="FC102" s="311"/>
      <c r="FD102" s="311"/>
      <c r="FE102" s="311"/>
      <c r="FF102" s="311"/>
      <c r="FG102" s="311"/>
      <c r="FH102" s="311"/>
      <c r="FI102" s="311"/>
      <c r="FJ102" s="311"/>
      <c r="FK102" s="311"/>
      <c r="FL102" s="361"/>
      <c r="FM102" s="311"/>
      <c r="FN102" s="311"/>
      <c r="FO102" s="311"/>
      <c r="FP102" s="311"/>
      <c r="FQ102" s="311"/>
      <c r="FR102" s="311"/>
      <c r="FS102" s="311"/>
      <c r="FT102" s="311"/>
      <c r="FU102" s="311"/>
      <c r="FV102" s="311"/>
      <c r="FW102" s="311"/>
      <c r="FX102" s="311"/>
      <c r="FY102" s="311"/>
      <c r="FZ102" s="311"/>
      <c r="GA102" s="311"/>
      <c r="GB102" s="311"/>
      <c r="GC102" s="311"/>
      <c r="GD102" s="311"/>
      <c r="GF102" s="311"/>
      <c r="GG102" s="311"/>
      <c r="GH102" s="311"/>
      <c r="GI102" s="311"/>
      <c r="GJ102" s="311"/>
      <c r="GK102" s="311"/>
      <c r="GL102" s="311"/>
      <c r="GM102" s="311"/>
      <c r="GN102" s="311"/>
      <c r="GO102" s="311"/>
      <c r="GP102" s="311"/>
      <c r="GQ102" s="311"/>
      <c r="GR102" s="311"/>
      <c r="GS102" s="311"/>
      <c r="GT102" s="311"/>
      <c r="GU102" s="311"/>
      <c r="GV102" s="311"/>
      <c r="GW102" s="311"/>
      <c r="GX102" s="311"/>
      <c r="GY102" s="311"/>
      <c r="GZ102" s="311"/>
      <c r="HA102" s="311"/>
      <c r="HB102" s="311"/>
      <c r="HC102" s="311"/>
      <c r="HD102" s="311"/>
      <c r="HE102" s="311"/>
      <c r="HF102" s="311"/>
      <c r="HG102" s="311"/>
      <c r="HH102" s="311"/>
      <c r="HI102" s="311"/>
      <c r="HJ102" s="311"/>
      <c r="HK102" s="311"/>
      <c r="HL102" s="311"/>
      <c r="HM102" s="311"/>
      <c r="HN102" s="311"/>
      <c r="HO102" s="311"/>
      <c r="HP102" s="311"/>
      <c r="HQ102" s="311"/>
      <c r="HR102" s="311"/>
      <c r="HS102" s="311"/>
      <c r="HT102" s="311"/>
      <c r="HU102" s="311"/>
      <c r="HV102" s="311"/>
      <c r="HW102" s="311"/>
      <c r="HX102" s="311"/>
      <c r="HY102" s="311"/>
      <c r="HZ102" s="311"/>
      <c r="IA102" s="311"/>
      <c r="IB102" s="311"/>
      <c r="IC102" s="311"/>
      <c r="ID102" s="311"/>
      <c r="IE102" s="311"/>
      <c r="IF102" s="311"/>
      <c r="IG102" s="311"/>
      <c r="IH102" s="311"/>
      <c r="II102" s="311"/>
      <c r="IJ102" s="311"/>
      <c r="IK102" s="311"/>
      <c r="IL102" s="311"/>
      <c r="IM102" s="311"/>
      <c r="IN102" s="311"/>
      <c r="IO102" s="311"/>
      <c r="IP102" s="311"/>
      <c r="IQ102" s="311"/>
      <c r="IR102" s="311"/>
      <c r="IS102" s="311"/>
      <c r="IT102" s="311"/>
      <c r="IU102" s="311"/>
      <c r="IV102" s="311"/>
      <c r="IW102" s="311"/>
      <c r="IX102" s="311"/>
      <c r="IY102" s="311"/>
      <c r="IZ102" s="311"/>
      <c r="JA102" s="311"/>
      <c r="JB102" s="311"/>
      <c r="JC102" s="311"/>
      <c r="JD102" s="311"/>
      <c r="JE102" s="311"/>
      <c r="JF102" s="311"/>
      <c r="JG102" s="311"/>
      <c r="JH102" s="311"/>
      <c r="JI102" s="311"/>
      <c r="JJ102" s="311"/>
      <c r="JK102" s="311"/>
      <c r="JL102" s="311"/>
      <c r="JM102" s="311"/>
      <c r="JN102" s="311"/>
      <c r="JO102" s="311"/>
      <c r="JP102" s="311"/>
      <c r="JQ102" s="311"/>
      <c r="JR102" s="311"/>
      <c r="JS102" s="311"/>
      <c r="JT102" s="311"/>
      <c r="JU102" s="311"/>
      <c r="JV102" s="311"/>
      <c r="JW102" s="311"/>
      <c r="JX102" s="311"/>
      <c r="JY102" s="311"/>
      <c r="JZ102" s="311"/>
      <c r="KA102" s="311"/>
      <c r="KB102" s="311"/>
      <c r="KC102" s="311"/>
      <c r="KD102" s="311"/>
      <c r="KE102" s="311"/>
      <c r="KF102" s="311"/>
      <c r="KG102" s="311"/>
      <c r="KH102" s="311"/>
      <c r="KI102" s="311"/>
      <c r="KJ102" s="311"/>
      <c r="KK102" s="311"/>
      <c r="KL102" s="311"/>
      <c r="KM102" s="311"/>
      <c r="KN102" s="311"/>
      <c r="KO102" s="311"/>
      <c r="KP102" s="311"/>
      <c r="KQ102" s="311"/>
      <c r="KR102" s="311"/>
      <c r="KS102" s="311"/>
      <c r="KT102" s="311"/>
      <c r="KU102" s="311"/>
      <c r="KV102" s="311"/>
      <c r="KW102" s="311"/>
      <c r="KX102" s="311"/>
      <c r="KY102" s="311"/>
      <c r="KZ102" s="311"/>
      <c r="LA102" s="311"/>
      <c r="LB102" s="311"/>
      <c r="LC102" s="311"/>
      <c r="LD102" s="311"/>
      <c r="LE102" s="311"/>
      <c r="LF102" s="311"/>
      <c r="LG102" s="311"/>
      <c r="LH102" s="311"/>
      <c r="LI102" s="311"/>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05">
        <v>144527.78</v>
      </c>
      <c r="EB103" s="308"/>
      <c r="EC103" s="308"/>
      <c r="ED103" s="308"/>
      <c r="EE103" s="308"/>
      <c r="EF103" s="308"/>
      <c r="EG103" s="308"/>
      <c r="EH103" s="311"/>
      <c r="EI103" s="311"/>
      <c r="EJ103" s="311"/>
      <c r="EK103" s="311"/>
      <c r="EL103" s="311"/>
      <c r="EM103" s="311"/>
      <c r="EN103" s="311"/>
      <c r="EO103" s="311"/>
      <c r="EP103" s="311"/>
      <c r="EQ103" s="311"/>
      <c r="ER103" s="311"/>
      <c r="ES103" s="311"/>
      <c r="ET103" s="311"/>
      <c r="EU103" s="311"/>
      <c r="EV103" s="311"/>
      <c r="EW103" s="311"/>
      <c r="EX103" s="311"/>
      <c r="EY103" s="311"/>
      <c r="EZ103" s="311"/>
      <c r="FA103" s="311"/>
      <c r="FB103" s="311"/>
      <c r="FC103" s="311"/>
      <c r="FD103" s="311"/>
      <c r="FE103" s="311"/>
      <c r="FF103" s="311"/>
      <c r="FG103" s="311"/>
      <c r="FH103" s="311"/>
      <c r="FI103" s="311"/>
      <c r="FJ103" s="311"/>
      <c r="FK103" s="311"/>
      <c r="FL103" s="361"/>
      <c r="FM103" s="311"/>
      <c r="FN103" s="311"/>
      <c r="FO103" s="311"/>
      <c r="FP103" s="311"/>
      <c r="FQ103" s="311"/>
      <c r="FR103" s="311"/>
      <c r="FS103" s="311"/>
      <c r="FT103" s="311"/>
      <c r="FU103" s="311"/>
      <c r="FV103" s="311"/>
      <c r="FW103" s="311"/>
      <c r="FX103" s="311"/>
      <c r="FY103" s="311"/>
      <c r="FZ103" s="311"/>
      <c r="GA103" s="311"/>
      <c r="GB103" s="311"/>
      <c r="GC103" s="311"/>
      <c r="GD103" s="311"/>
      <c r="GF103" s="311"/>
      <c r="GG103" s="311"/>
      <c r="GH103" s="311"/>
      <c r="GI103" s="311"/>
      <c r="GJ103" s="311"/>
      <c r="GK103" s="311"/>
      <c r="GL103" s="311"/>
      <c r="GM103" s="311"/>
      <c r="GN103" s="311"/>
      <c r="GO103" s="311"/>
      <c r="GP103" s="311"/>
      <c r="GQ103" s="311"/>
      <c r="GR103" s="311"/>
      <c r="GS103" s="311"/>
      <c r="GT103" s="311"/>
      <c r="GU103" s="311"/>
      <c r="GV103" s="311"/>
      <c r="GW103" s="311"/>
      <c r="GX103" s="311"/>
      <c r="GY103" s="311"/>
      <c r="GZ103" s="311"/>
      <c r="HA103" s="311"/>
      <c r="HB103" s="311"/>
      <c r="HC103" s="311"/>
      <c r="HD103" s="311"/>
      <c r="HE103" s="311"/>
      <c r="HF103" s="311"/>
      <c r="HG103" s="311"/>
      <c r="HH103" s="311"/>
      <c r="HI103" s="311"/>
      <c r="HJ103" s="311"/>
      <c r="HK103" s="311"/>
      <c r="HL103" s="311"/>
      <c r="HM103" s="311"/>
      <c r="HN103" s="311"/>
      <c r="HO103" s="311"/>
      <c r="HP103" s="311"/>
      <c r="HQ103" s="311"/>
      <c r="HR103" s="311"/>
      <c r="HS103" s="311"/>
      <c r="HT103" s="311"/>
      <c r="HU103" s="311"/>
      <c r="HV103" s="311"/>
      <c r="HW103" s="311"/>
      <c r="HX103" s="311"/>
      <c r="HY103" s="311"/>
      <c r="HZ103" s="311"/>
      <c r="IA103" s="311"/>
      <c r="IB103" s="311"/>
      <c r="IC103" s="311"/>
      <c r="ID103" s="311"/>
      <c r="IE103" s="311"/>
      <c r="IF103" s="311"/>
      <c r="IG103" s="311"/>
      <c r="IH103" s="311"/>
      <c r="II103" s="311"/>
      <c r="IJ103" s="311"/>
      <c r="IK103" s="311"/>
      <c r="IL103" s="311"/>
      <c r="IM103" s="311"/>
      <c r="IN103" s="311"/>
      <c r="IO103" s="311"/>
      <c r="IP103" s="311"/>
      <c r="IQ103" s="311"/>
      <c r="IR103" s="311"/>
      <c r="IS103" s="311"/>
      <c r="IT103" s="311"/>
      <c r="IU103" s="311"/>
      <c r="IV103" s="311"/>
      <c r="IW103" s="311"/>
      <c r="IX103" s="311"/>
      <c r="IY103" s="311"/>
      <c r="IZ103" s="311"/>
      <c r="JA103" s="311"/>
      <c r="JB103" s="311"/>
      <c r="JC103" s="311"/>
      <c r="JD103" s="311"/>
      <c r="JE103" s="311"/>
      <c r="JF103" s="311"/>
      <c r="JG103" s="311"/>
      <c r="JH103" s="311"/>
      <c r="JI103" s="311"/>
      <c r="JJ103" s="311"/>
      <c r="JK103" s="311"/>
      <c r="JL103" s="311"/>
      <c r="JM103" s="311"/>
      <c r="JN103" s="311"/>
      <c r="JO103" s="311"/>
      <c r="JP103" s="311"/>
      <c r="JQ103" s="311"/>
      <c r="JR103" s="311"/>
      <c r="JS103" s="311"/>
      <c r="JT103" s="311"/>
      <c r="JU103" s="311"/>
      <c r="JV103" s="311"/>
      <c r="JW103" s="311"/>
      <c r="JX103" s="311"/>
      <c r="JY103" s="311"/>
      <c r="JZ103" s="311"/>
      <c r="KA103" s="311"/>
      <c r="KB103" s="311"/>
      <c r="KC103" s="311"/>
      <c r="KD103" s="311"/>
      <c r="KE103" s="311"/>
      <c r="KF103" s="311"/>
      <c r="KG103" s="311"/>
      <c r="KH103" s="311"/>
      <c r="KI103" s="311"/>
      <c r="KJ103" s="311"/>
      <c r="KK103" s="311"/>
      <c r="KL103" s="311"/>
      <c r="KM103" s="311"/>
      <c r="KN103" s="311"/>
      <c r="KO103" s="311"/>
      <c r="KP103" s="311"/>
      <c r="KQ103" s="311"/>
      <c r="KR103" s="311"/>
      <c r="KS103" s="311"/>
      <c r="KT103" s="311"/>
      <c r="KU103" s="311"/>
      <c r="KV103" s="311"/>
      <c r="KW103" s="311"/>
      <c r="KX103" s="311"/>
      <c r="KY103" s="311"/>
      <c r="KZ103" s="311"/>
      <c r="LA103" s="311"/>
      <c r="LB103" s="311"/>
      <c r="LC103" s="311"/>
      <c r="LD103" s="311"/>
      <c r="LE103" s="311"/>
      <c r="LF103" s="311"/>
      <c r="LG103" s="311"/>
      <c r="LH103" s="311"/>
      <c r="LI103" s="311"/>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05">
        <v>449020</v>
      </c>
      <c r="EB104" s="308"/>
      <c r="EC104" s="308"/>
      <c r="ED104" s="308"/>
      <c r="EE104" s="308"/>
      <c r="EF104" s="308"/>
      <c r="EG104" s="308"/>
      <c r="EH104" s="311"/>
      <c r="EI104" s="311"/>
      <c r="EJ104" s="311"/>
      <c r="EK104" s="311"/>
      <c r="EL104" s="311"/>
      <c r="EM104" s="311"/>
      <c r="EN104" s="311"/>
      <c r="EO104" s="311"/>
      <c r="EP104" s="311"/>
      <c r="EQ104" s="311"/>
      <c r="ER104" s="311"/>
      <c r="ES104" s="311"/>
      <c r="ET104" s="311"/>
      <c r="EU104" s="311"/>
      <c r="EV104" s="311"/>
      <c r="EW104" s="311"/>
      <c r="EX104" s="311"/>
      <c r="EY104" s="311"/>
      <c r="EZ104" s="311"/>
      <c r="FA104" s="311"/>
      <c r="FB104" s="311"/>
      <c r="FC104" s="311"/>
      <c r="FD104" s="311"/>
      <c r="FE104" s="311"/>
      <c r="FF104" s="311"/>
      <c r="FG104" s="311"/>
      <c r="FH104" s="311"/>
      <c r="FI104" s="311"/>
      <c r="FJ104" s="311"/>
      <c r="FK104" s="311"/>
      <c r="FL104" s="361"/>
      <c r="FM104" s="311"/>
      <c r="FN104" s="311"/>
      <c r="FO104" s="311"/>
      <c r="FP104" s="311"/>
      <c r="FQ104" s="311"/>
      <c r="FR104" s="311"/>
      <c r="FS104" s="311"/>
      <c r="FT104" s="311"/>
      <c r="FU104" s="311"/>
      <c r="FV104" s="311"/>
      <c r="FW104" s="311"/>
      <c r="FX104" s="311"/>
      <c r="FY104" s="311"/>
      <c r="FZ104" s="311"/>
      <c r="GA104" s="311"/>
      <c r="GB104" s="311"/>
      <c r="GC104" s="311"/>
      <c r="GD104" s="311"/>
      <c r="GF104" s="311"/>
      <c r="GG104" s="311"/>
      <c r="GH104" s="311"/>
      <c r="GI104" s="311"/>
      <c r="GJ104" s="311"/>
      <c r="GK104" s="311"/>
      <c r="GL104" s="311"/>
      <c r="GM104" s="311"/>
      <c r="GN104" s="311"/>
      <c r="GO104" s="311"/>
      <c r="GP104" s="311"/>
      <c r="GQ104" s="311"/>
      <c r="GR104" s="311"/>
      <c r="GS104" s="311"/>
      <c r="GT104" s="311"/>
      <c r="GU104" s="311"/>
      <c r="GV104" s="311"/>
      <c r="GW104" s="311"/>
      <c r="GX104" s="311"/>
      <c r="GY104" s="311"/>
      <c r="GZ104" s="311"/>
      <c r="HA104" s="311"/>
      <c r="HB104" s="311"/>
      <c r="HC104" s="311"/>
      <c r="HD104" s="311"/>
      <c r="HE104" s="311"/>
      <c r="HF104" s="311"/>
      <c r="HG104" s="311"/>
      <c r="HH104" s="311"/>
      <c r="HI104" s="311"/>
      <c r="HJ104" s="311"/>
      <c r="HK104" s="311"/>
      <c r="HL104" s="311"/>
      <c r="HM104" s="311"/>
      <c r="HN104" s="311"/>
      <c r="HO104" s="311"/>
      <c r="HP104" s="311"/>
      <c r="HQ104" s="311"/>
      <c r="HR104" s="311"/>
      <c r="HS104" s="311"/>
      <c r="HT104" s="311"/>
      <c r="HU104" s="311"/>
      <c r="HV104" s="311"/>
      <c r="HW104" s="311"/>
      <c r="HX104" s="311"/>
      <c r="HY104" s="311"/>
      <c r="HZ104" s="311"/>
      <c r="IA104" s="311"/>
      <c r="IB104" s="311"/>
      <c r="IC104" s="311"/>
      <c r="ID104" s="311"/>
      <c r="IE104" s="311"/>
      <c r="IF104" s="311"/>
      <c r="IG104" s="311"/>
      <c r="IH104" s="311"/>
      <c r="II104" s="311"/>
      <c r="IJ104" s="311"/>
      <c r="IK104" s="311"/>
      <c r="IL104" s="311"/>
      <c r="IM104" s="311"/>
      <c r="IN104" s="311"/>
      <c r="IO104" s="311"/>
      <c r="IP104" s="311"/>
      <c r="IQ104" s="311"/>
      <c r="IR104" s="311"/>
      <c r="IS104" s="311"/>
      <c r="IT104" s="311"/>
      <c r="IU104" s="311"/>
      <c r="IV104" s="311"/>
      <c r="IW104" s="311"/>
      <c r="IX104" s="311"/>
      <c r="IY104" s="311"/>
      <c r="IZ104" s="311"/>
      <c r="JA104" s="311"/>
      <c r="JB104" s="311"/>
      <c r="JC104" s="311"/>
      <c r="JD104" s="311"/>
      <c r="JE104" s="311"/>
      <c r="JF104" s="311"/>
      <c r="JG104" s="311"/>
      <c r="JH104" s="311"/>
      <c r="JI104" s="311"/>
      <c r="JJ104" s="311"/>
      <c r="JK104" s="311"/>
      <c r="JL104" s="311"/>
      <c r="JM104" s="311"/>
      <c r="JN104" s="311"/>
      <c r="JO104" s="311"/>
      <c r="JP104" s="311"/>
      <c r="JQ104" s="311"/>
      <c r="JR104" s="311"/>
      <c r="JS104" s="311"/>
      <c r="JT104" s="311"/>
      <c r="JU104" s="311"/>
      <c r="JV104" s="311"/>
      <c r="JW104" s="311"/>
      <c r="JX104" s="311"/>
      <c r="JY104" s="311"/>
      <c r="JZ104" s="311"/>
      <c r="KA104" s="311"/>
      <c r="KB104" s="311"/>
      <c r="KC104" s="311"/>
      <c r="KD104" s="311"/>
      <c r="KE104" s="311"/>
      <c r="KF104" s="311"/>
      <c r="KG104" s="311"/>
      <c r="KH104" s="311"/>
      <c r="KI104" s="311"/>
      <c r="KJ104" s="311"/>
      <c r="KK104" s="311"/>
      <c r="KL104" s="311"/>
      <c r="KM104" s="311"/>
      <c r="KN104" s="311"/>
      <c r="KO104" s="311"/>
      <c r="KP104" s="311"/>
      <c r="KQ104" s="311"/>
      <c r="KR104" s="311"/>
      <c r="KS104" s="311"/>
      <c r="KT104" s="311"/>
      <c r="KU104" s="311"/>
      <c r="KV104" s="311"/>
      <c r="KW104" s="311"/>
      <c r="KX104" s="311"/>
      <c r="KY104" s="311"/>
      <c r="KZ104" s="311"/>
      <c r="LA104" s="311"/>
      <c r="LB104" s="311"/>
      <c r="LC104" s="311"/>
      <c r="LD104" s="311"/>
      <c r="LE104" s="311"/>
      <c r="LF104" s="311"/>
      <c r="LG104" s="311"/>
      <c r="LH104" s="311"/>
      <c r="LI104" s="311"/>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05">
        <v>221373.95</v>
      </c>
      <c r="EB105" s="308"/>
      <c r="EC105" s="308"/>
      <c r="ED105" s="308"/>
      <c r="EE105" s="308"/>
      <c r="EF105" s="308"/>
      <c r="EG105" s="308"/>
      <c r="EH105" s="311"/>
      <c r="EI105" s="311"/>
      <c r="EJ105" s="311"/>
      <c r="EK105" s="311"/>
      <c r="EL105" s="311"/>
      <c r="EM105" s="311"/>
      <c r="EN105" s="311"/>
      <c r="EO105" s="311"/>
      <c r="EP105" s="311"/>
      <c r="EQ105" s="311"/>
      <c r="ER105" s="311"/>
      <c r="ES105" s="311"/>
      <c r="ET105" s="311"/>
      <c r="EU105" s="311"/>
      <c r="EV105" s="311"/>
      <c r="EW105" s="311"/>
      <c r="EX105" s="311"/>
      <c r="EY105" s="311"/>
      <c r="EZ105" s="311"/>
      <c r="FA105" s="311"/>
      <c r="FB105" s="311"/>
      <c r="FC105" s="311"/>
      <c r="FD105" s="311"/>
      <c r="FE105" s="311"/>
      <c r="FF105" s="311"/>
      <c r="FG105" s="311"/>
      <c r="FH105" s="311"/>
      <c r="FI105" s="311"/>
      <c r="FJ105" s="311"/>
      <c r="FK105" s="311"/>
      <c r="FL105" s="361"/>
      <c r="FM105" s="311"/>
      <c r="FN105" s="311"/>
      <c r="FO105" s="311"/>
      <c r="FP105" s="311"/>
      <c r="FQ105" s="311"/>
      <c r="FR105" s="311"/>
      <c r="FS105" s="311"/>
      <c r="FT105" s="311"/>
      <c r="FU105" s="311"/>
      <c r="FV105" s="311"/>
      <c r="FW105" s="311"/>
      <c r="FX105" s="311"/>
      <c r="FY105" s="311"/>
      <c r="FZ105" s="311"/>
      <c r="GA105" s="311"/>
      <c r="GB105" s="311"/>
      <c r="GC105" s="311"/>
      <c r="GD105" s="311"/>
      <c r="GF105" s="311"/>
      <c r="GG105" s="311"/>
      <c r="GH105" s="311"/>
      <c r="GI105" s="311"/>
      <c r="GJ105" s="311"/>
      <c r="GK105" s="311"/>
      <c r="GL105" s="311"/>
      <c r="GM105" s="311"/>
      <c r="GN105" s="311"/>
      <c r="GO105" s="311"/>
      <c r="GP105" s="311"/>
      <c r="GQ105" s="311"/>
      <c r="GR105" s="311"/>
      <c r="GS105" s="311"/>
      <c r="GT105" s="311"/>
      <c r="GU105" s="311"/>
      <c r="GV105" s="311"/>
      <c r="GW105" s="311"/>
      <c r="GX105" s="311"/>
      <c r="GY105" s="311"/>
      <c r="GZ105" s="311"/>
      <c r="HA105" s="311"/>
      <c r="HB105" s="311"/>
      <c r="HC105" s="311"/>
      <c r="HD105" s="311"/>
      <c r="HE105" s="311"/>
      <c r="HF105" s="311"/>
      <c r="HG105" s="311"/>
      <c r="HH105" s="311"/>
      <c r="HI105" s="311"/>
      <c r="HJ105" s="311"/>
      <c r="HK105" s="311"/>
      <c r="HL105" s="311"/>
      <c r="HM105" s="311"/>
      <c r="HN105" s="311"/>
      <c r="HO105" s="311"/>
      <c r="HP105" s="311"/>
      <c r="HQ105" s="311"/>
      <c r="HR105" s="311"/>
      <c r="HS105" s="311"/>
      <c r="HT105" s="311"/>
      <c r="HU105" s="311"/>
      <c r="HV105" s="311"/>
      <c r="HW105" s="311"/>
      <c r="HX105" s="311"/>
      <c r="HY105" s="311"/>
      <c r="HZ105" s="311"/>
      <c r="IA105" s="311"/>
      <c r="IB105" s="311"/>
      <c r="IC105" s="311"/>
      <c r="ID105" s="311"/>
      <c r="IE105" s="311"/>
      <c r="IF105" s="311"/>
      <c r="IG105" s="311"/>
      <c r="IH105" s="311"/>
      <c r="II105" s="311"/>
      <c r="IJ105" s="311"/>
      <c r="IK105" s="311"/>
      <c r="IL105" s="311"/>
      <c r="IM105" s="311"/>
      <c r="IN105" s="311"/>
      <c r="IO105" s="311"/>
      <c r="IP105" s="311"/>
      <c r="IQ105" s="311"/>
      <c r="IR105" s="311"/>
      <c r="IS105" s="311"/>
      <c r="IT105" s="311"/>
      <c r="IU105" s="311"/>
      <c r="IV105" s="311"/>
      <c r="IW105" s="311"/>
      <c r="IX105" s="311"/>
      <c r="IY105" s="311"/>
      <c r="IZ105" s="311"/>
      <c r="JA105" s="311"/>
      <c r="JB105" s="311"/>
      <c r="JC105" s="311"/>
      <c r="JD105" s="311"/>
      <c r="JE105" s="311"/>
      <c r="JF105" s="311"/>
      <c r="JG105" s="311"/>
      <c r="JH105" s="311"/>
      <c r="JI105" s="311"/>
      <c r="JJ105" s="311"/>
      <c r="JK105" s="311"/>
      <c r="JL105" s="311"/>
      <c r="JM105" s="311"/>
      <c r="JN105" s="311"/>
      <c r="JO105" s="311"/>
      <c r="JP105" s="311"/>
      <c r="JQ105" s="311"/>
      <c r="JR105" s="311"/>
      <c r="JS105" s="311"/>
      <c r="JT105" s="311"/>
      <c r="JU105" s="311"/>
      <c r="JV105" s="311"/>
      <c r="JW105" s="311"/>
      <c r="JX105" s="311"/>
      <c r="JY105" s="311"/>
      <c r="JZ105" s="311"/>
      <c r="KA105" s="311"/>
      <c r="KB105" s="311"/>
      <c r="KC105" s="311"/>
      <c r="KD105" s="311"/>
      <c r="KE105" s="311"/>
      <c r="KF105" s="311"/>
      <c r="KG105" s="311"/>
      <c r="KH105" s="311"/>
      <c r="KI105" s="311"/>
      <c r="KJ105" s="311"/>
      <c r="KK105" s="311"/>
      <c r="KL105" s="311"/>
      <c r="KM105" s="311"/>
      <c r="KN105" s="311"/>
      <c r="KO105" s="311"/>
      <c r="KP105" s="311"/>
      <c r="KQ105" s="311"/>
      <c r="KR105" s="311"/>
      <c r="KS105" s="311"/>
      <c r="KT105" s="311"/>
      <c r="KU105" s="311"/>
      <c r="KV105" s="311"/>
      <c r="KW105" s="311"/>
      <c r="KX105" s="311"/>
      <c r="KY105" s="311"/>
      <c r="KZ105" s="311"/>
      <c r="LA105" s="311"/>
      <c r="LB105" s="311"/>
      <c r="LC105" s="311"/>
      <c r="LD105" s="311"/>
      <c r="LE105" s="311"/>
      <c r="LF105" s="311"/>
      <c r="LG105" s="311"/>
      <c r="LH105" s="311"/>
      <c r="LI105" s="311"/>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05">
        <v>499860.9</v>
      </c>
      <c r="EB106" s="308"/>
      <c r="EC106" s="308"/>
      <c r="ED106" s="308"/>
      <c r="EE106" s="308"/>
      <c r="EF106" s="308"/>
      <c r="EG106" s="308"/>
      <c r="EH106" s="311"/>
      <c r="EI106" s="311"/>
      <c r="EJ106" s="311"/>
      <c r="EK106" s="311"/>
      <c r="EL106" s="311"/>
      <c r="EM106" s="311"/>
      <c r="EN106" s="311"/>
      <c r="EO106" s="311"/>
      <c r="EP106" s="311"/>
      <c r="EQ106" s="311"/>
      <c r="ER106" s="311"/>
      <c r="ES106" s="311"/>
      <c r="ET106" s="311"/>
      <c r="EU106" s="311"/>
      <c r="EV106" s="311"/>
      <c r="EW106" s="311"/>
      <c r="EX106" s="311"/>
      <c r="EY106" s="311"/>
      <c r="EZ106" s="311"/>
      <c r="FA106" s="311"/>
      <c r="FB106" s="311"/>
      <c r="FC106" s="311"/>
      <c r="FD106" s="311"/>
      <c r="FE106" s="311"/>
      <c r="FF106" s="311"/>
      <c r="FG106" s="311"/>
      <c r="FH106" s="311"/>
      <c r="FI106" s="311"/>
      <c r="FJ106" s="311"/>
      <c r="FK106" s="311"/>
      <c r="FL106" s="361"/>
      <c r="FM106" s="311"/>
      <c r="FN106" s="311"/>
      <c r="FO106" s="311"/>
      <c r="FP106" s="311"/>
      <c r="FQ106" s="311"/>
      <c r="FR106" s="311"/>
      <c r="FS106" s="311"/>
      <c r="FT106" s="311"/>
      <c r="FU106" s="311"/>
      <c r="FV106" s="311"/>
      <c r="FW106" s="311"/>
      <c r="FX106" s="311"/>
      <c r="FY106" s="311"/>
      <c r="FZ106" s="311"/>
      <c r="GA106" s="311"/>
      <c r="GB106" s="311"/>
      <c r="GC106" s="311"/>
      <c r="GD106" s="311"/>
      <c r="GF106" s="311"/>
      <c r="GG106" s="311"/>
      <c r="GH106" s="311"/>
      <c r="GI106" s="311"/>
      <c r="GJ106" s="311"/>
      <c r="GK106" s="311"/>
      <c r="GL106" s="311"/>
      <c r="GM106" s="311"/>
      <c r="GN106" s="311"/>
      <c r="GO106" s="311"/>
      <c r="GP106" s="311"/>
      <c r="GQ106" s="311"/>
      <c r="GR106" s="311"/>
      <c r="GS106" s="311"/>
      <c r="GT106" s="311"/>
      <c r="GU106" s="311"/>
      <c r="GV106" s="311"/>
      <c r="GW106" s="311"/>
      <c r="GX106" s="311"/>
      <c r="GY106" s="311"/>
      <c r="GZ106" s="311"/>
      <c r="HA106" s="311"/>
      <c r="HB106" s="311"/>
      <c r="HC106" s="311"/>
      <c r="HD106" s="311"/>
      <c r="HE106" s="311"/>
      <c r="HF106" s="311"/>
      <c r="HG106" s="311"/>
      <c r="HH106" s="311"/>
      <c r="HI106" s="311"/>
      <c r="HJ106" s="311"/>
      <c r="HK106" s="311"/>
      <c r="HL106" s="311"/>
      <c r="HM106" s="311"/>
      <c r="HN106" s="311"/>
      <c r="HO106" s="311"/>
      <c r="HP106" s="311"/>
      <c r="HQ106" s="311"/>
      <c r="HR106" s="311"/>
      <c r="HS106" s="311"/>
      <c r="HT106" s="311"/>
      <c r="HU106" s="311"/>
      <c r="HV106" s="311"/>
      <c r="HW106" s="311"/>
      <c r="HX106" s="311"/>
      <c r="HY106" s="311"/>
      <c r="HZ106" s="311"/>
      <c r="IA106" s="311"/>
      <c r="IB106" s="311"/>
      <c r="IC106" s="311"/>
      <c r="ID106" s="311"/>
      <c r="IE106" s="311"/>
      <c r="IF106" s="311"/>
      <c r="IG106" s="311"/>
      <c r="IH106" s="311"/>
      <c r="II106" s="311"/>
      <c r="IJ106" s="311"/>
      <c r="IK106" s="311"/>
      <c r="IL106" s="311"/>
      <c r="IM106" s="311"/>
      <c r="IN106" s="311"/>
      <c r="IO106" s="311"/>
      <c r="IP106" s="311"/>
      <c r="IQ106" s="311"/>
      <c r="IR106" s="311"/>
      <c r="IS106" s="311"/>
      <c r="IT106" s="311"/>
      <c r="IU106" s="311"/>
      <c r="IV106" s="311"/>
      <c r="IW106" s="311"/>
      <c r="IX106" s="311"/>
      <c r="IY106" s="311"/>
      <c r="IZ106" s="311"/>
      <c r="JA106" s="311"/>
      <c r="JB106" s="311"/>
      <c r="JC106" s="311"/>
      <c r="JD106" s="311"/>
      <c r="JE106" s="311"/>
      <c r="JF106" s="311"/>
      <c r="JG106" s="311"/>
      <c r="JH106" s="311"/>
      <c r="JI106" s="311"/>
      <c r="JJ106" s="311"/>
      <c r="JK106" s="311"/>
      <c r="JL106" s="311"/>
      <c r="JM106" s="311"/>
      <c r="JN106" s="311"/>
      <c r="JO106" s="311"/>
      <c r="JP106" s="311"/>
      <c r="JQ106" s="311"/>
      <c r="JR106" s="311"/>
      <c r="JS106" s="311"/>
      <c r="JT106" s="311"/>
      <c r="JU106" s="311"/>
      <c r="JV106" s="311"/>
      <c r="JW106" s="311"/>
      <c r="JX106" s="311"/>
      <c r="JY106" s="311"/>
      <c r="JZ106" s="311"/>
      <c r="KA106" s="311"/>
      <c r="KB106" s="311"/>
      <c r="KC106" s="311"/>
      <c r="KD106" s="311"/>
      <c r="KE106" s="311"/>
      <c r="KF106" s="311"/>
      <c r="KG106" s="311"/>
      <c r="KH106" s="311"/>
      <c r="KI106" s="311"/>
      <c r="KJ106" s="311"/>
      <c r="KK106" s="311"/>
      <c r="KL106" s="311"/>
      <c r="KM106" s="311"/>
      <c r="KN106" s="311"/>
      <c r="KO106" s="311"/>
      <c r="KP106" s="311"/>
      <c r="KQ106" s="311"/>
      <c r="KR106" s="311"/>
      <c r="KS106" s="311"/>
      <c r="KT106" s="311"/>
      <c r="KU106" s="311"/>
      <c r="KV106" s="311"/>
      <c r="KW106" s="311"/>
      <c r="KX106" s="311"/>
      <c r="KY106" s="311"/>
      <c r="KZ106" s="311"/>
      <c r="LA106" s="311"/>
      <c r="LB106" s="311"/>
      <c r="LC106" s="311"/>
      <c r="LD106" s="311"/>
      <c r="LE106" s="311"/>
      <c r="LF106" s="311"/>
      <c r="LG106" s="311"/>
      <c r="LH106" s="311"/>
      <c r="LI106" s="311"/>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05">
        <v>223309.31</v>
      </c>
      <c r="EB107" s="308"/>
      <c r="EC107" s="308"/>
      <c r="ED107" s="308"/>
      <c r="EE107" s="308"/>
      <c r="EF107" s="308"/>
      <c r="EG107" s="308"/>
      <c r="EH107" s="311"/>
      <c r="EI107" s="311"/>
      <c r="EJ107" s="311"/>
      <c r="EK107" s="311"/>
      <c r="EL107" s="311"/>
      <c r="EM107" s="311"/>
      <c r="EN107" s="311"/>
      <c r="EO107" s="311"/>
      <c r="EP107" s="311"/>
      <c r="EQ107" s="311"/>
      <c r="ER107" s="311"/>
      <c r="ES107" s="311"/>
      <c r="ET107" s="311"/>
      <c r="EU107" s="311"/>
      <c r="EV107" s="311"/>
      <c r="EW107" s="311"/>
      <c r="EX107" s="311"/>
      <c r="EY107" s="311"/>
      <c r="EZ107" s="311"/>
      <c r="FA107" s="311"/>
      <c r="FB107" s="311"/>
      <c r="FC107" s="311"/>
      <c r="FD107" s="311"/>
      <c r="FE107" s="311"/>
      <c r="FF107" s="311"/>
      <c r="FG107" s="311"/>
      <c r="FH107" s="311"/>
      <c r="FI107" s="311"/>
      <c r="FJ107" s="311"/>
      <c r="FK107" s="311"/>
      <c r="FL107" s="361"/>
      <c r="FM107" s="311"/>
      <c r="FN107" s="311"/>
      <c r="FO107" s="311"/>
      <c r="FP107" s="311"/>
      <c r="FQ107" s="311"/>
      <c r="FR107" s="311"/>
      <c r="FS107" s="311"/>
      <c r="FT107" s="311"/>
      <c r="FU107" s="311"/>
      <c r="FV107" s="311"/>
      <c r="FW107" s="311"/>
      <c r="FX107" s="311"/>
      <c r="FY107" s="311"/>
      <c r="FZ107" s="311"/>
      <c r="GA107" s="311"/>
      <c r="GB107" s="311"/>
      <c r="GC107" s="311"/>
      <c r="GD107" s="311"/>
      <c r="GF107" s="311"/>
      <c r="GG107" s="311"/>
      <c r="GH107" s="311"/>
      <c r="GI107" s="311"/>
      <c r="GJ107" s="311"/>
      <c r="GK107" s="311"/>
      <c r="GL107" s="311"/>
      <c r="GM107" s="311"/>
      <c r="GN107" s="311"/>
      <c r="GO107" s="311"/>
      <c r="GP107" s="311"/>
      <c r="GQ107" s="311"/>
      <c r="GR107" s="311"/>
      <c r="GS107" s="311"/>
      <c r="GT107" s="311"/>
      <c r="GU107" s="311"/>
      <c r="GV107" s="311"/>
      <c r="GW107" s="311"/>
      <c r="GX107" s="311"/>
      <c r="GY107" s="311"/>
      <c r="GZ107" s="311"/>
      <c r="HA107" s="311"/>
      <c r="HB107" s="311"/>
      <c r="HC107" s="311"/>
      <c r="HD107" s="311"/>
      <c r="HE107" s="311"/>
      <c r="HF107" s="311"/>
      <c r="HG107" s="311"/>
      <c r="HH107" s="311"/>
      <c r="HI107" s="311"/>
      <c r="HJ107" s="311"/>
      <c r="HK107" s="311"/>
      <c r="HL107" s="311"/>
      <c r="HM107" s="311"/>
      <c r="HN107" s="311"/>
      <c r="HO107" s="311"/>
      <c r="HP107" s="311"/>
      <c r="HQ107" s="311"/>
      <c r="HR107" s="311"/>
      <c r="HS107" s="311"/>
      <c r="HT107" s="311"/>
      <c r="HU107" s="311"/>
      <c r="HV107" s="311"/>
      <c r="HW107" s="311"/>
      <c r="HX107" s="311"/>
      <c r="HY107" s="311"/>
      <c r="HZ107" s="311"/>
      <c r="IA107" s="311"/>
      <c r="IB107" s="311"/>
      <c r="IC107" s="311"/>
      <c r="ID107" s="311"/>
      <c r="IE107" s="311"/>
      <c r="IF107" s="311"/>
      <c r="IG107" s="311"/>
      <c r="IH107" s="311"/>
      <c r="II107" s="311"/>
      <c r="IJ107" s="311"/>
      <c r="IK107" s="311"/>
      <c r="IL107" s="311"/>
      <c r="IM107" s="311"/>
      <c r="IN107" s="311"/>
      <c r="IO107" s="311"/>
      <c r="IP107" s="311"/>
      <c r="IQ107" s="311"/>
      <c r="IR107" s="311"/>
      <c r="IS107" s="311"/>
      <c r="IT107" s="311"/>
      <c r="IU107" s="311"/>
      <c r="IV107" s="311"/>
      <c r="IW107" s="311"/>
      <c r="IX107" s="311"/>
      <c r="IY107" s="311"/>
      <c r="IZ107" s="311"/>
      <c r="JA107" s="311"/>
      <c r="JB107" s="311"/>
      <c r="JC107" s="311"/>
      <c r="JD107" s="311"/>
      <c r="JE107" s="311"/>
      <c r="JF107" s="311"/>
      <c r="JG107" s="311"/>
      <c r="JH107" s="311"/>
      <c r="JI107" s="311"/>
      <c r="JJ107" s="311"/>
      <c r="JK107" s="311"/>
      <c r="JL107" s="311"/>
      <c r="JM107" s="311"/>
      <c r="JN107" s="311"/>
      <c r="JO107" s="311"/>
      <c r="JP107" s="311"/>
      <c r="JQ107" s="311"/>
      <c r="JR107" s="311"/>
      <c r="JS107" s="311"/>
      <c r="JT107" s="311"/>
      <c r="JU107" s="311"/>
      <c r="JV107" s="311"/>
      <c r="JW107" s="311"/>
      <c r="JX107" s="311"/>
      <c r="JY107" s="311"/>
      <c r="JZ107" s="311"/>
      <c r="KA107" s="311"/>
      <c r="KB107" s="311"/>
      <c r="KC107" s="311"/>
      <c r="KD107" s="311"/>
      <c r="KE107" s="311"/>
      <c r="KF107" s="311"/>
      <c r="KG107" s="311"/>
      <c r="KH107" s="311"/>
      <c r="KI107" s="311"/>
      <c r="KJ107" s="311"/>
      <c r="KK107" s="311"/>
      <c r="KL107" s="311"/>
      <c r="KM107" s="311"/>
      <c r="KN107" s="311"/>
      <c r="KO107" s="311"/>
      <c r="KP107" s="311"/>
      <c r="KQ107" s="311"/>
      <c r="KR107" s="311"/>
      <c r="KS107" s="311"/>
      <c r="KT107" s="311"/>
      <c r="KU107" s="311"/>
      <c r="KV107" s="311"/>
      <c r="KW107" s="311"/>
      <c r="KX107" s="311"/>
      <c r="KY107" s="311"/>
      <c r="KZ107" s="311"/>
      <c r="LA107" s="311"/>
      <c r="LB107" s="311"/>
      <c r="LC107" s="311"/>
      <c r="LD107" s="311"/>
      <c r="LE107" s="311"/>
      <c r="LF107" s="311"/>
      <c r="LG107" s="311"/>
      <c r="LH107" s="311"/>
      <c r="LI107" s="311"/>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05">
        <v>941.67</v>
      </c>
      <c r="EB108" s="308"/>
      <c r="EC108" s="308"/>
      <c r="ED108" s="308"/>
      <c r="EE108" s="308"/>
      <c r="EF108" s="308"/>
      <c r="EG108" s="308"/>
      <c r="EH108" s="311"/>
      <c r="EI108" s="311"/>
      <c r="EJ108" s="311"/>
      <c r="EK108" s="311"/>
      <c r="EL108" s="311"/>
      <c r="EM108" s="311"/>
      <c r="EN108" s="311"/>
      <c r="EO108" s="311"/>
      <c r="EP108" s="311"/>
      <c r="EQ108" s="311"/>
      <c r="ER108" s="311"/>
      <c r="ES108" s="311"/>
      <c r="ET108" s="311"/>
      <c r="EU108" s="311"/>
      <c r="EV108" s="311"/>
      <c r="EW108" s="311"/>
      <c r="EX108" s="311"/>
      <c r="EY108" s="311"/>
      <c r="EZ108" s="311"/>
      <c r="FA108" s="311"/>
      <c r="FB108" s="311"/>
      <c r="FC108" s="311"/>
      <c r="FD108" s="311"/>
      <c r="FE108" s="311"/>
      <c r="FF108" s="311"/>
      <c r="FG108" s="311"/>
      <c r="FH108" s="311"/>
      <c r="FI108" s="311"/>
      <c r="FJ108" s="311"/>
      <c r="FK108" s="311"/>
      <c r="FL108" s="361"/>
      <c r="FM108" s="311"/>
      <c r="FN108" s="311"/>
      <c r="FO108" s="311"/>
      <c r="FP108" s="311"/>
      <c r="FQ108" s="311"/>
      <c r="FR108" s="311"/>
      <c r="FS108" s="311"/>
      <c r="FT108" s="311"/>
      <c r="FU108" s="311"/>
      <c r="FV108" s="311"/>
      <c r="FW108" s="311"/>
      <c r="FX108" s="311"/>
      <c r="FY108" s="311"/>
      <c r="FZ108" s="311"/>
      <c r="GA108" s="311"/>
      <c r="GB108" s="311"/>
      <c r="GC108" s="311"/>
      <c r="GD108" s="311"/>
      <c r="GF108" s="311"/>
      <c r="GG108" s="311"/>
      <c r="GH108" s="311"/>
      <c r="GI108" s="311"/>
      <c r="GJ108" s="311"/>
      <c r="GK108" s="311"/>
      <c r="GL108" s="311"/>
      <c r="GM108" s="311"/>
      <c r="GN108" s="311"/>
      <c r="GO108" s="311"/>
      <c r="GP108" s="311"/>
      <c r="GQ108" s="311"/>
      <c r="GR108" s="311"/>
      <c r="GS108" s="311"/>
      <c r="GT108" s="311"/>
      <c r="GU108" s="311"/>
      <c r="GV108" s="311"/>
      <c r="GW108" s="311"/>
      <c r="GX108" s="311"/>
      <c r="GY108" s="311"/>
      <c r="GZ108" s="311"/>
      <c r="HA108" s="311"/>
      <c r="HB108" s="311"/>
      <c r="HC108" s="311"/>
      <c r="HD108" s="311"/>
      <c r="HE108" s="311"/>
      <c r="HF108" s="311"/>
      <c r="HG108" s="311"/>
      <c r="HH108" s="311"/>
      <c r="HI108" s="311"/>
      <c r="HJ108" s="311"/>
      <c r="HK108" s="311"/>
      <c r="HL108" s="311"/>
      <c r="HM108" s="311"/>
      <c r="HN108" s="311"/>
      <c r="HO108" s="311"/>
      <c r="HP108" s="311"/>
      <c r="HQ108" s="311"/>
      <c r="HR108" s="311"/>
      <c r="HS108" s="311"/>
      <c r="HT108" s="311"/>
      <c r="HU108" s="311"/>
      <c r="HV108" s="311"/>
      <c r="HW108" s="311"/>
      <c r="HX108" s="311"/>
      <c r="HY108" s="311"/>
      <c r="HZ108" s="311"/>
      <c r="IA108" s="311"/>
      <c r="IB108" s="311"/>
      <c r="IC108" s="311"/>
      <c r="ID108" s="311"/>
      <c r="IE108" s="311"/>
      <c r="IF108" s="311"/>
      <c r="IG108" s="311"/>
      <c r="IH108" s="311"/>
      <c r="II108" s="311"/>
      <c r="IJ108" s="311"/>
      <c r="IK108" s="311"/>
      <c r="IL108" s="311"/>
      <c r="IM108" s="311"/>
      <c r="IN108" s="311"/>
      <c r="IO108" s="311"/>
      <c r="IP108" s="311"/>
      <c r="IQ108" s="311"/>
      <c r="IR108" s="311"/>
      <c r="IS108" s="311"/>
      <c r="IT108" s="311"/>
      <c r="IU108" s="311"/>
      <c r="IV108" s="311"/>
      <c r="IW108" s="311"/>
      <c r="IX108" s="311"/>
      <c r="IY108" s="311"/>
      <c r="IZ108" s="311"/>
      <c r="JA108" s="311"/>
      <c r="JB108" s="311"/>
      <c r="JC108" s="311"/>
      <c r="JD108" s="311"/>
      <c r="JE108" s="311"/>
      <c r="JF108" s="311"/>
      <c r="JG108" s="311"/>
      <c r="JH108" s="311"/>
      <c r="JI108" s="311"/>
      <c r="JJ108" s="311"/>
      <c r="JK108" s="311"/>
      <c r="JL108" s="311"/>
      <c r="JM108" s="311"/>
      <c r="JN108" s="311"/>
      <c r="JO108" s="311"/>
      <c r="JP108" s="311"/>
      <c r="JQ108" s="311"/>
      <c r="JR108" s="311"/>
      <c r="JS108" s="311"/>
      <c r="JT108" s="311"/>
      <c r="JU108" s="311"/>
      <c r="JV108" s="311"/>
      <c r="JW108" s="311"/>
      <c r="JX108" s="311"/>
      <c r="JY108" s="311"/>
      <c r="JZ108" s="311"/>
      <c r="KA108" s="311"/>
      <c r="KB108" s="311"/>
      <c r="KC108" s="311"/>
      <c r="KD108" s="311"/>
      <c r="KE108" s="311"/>
      <c r="KF108" s="311"/>
      <c r="KG108" s="311"/>
      <c r="KH108" s="311"/>
      <c r="KI108" s="311"/>
      <c r="KJ108" s="311"/>
      <c r="KK108" s="311"/>
      <c r="KL108" s="311"/>
      <c r="KM108" s="311"/>
      <c r="KN108" s="311"/>
      <c r="KO108" s="311"/>
      <c r="KP108" s="311"/>
      <c r="KQ108" s="311"/>
      <c r="KR108" s="311"/>
      <c r="KS108" s="311"/>
      <c r="KT108" s="311"/>
      <c r="KU108" s="311"/>
      <c r="KV108" s="311"/>
      <c r="KW108" s="311"/>
      <c r="KX108" s="311"/>
      <c r="KY108" s="311"/>
      <c r="KZ108" s="311"/>
      <c r="LA108" s="311"/>
      <c r="LB108" s="311"/>
      <c r="LC108" s="311"/>
      <c r="LD108" s="311"/>
      <c r="LE108" s="311"/>
      <c r="LF108" s="311"/>
      <c r="LG108" s="311"/>
      <c r="LH108" s="311"/>
      <c r="LI108" s="311"/>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05">
        <v>1660.12</v>
      </c>
      <c r="EB109" s="308"/>
      <c r="EC109" s="308"/>
      <c r="ED109" s="308"/>
      <c r="EE109" s="308"/>
      <c r="EF109" s="308"/>
      <c r="EG109" s="308"/>
      <c r="EH109" s="311"/>
      <c r="EI109" s="311"/>
      <c r="EJ109" s="311"/>
      <c r="EK109" s="311"/>
      <c r="EL109" s="311"/>
      <c r="EM109" s="311"/>
      <c r="EN109" s="311"/>
      <c r="EO109" s="311"/>
      <c r="EP109" s="311"/>
      <c r="EQ109" s="311"/>
      <c r="ER109" s="311"/>
      <c r="ES109" s="311"/>
      <c r="ET109" s="311"/>
      <c r="EU109" s="311"/>
      <c r="EV109" s="311"/>
      <c r="EW109" s="311"/>
      <c r="EX109" s="311"/>
      <c r="EY109" s="311"/>
      <c r="EZ109" s="311"/>
      <c r="FA109" s="311"/>
      <c r="FB109" s="311"/>
      <c r="FC109" s="311"/>
      <c r="FD109" s="311"/>
      <c r="FE109" s="311"/>
      <c r="FF109" s="311"/>
      <c r="FG109" s="311"/>
      <c r="FH109" s="311"/>
      <c r="FI109" s="311"/>
      <c r="FJ109" s="311"/>
      <c r="FK109" s="311"/>
      <c r="FL109" s="361"/>
      <c r="FM109" s="311"/>
      <c r="FN109" s="311"/>
      <c r="FO109" s="311"/>
      <c r="FP109" s="311"/>
      <c r="FQ109" s="311"/>
      <c r="FR109" s="311"/>
      <c r="FS109" s="311"/>
      <c r="FT109" s="311"/>
      <c r="FU109" s="311"/>
      <c r="FV109" s="311"/>
      <c r="FW109" s="311"/>
      <c r="FX109" s="311"/>
      <c r="FY109" s="311"/>
      <c r="FZ109" s="311"/>
      <c r="GA109" s="311"/>
      <c r="GB109" s="311"/>
      <c r="GC109" s="311"/>
      <c r="GD109" s="311"/>
      <c r="GF109" s="311"/>
      <c r="GG109" s="311"/>
      <c r="GH109" s="311"/>
      <c r="GI109" s="311"/>
      <c r="GJ109" s="311"/>
      <c r="GK109" s="311"/>
      <c r="GL109" s="311"/>
      <c r="GM109" s="311"/>
      <c r="GN109" s="311"/>
      <c r="GO109" s="311"/>
      <c r="GP109" s="311"/>
      <c r="GQ109" s="311"/>
      <c r="GR109" s="311"/>
      <c r="GS109" s="311"/>
      <c r="GT109" s="311"/>
      <c r="GU109" s="311"/>
      <c r="GV109" s="311"/>
      <c r="GW109" s="311"/>
      <c r="GX109" s="311"/>
      <c r="GY109" s="311"/>
      <c r="GZ109" s="311"/>
      <c r="HA109" s="311"/>
      <c r="HB109" s="311"/>
      <c r="HC109" s="311"/>
      <c r="HD109" s="311"/>
      <c r="HE109" s="311"/>
      <c r="HF109" s="311"/>
      <c r="HG109" s="311"/>
      <c r="HH109" s="311"/>
      <c r="HI109" s="311"/>
      <c r="HJ109" s="311"/>
      <c r="HK109" s="311"/>
      <c r="HL109" s="311"/>
      <c r="HM109" s="311"/>
      <c r="HN109" s="311"/>
      <c r="HO109" s="311"/>
      <c r="HP109" s="311"/>
      <c r="HQ109" s="311"/>
      <c r="HR109" s="311"/>
      <c r="HS109" s="311"/>
      <c r="HT109" s="311"/>
      <c r="HU109" s="311"/>
      <c r="HV109" s="311"/>
      <c r="HW109" s="311"/>
      <c r="HX109" s="311"/>
      <c r="HY109" s="311"/>
      <c r="HZ109" s="311"/>
      <c r="IA109" s="311"/>
      <c r="IB109" s="311"/>
      <c r="IC109" s="311"/>
      <c r="ID109" s="311"/>
      <c r="IE109" s="311"/>
      <c r="IF109" s="311"/>
      <c r="IG109" s="311"/>
      <c r="IH109" s="311"/>
      <c r="II109" s="311"/>
      <c r="IJ109" s="311"/>
      <c r="IK109" s="311"/>
      <c r="IL109" s="311"/>
      <c r="IM109" s="311"/>
      <c r="IN109" s="311"/>
      <c r="IO109" s="311"/>
      <c r="IP109" s="311"/>
      <c r="IQ109" s="311"/>
      <c r="IR109" s="311"/>
      <c r="IS109" s="311"/>
      <c r="IT109" s="311"/>
      <c r="IU109" s="311"/>
      <c r="IV109" s="311"/>
      <c r="IW109" s="311"/>
      <c r="IX109" s="311"/>
      <c r="IY109" s="311"/>
      <c r="IZ109" s="311"/>
      <c r="JA109" s="311"/>
      <c r="JB109" s="311"/>
      <c r="JC109" s="311"/>
      <c r="JD109" s="311"/>
      <c r="JE109" s="311"/>
      <c r="JF109" s="311"/>
      <c r="JG109" s="311"/>
      <c r="JH109" s="311"/>
      <c r="JI109" s="311"/>
      <c r="JJ109" s="311"/>
      <c r="JK109" s="311"/>
      <c r="JL109" s="311"/>
      <c r="JM109" s="311"/>
      <c r="JN109" s="311"/>
      <c r="JO109" s="311"/>
      <c r="JP109" s="311"/>
      <c r="JQ109" s="311"/>
      <c r="JR109" s="311"/>
      <c r="JS109" s="311"/>
      <c r="JT109" s="311"/>
      <c r="JU109" s="311"/>
      <c r="JV109" s="311"/>
      <c r="JW109" s="311"/>
      <c r="JX109" s="311"/>
      <c r="JY109" s="311"/>
      <c r="JZ109" s="311"/>
      <c r="KA109" s="311"/>
      <c r="KB109" s="311"/>
      <c r="KC109" s="311"/>
      <c r="KD109" s="311"/>
      <c r="KE109" s="311"/>
      <c r="KF109" s="311"/>
      <c r="KG109" s="311"/>
      <c r="KH109" s="311"/>
      <c r="KI109" s="311"/>
      <c r="KJ109" s="311"/>
      <c r="KK109" s="311"/>
      <c r="KL109" s="311"/>
      <c r="KM109" s="311"/>
      <c r="KN109" s="311"/>
      <c r="KO109" s="311"/>
      <c r="KP109" s="311"/>
      <c r="KQ109" s="311"/>
      <c r="KR109" s="311"/>
      <c r="KS109" s="311"/>
      <c r="KT109" s="311"/>
      <c r="KU109" s="311"/>
      <c r="KV109" s="311"/>
      <c r="KW109" s="311"/>
      <c r="KX109" s="311"/>
      <c r="KY109" s="311"/>
      <c r="KZ109" s="311"/>
      <c r="LA109" s="311"/>
      <c r="LB109" s="311"/>
      <c r="LC109" s="311"/>
      <c r="LD109" s="311"/>
      <c r="LE109" s="311"/>
      <c r="LF109" s="311"/>
      <c r="LG109" s="311"/>
      <c r="LH109" s="311"/>
      <c r="LI109" s="311"/>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05">
        <v>688408.35</v>
      </c>
      <c r="EB110" s="308"/>
      <c r="EC110" s="308"/>
      <c r="ED110" s="308"/>
      <c r="EE110" s="308"/>
      <c r="EF110" s="308"/>
      <c r="EG110" s="308"/>
      <c r="EH110" s="311"/>
      <c r="EI110" s="311"/>
      <c r="EJ110" s="311"/>
      <c r="EK110" s="311"/>
      <c r="EL110" s="311"/>
      <c r="EM110" s="311"/>
      <c r="EN110" s="311"/>
      <c r="EO110" s="311"/>
      <c r="EP110" s="311"/>
      <c r="EQ110" s="311"/>
      <c r="ER110" s="311"/>
      <c r="ES110" s="311"/>
      <c r="ET110" s="311"/>
      <c r="EU110" s="311"/>
      <c r="EV110" s="311"/>
      <c r="EW110" s="311"/>
      <c r="EX110" s="311"/>
      <c r="EY110" s="311"/>
      <c r="EZ110" s="311"/>
      <c r="FA110" s="311"/>
      <c r="FB110" s="311"/>
      <c r="FC110" s="311"/>
      <c r="FD110" s="311"/>
      <c r="FE110" s="311"/>
      <c r="FF110" s="311"/>
      <c r="FG110" s="311"/>
      <c r="FH110" s="311"/>
      <c r="FI110" s="311"/>
      <c r="FJ110" s="311"/>
      <c r="FK110" s="311"/>
      <c r="FL110" s="361"/>
      <c r="FM110" s="311"/>
      <c r="FN110" s="311"/>
      <c r="FO110" s="311"/>
      <c r="FP110" s="311"/>
      <c r="FQ110" s="311"/>
      <c r="FR110" s="311"/>
      <c r="FS110" s="311"/>
      <c r="FT110" s="311"/>
      <c r="FU110" s="311"/>
      <c r="FV110" s="311"/>
      <c r="FW110" s="311"/>
      <c r="FX110" s="311"/>
      <c r="FY110" s="311"/>
      <c r="FZ110" s="311"/>
      <c r="GA110" s="311"/>
      <c r="GB110" s="311"/>
      <c r="GC110" s="311"/>
      <c r="GD110" s="311"/>
      <c r="GF110" s="311"/>
      <c r="GG110" s="311"/>
      <c r="GH110" s="311"/>
      <c r="GI110" s="311"/>
      <c r="GJ110" s="311"/>
      <c r="GK110" s="311"/>
      <c r="GL110" s="311"/>
      <c r="GM110" s="311"/>
      <c r="GN110" s="311"/>
      <c r="GO110" s="311"/>
      <c r="GP110" s="311"/>
      <c r="GQ110" s="311"/>
      <c r="GR110" s="311"/>
      <c r="GS110" s="311"/>
      <c r="GT110" s="311"/>
      <c r="GU110" s="311"/>
      <c r="GV110" s="311"/>
      <c r="GW110" s="311"/>
      <c r="GX110" s="311"/>
      <c r="GY110" s="311"/>
      <c r="GZ110" s="311"/>
      <c r="HA110" s="311"/>
      <c r="HB110" s="311"/>
      <c r="HC110" s="311"/>
      <c r="HD110" s="311"/>
      <c r="HE110" s="311"/>
      <c r="HF110" s="311"/>
      <c r="HG110" s="311"/>
      <c r="HH110" s="311"/>
      <c r="HI110" s="311"/>
      <c r="HJ110" s="311"/>
      <c r="HK110" s="311"/>
      <c r="HL110" s="311"/>
      <c r="HM110" s="311"/>
      <c r="HN110" s="311"/>
      <c r="HO110" s="311"/>
      <c r="HP110" s="311"/>
      <c r="HQ110" s="311"/>
      <c r="HR110" s="311"/>
      <c r="HS110" s="311"/>
      <c r="HT110" s="311"/>
      <c r="HU110" s="311"/>
      <c r="HV110" s="311"/>
      <c r="HW110" s="311"/>
      <c r="HX110" s="311"/>
      <c r="HY110" s="311"/>
      <c r="HZ110" s="311"/>
      <c r="IA110" s="311"/>
      <c r="IB110" s="311"/>
      <c r="IC110" s="311"/>
      <c r="ID110" s="311"/>
      <c r="IE110" s="311"/>
      <c r="IF110" s="311"/>
      <c r="IG110" s="311"/>
      <c r="IH110" s="311"/>
      <c r="II110" s="311"/>
      <c r="IJ110" s="311"/>
      <c r="IK110" s="311"/>
      <c r="IL110" s="311"/>
      <c r="IM110" s="311"/>
      <c r="IN110" s="311"/>
      <c r="IO110" s="311"/>
      <c r="IP110" s="311"/>
      <c r="IQ110" s="311"/>
      <c r="IR110" s="311"/>
      <c r="IS110" s="311"/>
      <c r="IT110" s="311"/>
      <c r="IU110" s="311"/>
      <c r="IV110" s="311"/>
      <c r="IW110" s="311"/>
      <c r="IX110" s="311"/>
      <c r="IY110" s="311"/>
      <c r="IZ110" s="311"/>
      <c r="JA110" s="311"/>
      <c r="JB110" s="311"/>
      <c r="JC110" s="311"/>
      <c r="JD110" s="311"/>
      <c r="JE110" s="311"/>
      <c r="JF110" s="311"/>
      <c r="JG110" s="311"/>
      <c r="JH110" s="311"/>
      <c r="JI110" s="311"/>
      <c r="JJ110" s="311"/>
      <c r="JK110" s="311"/>
      <c r="JL110" s="311"/>
      <c r="JM110" s="311"/>
      <c r="JN110" s="311"/>
      <c r="JO110" s="311"/>
      <c r="JP110" s="311"/>
      <c r="JQ110" s="311"/>
      <c r="JR110" s="311"/>
      <c r="JS110" s="311"/>
      <c r="JT110" s="311"/>
      <c r="JU110" s="311"/>
      <c r="JV110" s="311"/>
      <c r="JW110" s="311"/>
      <c r="JX110" s="311"/>
      <c r="JY110" s="311"/>
      <c r="JZ110" s="311"/>
      <c r="KA110" s="311"/>
      <c r="KB110" s="311"/>
      <c r="KC110" s="311"/>
      <c r="KD110" s="311"/>
      <c r="KE110" s="311"/>
      <c r="KF110" s="311"/>
      <c r="KG110" s="311"/>
      <c r="KH110" s="311"/>
      <c r="KI110" s="311"/>
      <c r="KJ110" s="311"/>
      <c r="KK110" s="311"/>
      <c r="KL110" s="311"/>
      <c r="KM110" s="311"/>
      <c r="KN110" s="311"/>
      <c r="KO110" s="311"/>
      <c r="KP110" s="311"/>
      <c r="KQ110" s="311"/>
      <c r="KR110" s="311"/>
      <c r="KS110" s="311"/>
      <c r="KT110" s="311"/>
      <c r="KU110" s="311"/>
      <c r="KV110" s="311"/>
      <c r="KW110" s="311"/>
      <c r="KX110" s="311"/>
      <c r="KY110" s="311"/>
      <c r="KZ110" s="311"/>
      <c r="LA110" s="311"/>
      <c r="LB110" s="311"/>
      <c r="LC110" s="311"/>
      <c r="LD110" s="311"/>
      <c r="LE110" s="311"/>
      <c r="LF110" s="311"/>
      <c r="LG110" s="311"/>
      <c r="LH110" s="311"/>
      <c r="LI110" s="311"/>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05">
        <v>46657581.579999998</v>
      </c>
      <c r="EA111" s="305">
        <v>44973024.009999998</v>
      </c>
      <c r="EB111" s="308">
        <v>43345397.439999998</v>
      </c>
      <c r="EC111" s="315">
        <v>46665166.369999997</v>
      </c>
      <c r="ED111" s="308"/>
      <c r="EE111" s="308"/>
      <c r="EF111" s="308"/>
      <c r="EG111" s="308"/>
      <c r="ET111" s="311">
        <v>42244817.57</v>
      </c>
      <c r="EU111" s="311">
        <v>45525440.090000004</v>
      </c>
      <c r="EV111" s="311">
        <v>45200709.079999998</v>
      </c>
      <c r="EW111" s="311">
        <v>43012361.310000002</v>
      </c>
      <c r="EX111" s="311">
        <v>43668965.609999999</v>
      </c>
      <c r="EY111" s="311"/>
      <c r="EZ111" s="311"/>
      <c r="FA111" s="311">
        <v>47052428.659999996</v>
      </c>
      <c r="FB111" s="311"/>
      <c r="FC111" s="311"/>
      <c r="FD111" s="311"/>
      <c r="FE111" s="311"/>
      <c r="FF111" s="311"/>
      <c r="FG111" s="311"/>
      <c r="FH111" s="311"/>
      <c r="FI111" s="311"/>
      <c r="FJ111" s="311"/>
      <c r="FK111" s="311"/>
      <c r="FL111" s="361"/>
      <c r="FM111" s="311"/>
      <c r="FN111" s="311"/>
      <c r="FO111" s="311"/>
      <c r="FP111" s="311"/>
      <c r="FQ111" s="311"/>
      <c r="FR111" s="311"/>
      <c r="FS111" s="311"/>
      <c r="FT111" s="311"/>
      <c r="FU111" s="311"/>
      <c r="FV111" s="311"/>
      <c r="FW111" s="311"/>
      <c r="FX111" s="311"/>
      <c r="FY111" s="311"/>
      <c r="FZ111" s="311"/>
      <c r="GA111" s="311"/>
      <c r="GB111" s="311"/>
      <c r="GC111" s="311"/>
      <c r="GD111" s="311"/>
      <c r="GF111" s="311"/>
      <c r="GG111" s="311"/>
      <c r="GH111" s="311"/>
      <c r="GI111" s="311"/>
      <c r="GJ111" s="311"/>
      <c r="GK111" s="311"/>
      <c r="GL111" s="311"/>
      <c r="GM111" s="311"/>
      <c r="GN111" s="311"/>
      <c r="GO111" s="311"/>
      <c r="GP111" s="311"/>
      <c r="GQ111" s="311"/>
      <c r="GR111" s="311"/>
      <c r="GS111" s="311"/>
      <c r="GT111" s="311"/>
      <c r="GU111" s="311"/>
      <c r="GV111" s="311"/>
      <c r="GW111" s="311"/>
      <c r="GX111" s="311"/>
      <c r="GY111" s="311"/>
      <c r="GZ111" s="311"/>
      <c r="HA111" s="311"/>
      <c r="HB111" s="311"/>
      <c r="HC111" s="311"/>
      <c r="HD111" s="311"/>
      <c r="HE111" s="311"/>
      <c r="HF111" s="311"/>
      <c r="HG111" s="311"/>
      <c r="HH111" s="311"/>
      <c r="HI111" s="311"/>
      <c r="HJ111" s="311"/>
      <c r="HK111" s="311"/>
      <c r="HL111" s="311"/>
      <c r="HM111" s="311"/>
      <c r="HN111" s="311"/>
      <c r="HO111" s="311"/>
      <c r="HP111" s="311"/>
      <c r="HQ111" s="311"/>
      <c r="HR111" s="311"/>
      <c r="HS111" s="311"/>
      <c r="HT111" s="311"/>
      <c r="HU111" s="311"/>
      <c r="HV111" s="311"/>
      <c r="HW111" s="311"/>
      <c r="HX111" s="311"/>
      <c r="HY111" s="311"/>
      <c r="HZ111" s="311"/>
      <c r="IA111" s="311"/>
      <c r="IB111" s="311"/>
      <c r="IC111" s="311"/>
      <c r="ID111" s="311"/>
      <c r="IE111" s="311"/>
      <c r="IF111" s="311"/>
      <c r="IG111" s="311"/>
      <c r="IH111" s="311"/>
      <c r="II111" s="311"/>
      <c r="IJ111" s="311"/>
      <c r="IK111" s="311"/>
      <c r="IL111" s="311"/>
      <c r="IM111" s="311"/>
      <c r="IN111" s="311"/>
      <c r="IO111" s="311"/>
      <c r="IP111" s="311"/>
      <c r="IQ111" s="311"/>
      <c r="IR111" s="311"/>
      <c r="IS111" s="311"/>
      <c r="IT111" s="311"/>
      <c r="IU111" s="311"/>
      <c r="IV111" s="311"/>
      <c r="IW111" s="311"/>
      <c r="IX111" s="311"/>
      <c r="IY111" s="311"/>
      <c r="IZ111" s="311"/>
      <c r="JA111" s="311"/>
      <c r="JB111" s="311"/>
      <c r="JC111" s="311"/>
      <c r="JD111" s="311"/>
      <c r="JE111" s="311"/>
      <c r="JF111" s="311"/>
      <c r="JG111" s="311"/>
      <c r="JH111" s="311"/>
      <c r="JI111" s="311"/>
      <c r="JJ111" s="311"/>
      <c r="JK111" s="311"/>
      <c r="JL111" s="311"/>
      <c r="JM111" s="311"/>
      <c r="JN111" s="311"/>
      <c r="JO111" s="311"/>
      <c r="JP111" s="311"/>
      <c r="JQ111" s="311"/>
      <c r="JR111" s="311"/>
      <c r="JS111" s="311"/>
      <c r="JT111" s="311"/>
      <c r="JU111" s="311"/>
      <c r="JV111" s="311"/>
      <c r="JW111" s="311"/>
      <c r="JX111" s="311"/>
      <c r="JY111" s="311"/>
      <c r="JZ111" s="311"/>
      <c r="KA111" s="311"/>
      <c r="KB111" s="311"/>
      <c r="KC111" s="311"/>
      <c r="KD111" s="311"/>
      <c r="KE111" s="311"/>
      <c r="KF111" s="311"/>
      <c r="KG111" s="311"/>
      <c r="KH111" s="311"/>
      <c r="KI111" s="311"/>
      <c r="KJ111" s="311"/>
      <c r="KK111" s="311"/>
      <c r="KL111" s="311"/>
      <c r="KM111" s="311"/>
      <c r="KN111" s="311"/>
      <c r="KO111" s="311"/>
      <c r="KP111" s="311"/>
      <c r="KQ111" s="311"/>
      <c r="KR111" s="311"/>
      <c r="KS111" s="311"/>
      <c r="KT111" s="311"/>
      <c r="KU111" s="311"/>
      <c r="KV111" s="311"/>
      <c r="KW111" s="311"/>
      <c r="KX111" s="311"/>
      <c r="KY111" s="311"/>
      <c r="KZ111" s="311"/>
      <c r="LA111" s="311"/>
      <c r="LB111" s="311"/>
      <c r="LC111" s="311"/>
      <c r="LD111" s="311"/>
      <c r="LE111" s="311"/>
      <c r="LF111" s="311"/>
      <c r="LG111" s="311"/>
      <c r="LH111" s="311"/>
      <c r="LI111" s="311"/>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05">
        <v>10449997.48</v>
      </c>
      <c r="EA112" s="305">
        <v>10351891.91</v>
      </c>
      <c r="EB112" s="308">
        <v>9941071.3499999996</v>
      </c>
      <c r="EC112" s="315">
        <v>10056749.59</v>
      </c>
      <c r="ED112" s="308">
        <v>10240003.99</v>
      </c>
      <c r="EE112" s="308">
        <v>10288758.039999999</v>
      </c>
      <c r="EF112" s="308">
        <v>10547477.470000001</v>
      </c>
      <c r="EG112" s="308">
        <v>10629131.130000001</v>
      </c>
      <c r="EH112" s="311">
        <v>10235148.66</v>
      </c>
      <c r="EI112" s="311">
        <v>10418756.810000001</v>
      </c>
      <c r="EJ112" s="311">
        <v>9027967.8599999994</v>
      </c>
      <c r="EK112" s="311">
        <v>9060292.8100000005</v>
      </c>
      <c r="EL112" s="311">
        <v>9323783.9399999995</v>
      </c>
      <c r="EM112" s="311">
        <v>9371948.4000000004</v>
      </c>
      <c r="EN112" s="311">
        <v>9055138.0800000001</v>
      </c>
      <c r="EO112" s="311">
        <v>5035876.3099999996</v>
      </c>
      <c r="EP112" s="311">
        <v>6564978.3200000003</v>
      </c>
      <c r="EQ112" s="311">
        <v>7602969.7000000002</v>
      </c>
      <c r="ER112" s="311">
        <v>6324073.25</v>
      </c>
      <c r="ES112" s="311">
        <v>6683946.5800000001</v>
      </c>
      <c r="ET112" s="311">
        <v>6003212.1200000001</v>
      </c>
      <c r="EU112" s="311">
        <v>7135869.1500000004</v>
      </c>
      <c r="EV112" s="311">
        <v>6207886.6699999999</v>
      </c>
      <c r="EW112" s="311">
        <v>6327448.5300000003</v>
      </c>
      <c r="EX112" s="311">
        <v>6153473.4699999997</v>
      </c>
      <c r="EY112" s="311">
        <v>6326119.0300000003</v>
      </c>
      <c r="EZ112" s="311">
        <v>6430553.0499999998</v>
      </c>
      <c r="FA112" s="311">
        <v>6218395.7000000002</v>
      </c>
      <c r="FB112" s="311">
        <v>6862261.6200000001</v>
      </c>
      <c r="FC112" s="311">
        <v>7143348.9900000002</v>
      </c>
      <c r="FD112" s="311">
        <v>7029331</v>
      </c>
      <c r="FE112" s="311">
        <v>10456885.15</v>
      </c>
      <c r="FF112" s="311">
        <v>5984394.8399999999</v>
      </c>
      <c r="FG112" s="311">
        <v>6928715.1699999999</v>
      </c>
      <c r="FH112" s="311">
        <v>6534675.6500000004</v>
      </c>
      <c r="FI112" s="311">
        <v>6641554.0999999996</v>
      </c>
      <c r="FJ112" s="311">
        <v>6429375.4699999997</v>
      </c>
      <c r="FK112" s="311">
        <v>6536921.0899999999</v>
      </c>
      <c r="FL112" s="360">
        <v>6753142.7800000003</v>
      </c>
      <c r="FM112" s="311">
        <v>6916329.6100000003</v>
      </c>
      <c r="FN112" s="311">
        <v>6430517.1200000001</v>
      </c>
      <c r="FO112" s="311">
        <v>6933312.3200000003</v>
      </c>
      <c r="FP112" s="311">
        <v>6920586.0499999998</v>
      </c>
      <c r="FQ112" s="311">
        <v>6847594.7000000002</v>
      </c>
      <c r="FR112" s="311">
        <v>6448137.3300000001</v>
      </c>
      <c r="FS112" s="311">
        <v>7174722.5199999996</v>
      </c>
      <c r="FT112" s="311">
        <v>6752335.3300000001</v>
      </c>
      <c r="FU112" s="311">
        <v>6378584.3399999999</v>
      </c>
      <c r="FV112" s="311">
        <v>5976072.2199999997</v>
      </c>
      <c r="FW112" s="311">
        <v>6185136.4800000004</v>
      </c>
      <c r="FX112" s="311">
        <v>6808115.7000000002</v>
      </c>
      <c r="FY112" s="311">
        <v>7119326.7800000003</v>
      </c>
      <c r="FZ112" s="311">
        <v>6754872.6500000004</v>
      </c>
      <c r="GA112" s="311">
        <v>7095987.1799999997</v>
      </c>
      <c r="GB112" s="311">
        <v>7147001.1699999999</v>
      </c>
      <c r="GC112" s="311">
        <v>6638995.8600000003</v>
      </c>
      <c r="GD112" s="311"/>
      <c r="GF112" s="311"/>
      <c r="GG112" s="311"/>
      <c r="GH112" s="311"/>
      <c r="GI112" s="311"/>
      <c r="GJ112" s="311"/>
      <c r="GK112" s="311"/>
      <c r="GL112" s="311"/>
      <c r="GM112" s="311"/>
      <c r="GN112" s="311"/>
      <c r="GO112" s="311"/>
      <c r="GP112" s="311"/>
      <c r="GQ112" s="311"/>
      <c r="GR112" s="311"/>
      <c r="GS112" s="311"/>
      <c r="GT112" s="311"/>
      <c r="GU112" s="311"/>
      <c r="GV112" s="311"/>
      <c r="GW112" s="311"/>
      <c r="GX112" s="311"/>
      <c r="GY112" s="311"/>
      <c r="GZ112" s="311"/>
      <c r="HA112" s="311"/>
      <c r="HB112" s="311"/>
      <c r="HC112" s="311"/>
      <c r="HD112" s="311"/>
      <c r="HE112" s="311"/>
      <c r="HF112" s="311"/>
      <c r="HG112" s="311"/>
      <c r="HH112" s="311"/>
      <c r="HI112" s="311"/>
      <c r="HJ112" s="311"/>
      <c r="HK112" s="311"/>
      <c r="HL112" s="311"/>
      <c r="HM112" s="311"/>
      <c r="HN112" s="311"/>
      <c r="HO112" s="311"/>
      <c r="HP112" s="311"/>
      <c r="HQ112" s="311"/>
      <c r="HR112" s="311"/>
      <c r="HS112" s="311"/>
      <c r="HT112" s="311"/>
      <c r="HU112" s="311"/>
      <c r="HV112" s="311"/>
      <c r="HW112" s="311"/>
      <c r="HX112" s="311"/>
      <c r="HY112" s="311"/>
      <c r="HZ112" s="311"/>
      <c r="IA112" s="311"/>
      <c r="IB112" s="311"/>
      <c r="IC112" s="311"/>
      <c r="ID112" s="311"/>
      <c r="IE112" s="311"/>
      <c r="IF112" s="311"/>
      <c r="IG112" s="311"/>
      <c r="IH112" s="311"/>
      <c r="II112" s="311"/>
      <c r="IJ112" s="311"/>
      <c r="IK112" s="311"/>
      <c r="IL112" s="311"/>
      <c r="IM112" s="311"/>
      <c r="IN112" s="311"/>
      <c r="IO112" s="311"/>
      <c r="IP112" s="311"/>
      <c r="IQ112" s="311"/>
      <c r="IR112" s="311"/>
      <c r="IS112" s="311"/>
      <c r="IT112" s="311"/>
      <c r="IU112" s="311"/>
      <c r="IV112" s="311"/>
      <c r="IW112" s="311"/>
      <c r="IX112" s="311"/>
      <c r="IY112" s="311"/>
      <c r="IZ112" s="311"/>
      <c r="JA112" s="311"/>
      <c r="JB112" s="311"/>
      <c r="JC112" s="311"/>
      <c r="JD112" s="311"/>
      <c r="JE112" s="311"/>
      <c r="JF112" s="311"/>
      <c r="JG112" s="311"/>
      <c r="JH112" s="311"/>
      <c r="JI112" s="311"/>
      <c r="JJ112" s="311"/>
      <c r="JK112" s="311"/>
      <c r="JL112" s="311"/>
      <c r="JM112" s="311"/>
      <c r="JN112" s="311"/>
      <c r="JO112" s="311"/>
      <c r="JP112" s="311"/>
      <c r="JQ112" s="311"/>
      <c r="JR112" s="311"/>
      <c r="JS112" s="311"/>
      <c r="JT112" s="311"/>
      <c r="JU112" s="311"/>
      <c r="JV112" s="311"/>
      <c r="JW112" s="311"/>
      <c r="JX112" s="311"/>
      <c r="JY112" s="311"/>
      <c r="JZ112" s="311"/>
      <c r="KA112" s="311"/>
      <c r="KB112" s="311"/>
      <c r="KC112" s="311"/>
      <c r="KD112" s="311"/>
      <c r="KE112" s="311"/>
      <c r="KF112" s="311"/>
      <c r="KG112" s="311"/>
      <c r="KH112" s="311"/>
      <c r="KI112" s="311"/>
      <c r="KJ112" s="311"/>
      <c r="KK112" s="311"/>
      <c r="KL112" s="311"/>
      <c r="KM112" s="311"/>
      <c r="KN112" s="311"/>
      <c r="KO112" s="311"/>
      <c r="KP112" s="311"/>
      <c r="KQ112" s="311"/>
      <c r="KR112" s="311"/>
      <c r="KS112" s="311"/>
      <c r="KT112" s="311"/>
      <c r="KU112" s="311"/>
      <c r="KV112" s="311"/>
      <c r="KW112" s="311"/>
      <c r="KX112" s="311"/>
      <c r="KY112" s="311"/>
      <c r="KZ112" s="311"/>
      <c r="LA112" s="311"/>
      <c r="LB112" s="311"/>
      <c r="LC112" s="311"/>
      <c r="LD112" s="311"/>
      <c r="LE112" s="311"/>
      <c r="LF112" s="311"/>
      <c r="LG112" s="311"/>
      <c r="LH112" s="311"/>
      <c r="LI112" s="311"/>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05">
        <v>265875.75</v>
      </c>
      <c r="EB113" s="308"/>
      <c r="EC113" s="308"/>
      <c r="ED113" s="308"/>
      <c r="EE113" s="308"/>
      <c r="EF113" s="308"/>
      <c r="EG113" s="308"/>
      <c r="EH113" s="311"/>
      <c r="EI113" s="311"/>
      <c r="EJ113" s="311"/>
      <c r="EK113" s="311"/>
      <c r="EL113" s="311"/>
      <c r="EM113" s="311"/>
      <c r="EN113" s="311"/>
      <c r="EO113" s="311"/>
      <c r="EP113" s="311"/>
      <c r="EQ113" s="311"/>
      <c r="ER113" s="311"/>
      <c r="ES113" s="311"/>
      <c r="ET113" s="311"/>
      <c r="EU113" s="311"/>
      <c r="EV113" s="311"/>
      <c r="EW113" s="311"/>
      <c r="EX113" s="311"/>
      <c r="EY113" s="311"/>
      <c r="EZ113" s="311"/>
      <c r="FA113" s="311"/>
      <c r="FB113" s="311"/>
      <c r="FC113" s="311"/>
      <c r="FD113" s="311"/>
      <c r="FE113" s="311"/>
      <c r="FF113" s="311"/>
      <c r="FG113" s="311"/>
      <c r="FH113" s="311"/>
      <c r="FI113" s="311"/>
      <c r="FJ113" s="311"/>
      <c r="FK113" s="311"/>
      <c r="FL113" s="361"/>
      <c r="FM113" s="311"/>
      <c r="FN113" s="311"/>
      <c r="FO113" s="311"/>
      <c r="FP113" s="311"/>
      <c r="FQ113" s="311"/>
      <c r="FR113" s="311"/>
      <c r="FS113" s="311"/>
      <c r="FT113" s="311"/>
      <c r="FU113" s="311"/>
      <c r="FV113" s="311"/>
      <c r="FW113" s="311"/>
      <c r="FX113" s="311"/>
      <c r="FY113" s="311"/>
      <c r="FZ113" s="311"/>
      <c r="GA113" s="311"/>
      <c r="GB113" s="311"/>
      <c r="GC113" s="311"/>
      <c r="GD113" s="311"/>
      <c r="GF113" s="311"/>
      <c r="GG113" s="311"/>
      <c r="GH113" s="311"/>
      <c r="GI113" s="311"/>
      <c r="GJ113" s="311"/>
      <c r="GK113" s="311"/>
      <c r="GL113" s="311"/>
      <c r="GM113" s="311"/>
      <c r="GN113" s="311"/>
      <c r="GO113" s="311"/>
      <c r="GP113" s="311"/>
      <c r="GQ113" s="311"/>
      <c r="GR113" s="311"/>
      <c r="GS113" s="311"/>
      <c r="GT113" s="311"/>
      <c r="GU113" s="311"/>
      <c r="GV113" s="311"/>
      <c r="GW113" s="311"/>
      <c r="GX113" s="311"/>
      <c r="GY113" s="311"/>
      <c r="GZ113" s="311"/>
      <c r="HA113" s="311"/>
      <c r="HB113" s="311"/>
      <c r="HC113" s="311"/>
      <c r="HD113" s="311"/>
      <c r="HE113" s="311"/>
      <c r="HF113" s="311"/>
      <c r="HG113" s="311"/>
      <c r="HH113" s="311"/>
      <c r="HI113" s="311"/>
      <c r="HJ113" s="311"/>
      <c r="HK113" s="311"/>
      <c r="HL113" s="311"/>
      <c r="HM113" s="311"/>
      <c r="HN113" s="311"/>
      <c r="HO113" s="311"/>
      <c r="HP113" s="311"/>
      <c r="HQ113" s="311"/>
      <c r="HR113" s="311"/>
      <c r="HS113" s="311"/>
      <c r="HT113" s="311"/>
      <c r="HU113" s="311"/>
      <c r="HV113" s="311"/>
      <c r="HW113" s="311"/>
      <c r="HX113" s="311"/>
      <c r="HY113" s="311"/>
      <c r="HZ113" s="311"/>
      <c r="IA113" s="311"/>
      <c r="IB113" s="311"/>
      <c r="IC113" s="311"/>
      <c r="ID113" s="311"/>
      <c r="IE113" s="311"/>
      <c r="IF113" s="311"/>
      <c r="IG113" s="311"/>
      <c r="IH113" s="311"/>
      <c r="II113" s="311"/>
      <c r="IJ113" s="311"/>
      <c r="IK113" s="311"/>
      <c r="IL113" s="311"/>
      <c r="IM113" s="311"/>
      <c r="IN113" s="311"/>
      <c r="IO113" s="311"/>
      <c r="IP113" s="311"/>
      <c r="IQ113" s="311"/>
      <c r="IR113" s="311"/>
      <c r="IS113" s="311"/>
      <c r="IT113" s="311"/>
      <c r="IU113" s="311"/>
      <c r="IV113" s="311"/>
      <c r="IW113" s="311"/>
      <c r="IX113" s="311"/>
      <c r="IY113" s="311"/>
      <c r="IZ113" s="311"/>
      <c r="JA113" s="311"/>
      <c r="JB113" s="311"/>
      <c r="JC113" s="311"/>
      <c r="JD113" s="311"/>
      <c r="JE113" s="311"/>
      <c r="JF113" s="311"/>
      <c r="JG113" s="311"/>
      <c r="JH113" s="311"/>
      <c r="JI113" s="311"/>
      <c r="JJ113" s="311"/>
      <c r="JK113" s="311"/>
      <c r="JL113" s="311"/>
      <c r="JM113" s="311"/>
      <c r="JN113" s="311"/>
      <c r="JO113" s="311"/>
      <c r="JP113" s="311"/>
      <c r="JQ113" s="311"/>
      <c r="JR113" s="311"/>
      <c r="JS113" s="311"/>
      <c r="JT113" s="311"/>
      <c r="JU113" s="311"/>
      <c r="JV113" s="311"/>
      <c r="JW113" s="311"/>
      <c r="JX113" s="311"/>
      <c r="JY113" s="311"/>
      <c r="JZ113" s="311"/>
      <c r="KA113" s="311"/>
      <c r="KB113" s="311"/>
      <c r="KC113" s="311"/>
      <c r="KD113" s="311"/>
      <c r="KE113" s="311"/>
      <c r="KF113" s="311"/>
      <c r="KG113" s="311"/>
      <c r="KH113" s="311"/>
      <c r="KI113" s="311"/>
      <c r="KJ113" s="311"/>
      <c r="KK113" s="311"/>
      <c r="KL113" s="311"/>
      <c r="KM113" s="311"/>
      <c r="KN113" s="311"/>
      <c r="KO113" s="311"/>
      <c r="KP113" s="311"/>
      <c r="KQ113" s="311"/>
      <c r="KR113" s="311"/>
      <c r="KS113" s="311"/>
      <c r="KT113" s="311"/>
      <c r="KU113" s="311"/>
      <c r="KV113" s="311"/>
      <c r="KW113" s="311"/>
      <c r="KX113" s="311"/>
      <c r="KY113" s="311"/>
      <c r="KZ113" s="311"/>
      <c r="LA113" s="311"/>
      <c r="LB113" s="311"/>
      <c r="LC113" s="311"/>
      <c r="LD113" s="311"/>
      <c r="LE113" s="311"/>
      <c r="LF113" s="311"/>
      <c r="LG113" s="311"/>
      <c r="LH113" s="311"/>
      <c r="LI113" s="311"/>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05">
        <v>551710.06999999995</v>
      </c>
      <c r="EB114" s="308"/>
      <c r="EC114" s="308"/>
      <c r="ED114" s="308"/>
      <c r="EE114" s="308"/>
      <c r="EF114" s="308"/>
      <c r="EG114" s="308"/>
      <c r="EH114" s="311"/>
      <c r="EI114" s="311"/>
      <c r="EJ114" s="311"/>
      <c r="EK114" s="311"/>
      <c r="EL114" s="311"/>
      <c r="EM114" s="311"/>
      <c r="EN114" s="311"/>
      <c r="EO114" s="311"/>
      <c r="EP114" s="311"/>
      <c r="EQ114" s="311"/>
      <c r="ER114" s="311"/>
      <c r="ES114" s="311"/>
      <c r="ET114" s="344"/>
      <c r="EU114" s="344"/>
      <c r="EV114" s="344"/>
      <c r="EW114" s="344"/>
      <c r="EX114" s="344"/>
      <c r="EY114" s="344"/>
      <c r="EZ114" s="344"/>
      <c r="FA114" s="344"/>
      <c r="FB114" s="344"/>
      <c r="FC114" s="344"/>
      <c r="FD114" s="311"/>
      <c r="FE114" s="311"/>
      <c r="FF114" s="311"/>
      <c r="FG114" s="311"/>
      <c r="FH114" s="311"/>
      <c r="FI114" s="311"/>
      <c r="FJ114" s="311"/>
      <c r="FK114" s="311"/>
      <c r="FL114" s="361"/>
      <c r="FM114" s="311"/>
      <c r="FN114" s="311"/>
      <c r="FO114" s="311"/>
      <c r="FP114" s="311"/>
      <c r="FQ114" s="311"/>
      <c r="FR114" s="311"/>
      <c r="FS114" s="311"/>
      <c r="FT114" s="311"/>
      <c r="FU114" s="311"/>
      <c r="FV114" s="311"/>
      <c r="FW114" s="311"/>
      <c r="FX114" s="311"/>
      <c r="FY114" s="311"/>
      <c r="FZ114" s="311"/>
      <c r="GA114" s="311"/>
      <c r="GB114" s="311"/>
      <c r="GC114" s="311"/>
      <c r="GD114" s="311"/>
      <c r="GF114" s="311"/>
      <c r="GG114" s="311"/>
      <c r="GH114" s="311"/>
      <c r="GI114" s="311"/>
      <c r="GJ114" s="311"/>
      <c r="GK114" s="311"/>
      <c r="GL114" s="311"/>
      <c r="GM114" s="311"/>
      <c r="GN114" s="311"/>
      <c r="GO114" s="311"/>
      <c r="GP114" s="311"/>
      <c r="GQ114" s="311"/>
      <c r="GR114" s="311"/>
      <c r="GS114" s="311"/>
      <c r="GT114" s="311"/>
      <c r="GU114" s="311"/>
      <c r="GV114" s="311"/>
      <c r="GW114" s="311"/>
      <c r="GX114" s="311"/>
      <c r="GY114" s="311"/>
      <c r="GZ114" s="311"/>
      <c r="HA114" s="311"/>
      <c r="HB114" s="311"/>
      <c r="HC114" s="311"/>
      <c r="HD114" s="311"/>
      <c r="HE114" s="311"/>
      <c r="HF114" s="311"/>
      <c r="HG114" s="311"/>
      <c r="HH114" s="311"/>
      <c r="HI114" s="311"/>
      <c r="HJ114" s="311"/>
      <c r="HK114" s="311"/>
      <c r="HL114" s="311"/>
      <c r="HM114" s="311"/>
      <c r="HN114" s="311"/>
      <c r="HO114" s="311"/>
      <c r="HP114" s="311"/>
      <c r="HQ114" s="311"/>
      <c r="HR114" s="311"/>
      <c r="HS114" s="311"/>
      <c r="HT114" s="311"/>
      <c r="HU114" s="311"/>
      <c r="HV114" s="311"/>
      <c r="HW114" s="311"/>
      <c r="HX114" s="311"/>
      <c r="HY114" s="311"/>
      <c r="HZ114" s="311"/>
      <c r="IA114" s="311"/>
      <c r="IB114" s="311"/>
      <c r="IC114" s="311"/>
      <c r="ID114" s="311"/>
      <c r="IE114" s="311"/>
      <c r="IF114" s="311"/>
      <c r="IG114" s="311"/>
      <c r="IH114" s="311"/>
      <c r="II114" s="311"/>
      <c r="IJ114" s="311"/>
      <c r="IK114" s="311"/>
      <c r="IL114" s="311"/>
      <c r="IM114" s="311"/>
      <c r="IN114" s="311"/>
      <c r="IO114" s="311"/>
      <c r="IP114" s="311"/>
      <c r="IQ114" s="311"/>
      <c r="IR114" s="311"/>
      <c r="IS114" s="311"/>
      <c r="IT114" s="311"/>
      <c r="IU114" s="311"/>
      <c r="IV114" s="311"/>
      <c r="IW114" s="311"/>
      <c r="IX114" s="311"/>
      <c r="IY114" s="311"/>
      <c r="IZ114" s="311"/>
      <c r="JA114" s="311"/>
      <c r="JB114" s="311"/>
      <c r="JC114" s="311"/>
      <c r="JD114" s="311"/>
      <c r="JE114" s="311"/>
      <c r="JF114" s="311"/>
      <c r="JG114" s="311"/>
      <c r="JH114" s="311"/>
      <c r="JI114" s="311"/>
      <c r="JJ114" s="311"/>
      <c r="JK114" s="311"/>
      <c r="JL114" s="311"/>
      <c r="JM114" s="311"/>
      <c r="JN114" s="311"/>
      <c r="JO114" s="311"/>
      <c r="JP114" s="311"/>
      <c r="JQ114" s="311"/>
      <c r="JR114" s="311"/>
      <c r="JS114" s="311"/>
      <c r="JT114" s="311"/>
      <c r="JU114" s="311"/>
      <c r="JV114" s="311"/>
      <c r="JW114" s="311"/>
      <c r="JX114" s="311"/>
      <c r="JY114" s="311"/>
      <c r="JZ114" s="311"/>
      <c r="KA114" s="311"/>
      <c r="KB114" s="311"/>
      <c r="KC114" s="311"/>
      <c r="KD114" s="311"/>
      <c r="KE114" s="311"/>
      <c r="KF114" s="311"/>
      <c r="KG114" s="311"/>
      <c r="KH114" s="311"/>
      <c r="KI114" s="311"/>
      <c r="KJ114" s="311"/>
      <c r="KK114" s="311"/>
      <c r="KL114" s="311"/>
      <c r="KM114" s="311"/>
      <c r="KN114" s="311"/>
      <c r="KO114" s="311"/>
      <c r="KP114" s="311"/>
      <c r="KQ114" s="311"/>
      <c r="KR114" s="311"/>
      <c r="KS114" s="311"/>
      <c r="KT114" s="311"/>
      <c r="KU114" s="311"/>
      <c r="KV114" s="311"/>
      <c r="KW114" s="311"/>
      <c r="KX114" s="311"/>
      <c r="KY114" s="311"/>
      <c r="KZ114" s="311"/>
      <c r="LA114" s="311"/>
      <c r="LB114" s="311"/>
      <c r="LC114" s="311"/>
      <c r="LD114" s="311"/>
      <c r="LE114" s="311"/>
      <c r="LF114" s="311"/>
      <c r="LG114" s="311"/>
      <c r="LH114" s="311"/>
      <c r="LI114" s="311"/>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05">
        <v>904514.68</v>
      </c>
      <c r="EB115" s="308"/>
      <c r="EC115" s="308"/>
      <c r="ED115" s="308"/>
      <c r="EE115" s="308"/>
      <c r="EF115" s="308"/>
      <c r="EG115" s="308"/>
      <c r="EH115" s="311"/>
      <c r="EI115" s="311"/>
      <c r="EJ115" s="311"/>
      <c r="EK115" s="311"/>
      <c r="EL115" s="311"/>
      <c r="EM115" s="311"/>
      <c r="EN115" s="311"/>
      <c r="EO115" s="311"/>
      <c r="EP115" s="311"/>
      <c r="EQ115" s="311"/>
      <c r="ER115" s="311"/>
      <c r="ES115" s="311"/>
      <c r="ET115" s="344"/>
      <c r="EU115" s="344"/>
      <c r="EV115" s="344"/>
      <c r="EW115" s="344"/>
      <c r="EX115" s="344"/>
      <c r="EY115" s="344"/>
      <c r="EZ115" s="344"/>
      <c r="FA115" s="344"/>
      <c r="FB115" s="344"/>
      <c r="FC115" s="344"/>
      <c r="FD115" s="311"/>
      <c r="FE115" s="311"/>
      <c r="FF115" s="311"/>
      <c r="FG115" s="311"/>
      <c r="FH115" s="311"/>
      <c r="FI115" s="311"/>
      <c r="FJ115" s="311"/>
      <c r="FK115" s="311"/>
      <c r="FL115" s="361"/>
      <c r="FM115" s="311"/>
      <c r="FN115" s="311"/>
      <c r="FO115" s="311"/>
      <c r="FP115" s="311"/>
      <c r="FQ115" s="311"/>
      <c r="FR115" s="311"/>
      <c r="FS115" s="311"/>
      <c r="FT115" s="311"/>
      <c r="FU115" s="311"/>
      <c r="FV115" s="311"/>
      <c r="FW115" s="311"/>
      <c r="FX115" s="311"/>
      <c r="FY115" s="311"/>
      <c r="FZ115" s="311"/>
      <c r="GA115" s="311"/>
      <c r="GB115" s="311"/>
      <c r="GC115" s="311"/>
      <c r="GD115" s="311"/>
      <c r="GF115" s="311"/>
      <c r="GG115" s="311"/>
      <c r="GH115" s="311"/>
      <c r="GI115" s="311"/>
      <c r="GJ115" s="311"/>
      <c r="GK115" s="311"/>
      <c r="GL115" s="311"/>
      <c r="GM115" s="311"/>
      <c r="GN115" s="311"/>
      <c r="GO115" s="311"/>
      <c r="GP115" s="311"/>
      <c r="GQ115" s="311"/>
      <c r="GR115" s="311"/>
      <c r="GS115" s="311"/>
      <c r="GT115" s="311"/>
      <c r="GU115" s="311"/>
      <c r="GV115" s="311"/>
      <c r="GW115" s="311"/>
      <c r="GX115" s="311"/>
      <c r="GY115" s="311"/>
      <c r="GZ115" s="311"/>
      <c r="HA115" s="311"/>
      <c r="HB115" s="311"/>
      <c r="HC115" s="311"/>
      <c r="HD115" s="311"/>
      <c r="HE115" s="311"/>
      <c r="HF115" s="311"/>
      <c r="HG115" s="311"/>
      <c r="HH115" s="311"/>
      <c r="HI115" s="311"/>
      <c r="HJ115" s="311"/>
      <c r="HK115" s="311"/>
      <c r="HL115" s="311"/>
      <c r="HM115" s="311"/>
      <c r="HN115" s="311"/>
      <c r="HO115" s="311"/>
      <c r="HP115" s="311"/>
      <c r="HQ115" s="311"/>
      <c r="HR115" s="311"/>
      <c r="HS115" s="311"/>
      <c r="HT115" s="311"/>
      <c r="HU115" s="311"/>
      <c r="HV115" s="311"/>
      <c r="HW115" s="311"/>
      <c r="HX115" s="311"/>
      <c r="HY115" s="311"/>
      <c r="HZ115" s="311"/>
      <c r="IA115" s="311"/>
      <c r="IB115" s="311"/>
      <c r="IC115" s="311"/>
      <c r="ID115" s="311"/>
      <c r="IE115" s="311"/>
      <c r="IF115" s="311"/>
      <c r="IG115" s="311"/>
      <c r="IH115" s="311"/>
      <c r="II115" s="311"/>
      <c r="IJ115" s="311"/>
      <c r="IK115" s="311"/>
      <c r="IL115" s="311"/>
      <c r="IM115" s="311"/>
      <c r="IN115" s="311"/>
      <c r="IO115" s="311"/>
      <c r="IP115" s="311"/>
      <c r="IQ115" s="311"/>
      <c r="IR115" s="311"/>
      <c r="IS115" s="311"/>
      <c r="IT115" s="311"/>
      <c r="IU115" s="311"/>
      <c r="IV115" s="311"/>
      <c r="IW115" s="311"/>
      <c r="IX115" s="311"/>
      <c r="IY115" s="311"/>
      <c r="IZ115" s="311"/>
      <c r="JA115" s="311"/>
      <c r="JB115" s="311"/>
      <c r="JC115" s="311"/>
      <c r="JD115" s="311"/>
      <c r="JE115" s="311"/>
      <c r="JF115" s="311"/>
      <c r="JG115" s="311"/>
      <c r="JH115" s="311"/>
      <c r="JI115" s="311"/>
      <c r="JJ115" s="311"/>
      <c r="JK115" s="311"/>
      <c r="JL115" s="311"/>
      <c r="JM115" s="311"/>
      <c r="JN115" s="311"/>
      <c r="JO115" s="311"/>
      <c r="JP115" s="311"/>
      <c r="JQ115" s="311"/>
      <c r="JR115" s="311"/>
      <c r="JS115" s="311"/>
      <c r="JT115" s="311"/>
      <c r="JU115" s="311"/>
      <c r="JV115" s="311"/>
      <c r="JW115" s="311"/>
      <c r="JX115" s="311"/>
      <c r="JY115" s="311"/>
      <c r="JZ115" s="311"/>
      <c r="KA115" s="311"/>
      <c r="KB115" s="311"/>
      <c r="KC115" s="311"/>
      <c r="KD115" s="311"/>
      <c r="KE115" s="311"/>
      <c r="KF115" s="311"/>
      <c r="KG115" s="311"/>
      <c r="KH115" s="311"/>
      <c r="KI115" s="311"/>
      <c r="KJ115" s="311"/>
      <c r="KK115" s="311"/>
      <c r="KL115" s="311"/>
      <c r="KM115" s="311"/>
      <c r="KN115" s="311"/>
      <c r="KO115" s="311"/>
      <c r="KP115" s="311"/>
      <c r="KQ115" s="311"/>
      <c r="KR115" s="311"/>
      <c r="KS115" s="311"/>
      <c r="KT115" s="311"/>
      <c r="KU115" s="311"/>
      <c r="KV115" s="311"/>
      <c r="KW115" s="311"/>
      <c r="KX115" s="311"/>
      <c r="KY115" s="311"/>
      <c r="KZ115" s="311"/>
      <c r="LA115" s="311"/>
      <c r="LB115" s="311"/>
      <c r="LC115" s="311"/>
      <c r="LD115" s="311"/>
      <c r="LE115" s="311"/>
      <c r="LF115" s="311"/>
      <c r="LG115" s="311"/>
      <c r="LH115" s="311"/>
      <c r="LI115" s="311"/>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05">
        <v>1138006.3899999999</v>
      </c>
      <c r="EB116" s="308"/>
      <c r="EC116" s="308"/>
      <c r="ED116" s="308"/>
      <c r="EE116" s="308"/>
      <c r="EF116" s="308"/>
      <c r="EG116" s="308"/>
      <c r="EH116" s="311"/>
      <c r="EI116" s="311"/>
      <c r="EJ116" s="311"/>
      <c r="EK116" s="311"/>
      <c r="EL116" s="311"/>
      <c r="EM116" s="311"/>
      <c r="EN116" s="311"/>
      <c r="EO116" s="311"/>
      <c r="EP116" s="311"/>
      <c r="EQ116" s="311"/>
      <c r="ER116" s="311"/>
      <c r="ES116" s="311"/>
      <c r="ET116" s="344"/>
      <c r="EU116" s="344"/>
      <c r="EV116" s="344"/>
      <c r="EW116" s="344"/>
      <c r="EX116" s="344"/>
      <c r="EY116" s="344"/>
      <c r="EZ116" s="344"/>
      <c r="FA116" s="344"/>
      <c r="FB116" s="344"/>
      <c r="FC116" s="344"/>
      <c r="FD116" s="311"/>
      <c r="FE116" s="311"/>
      <c r="FF116" s="311"/>
      <c r="FG116" s="311"/>
      <c r="FH116" s="311"/>
      <c r="FI116" s="311"/>
      <c r="FJ116" s="311"/>
      <c r="FK116" s="311"/>
      <c r="FL116" s="361"/>
      <c r="FM116" s="311"/>
      <c r="FN116" s="311"/>
      <c r="FO116" s="311"/>
      <c r="FP116" s="311"/>
      <c r="FQ116" s="311"/>
      <c r="FR116" s="311"/>
      <c r="FS116" s="311"/>
      <c r="FT116" s="311"/>
      <c r="FU116" s="311"/>
      <c r="FV116" s="311"/>
      <c r="FW116" s="311"/>
      <c r="FX116" s="311"/>
      <c r="FY116" s="311"/>
      <c r="FZ116" s="311"/>
      <c r="GA116" s="311"/>
      <c r="GB116" s="311"/>
      <c r="GC116" s="311"/>
      <c r="GD116" s="311"/>
      <c r="GF116" s="311"/>
      <c r="GG116" s="311"/>
      <c r="GH116" s="311"/>
      <c r="GI116" s="311"/>
      <c r="GJ116" s="311"/>
      <c r="GK116" s="311"/>
      <c r="GL116" s="311"/>
      <c r="GM116" s="311"/>
      <c r="GN116" s="311"/>
      <c r="GO116" s="311"/>
      <c r="GP116" s="311"/>
      <c r="GQ116" s="311"/>
      <c r="GR116" s="311"/>
      <c r="GS116" s="311"/>
      <c r="GT116" s="311"/>
      <c r="GU116" s="311"/>
      <c r="GV116" s="311"/>
      <c r="GW116" s="311"/>
      <c r="GX116" s="311"/>
      <c r="GY116" s="311"/>
      <c r="GZ116" s="311"/>
      <c r="HA116" s="311"/>
      <c r="HB116" s="311"/>
      <c r="HC116" s="311"/>
      <c r="HD116" s="311"/>
      <c r="HE116" s="311"/>
      <c r="HF116" s="311"/>
      <c r="HG116" s="311"/>
      <c r="HH116" s="311"/>
      <c r="HI116" s="311"/>
      <c r="HJ116" s="311"/>
      <c r="HK116" s="311"/>
      <c r="HL116" s="311"/>
      <c r="HM116" s="311"/>
      <c r="HN116" s="311"/>
      <c r="HO116" s="311"/>
      <c r="HP116" s="311"/>
      <c r="HQ116" s="311"/>
      <c r="HR116" s="311"/>
      <c r="HS116" s="311"/>
      <c r="HT116" s="311"/>
      <c r="HU116" s="311"/>
      <c r="HV116" s="311"/>
      <c r="HW116" s="311"/>
      <c r="HX116" s="311"/>
      <c r="HY116" s="311"/>
      <c r="HZ116" s="311"/>
      <c r="IA116" s="311"/>
      <c r="IB116" s="311"/>
      <c r="IC116" s="311"/>
      <c r="ID116" s="311"/>
      <c r="IE116" s="311"/>
      <c r="IF116" s="311"/>
      <c r="IG116" s="311"/>
      <c r="IH116" s="311"/>
      <c r="II116" s="311"/>
      <c r="IJ116" s="311"/>
      <c r="IK116" s="311"/>
      <c r="IL116" s="311"/>
      <c r="IM116" s="311"/>
      <c r="IN116" s="311"/>
      <c r="IO116" s="311"/>
      <c r="IP116" s="311"/>
      <c r="IQ116" s="311"/>
      <c r="IR116" s="311"/>
      <c r="IS116" s="311"/>
      <c r="IT116" s="311"/>
      <c r="IU116" s="311"/>
      <c r="IV116" s="311"/>
      <c r="IW116" s="311"/>
      <c r="IX116" s="311"/>
      <c r="IY116" s="311"/>
      <c r="IZ116" s="311"/>
      <c r="JA116" s="311"/>
      <c r="JB116" s="311"/>
      <c r="JC116" s="311"/>
      <c r="JD116" s="311"/>
      <c r="JE116" s="311"/>
      <c r="JF116" s="311"/>
      <c r="JG116" s="311"/>
      <c r="JH116" s="311"/>
      <c r="JI116" s="311"/>
      <c r="JJ116" s="311"/>
      <c r="JK116" s="311"/>
      <c r="JL116" s="311"/>
      <c r="JM116" s="311"/>
      <c r="JN116" s="311"/>
      <c r="JO116" s="311"/>
      <c r="JP116" s="311"/>
      <c r="JQ116" s="311"/>
      <c r="JR116" s="311"/>
      <c r="JS116" s="311"/>
      <c r="JT116" s="311"/>
      <c r="JU116" s="311"/>
      <c r="JV116" s="311"/>
      <c r="JW116" s="311"/>
      <c r="JX116" s="311"/>
      <c r="JY116" s="311"/>
      <c r="JZ116" s="311"/>
      <c r="KA116" s="311"/>
      <c r="KB116" s="311"/>
      <c r="KC116" s="311"/>
      <c r="KD116" s="311"/>
      <c r="KE116" s="311"/>
      <c r="KF116" s="311"/>
      <c r="KG116" s="311"/>
      <c r="KH116" s="311"/>
      <c r="KI116" s="311"/>
      <c r="KJ116" s="311"/>
      <c r="KK116" s="311"/>
      <c r="KL116" s="311"/>
      <c r="KM116" s="311"/>
      <c r="KN116" s="311"/>
      <c r="KO116" s="311"/>
      <c r="KP116" s="311"/>
      <c r="KQ116" s="311"/>
      <c r="KR116" s="311"/>
      <c r="KS116" s="311"/>
      <c r="KT116" s="311"/>
      <c r="KU116" s="311"/>
      <c r="KV116" s="311"/>
      <c r="KW116" s="311"/>
      <c r="KX116" s="311"/>
      <c r="KY116" s="311"/>
      <c r="KZ116" s="311"/>
      <c r="LA116" s="311"/>
      <c r="LB116" s="311"/>
      <c r="LC116" s="311"/>
      <c r="LD116" s="311"/>
      <c r="LE116" s="311"/>
      <c r="LF116" s="311"/>
      <c r="LG116" s="311"/>
      <c r="LH116" s="311"/>
      <c r="LI116" s="311"/>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05">
        <v>1643679.98</v>
      </c>
      <c r="EB117" s="308"/>
      <c r="EC117" s="308"/>
      <c r="ED117" s="308"/>
      <c r="EE117" s="308"/>
      <c r="EF117" s="308"/>
      <c r="EG117" s="308"/>
      <c r="EH117" s="311"/>
      <c r="EI117" s="311"/>
      <c r="EJ117" s="311"/>
      <c r="EK117" s="311"/>
      <c r="EL117" s="311"/>
      <c r="EM117" s="311"/>
      <c r="EN117" s="311"/>
      <c r="EO117" s="311"/>
      <c r="EP117" s="311"/>
      <c r="EQ117" s="311"/>
      <c r="ER117" s="311"/>
      <c r="ES117" s="311"/>
      <c r="ET117" s="344"/>
      <c r="EU117" s="344"/>
      <c r="EV117" s="344"/>
      <c r="EW117" s="344"/>
      <c r="EX117" s="344"/>
      <c r="EY117" s="344"/>
      <c r="EZ117" s="344"/>
      <c r="FA117" s="344"/>
      <c r="FB117" s="344"/>
      <c r="FC117" s="344"/>
      <c r="FD117" s="311"/>
      <c r="FE117" s="311"/>
      <c r="FF117" s="311"/>
      <c r="FG117" s="311"/>
      <c r="FH117" s="311"/>
      <c r="FI117" s="311"/>
      <c r="FJ117" s="311"/>
      <c r="FK117" s="311"/>
      <c r="FL117" s="361"/>
      <c r="FM117" s="311"/>
      <c r="FN117" s="311"/>
      <c r="FO117" s="311"/>
      <c r="FP117" s="311"/>
      <c r="FQ117" s="311"/>
      <c r="FR117" s="311"/>
      <c r="FS117" s="311"/>
      <c r="FT117" s="311"/>
      <c r="FU117" s="311"/>
      <c r="FV117" s="311"/>
      <c r="FW117" s="311"/>
      <c r="FX117" s="311"/>
      <c r="FY117" s="311"/>
      <c r="FZ117" s="311"/>
      <c r="GA117" s="311"/>
      <c r="GB117" s="311"/>
      <c r="GC117" s="311"/>
      <c r="GD117" s="311"/>
      <c r="GF117" s="311"/>
      <c r="GG117" s="311"/>
      <c r="GH117" s="311"/>
      <c r="GI117" s="311"/>
      <c r="GJ117" s="311"/>
      <c r="GK117" s="311"/>
      <c r="GL117" s="311"/>
      <c r="GM117" s="311"/>
      <c r="GN117" s="311"/>
      <c r="GO117" s="311"/>
      <c r="GP117" s="311"/>
      <c r="GQ117" s="311"/>
      <c r="GR117" s="311"/>
      <c r="GS117" s="311"/>
      <c r="GT117" s="311"/>
      <c r="GU117" s="311"/>
      <c r="GV117" s="311"/>
      <c r="GW117" s="311"/>
      <c r="GX117" s="311"/>
      <c r="GY117" s="311"/>
      <c r="GZ117" s="311"/>
      <c r="HA117" s="311"/>
      <c r="HB117" s="311"/>
      <c r="HC117" s="311"/>
      <c r="HD117" s="311"/>
      <c r="HE117" s="311"/>
      <c r="HF117" s="311"/>
      <c r="HG117" s="311"/>
      <c r="HH117" s="311"/>
      <c r="HI117" s="311"/>
      <c r="HJ117" s="311"/>
      <c r="HK117" s="311"/>
      <c r="HL117" s="311"/>
      <c r="HM117" s="311"/>
      <c r="HN117" s="311"/>
      <c r="HO117" s="311"/>
      <c r="HP117" s="311"/>
      <c r="HQ117" s="311"/>
      <c r="HR117" s="311"/>
      <c r="HS117" s="311"/>
      <c r="HT117" s="311"/>
      <c r="HU117" s="311"/>
      <c r="HV117" s="311"/>
      <c r="HW117" s="311"/>
      <c r="HX117" s="311"/>
      <c r="HY117" s="311"/>
      <c r="HZ117" s="311"/>
      <c r="IA117" s="311"/>
      <c r="IB117" s="311"/>
      <c r="IC117" s="311"/>
      <c r="ID117" s="311"/>
      <c r="IE117" s="311"/>
      <c r="IF117" s="311"/>
      <c r="IG117" s="311"/>
      <c r="IH117" s="311"/>
      <c r="II117" s="311"/>
      <c r="IJ117" s="311"/>
      <c r="IK117" s="311"/>
      <c r="IL117" s="311"/>
      <c r="IM117" s="311"/>
      <c r="IN117" s="311"/>
      <c r="IO117" s="311"/>
      <c r="IP117" s="311"/>
      <c r="IQ117" s="311"/>
      <c r="IR117" s="311"/>
      <c r="IS117" s="311"/>
      <c r="IT117" s="311"/>
      <c r="IU117" s="311"/>
      <c r="IV117" s="311"/>
      <c r="IW117" s="311"/>
      <c r="IX117" s="311"/>
      <c r="IY117" s="311"/>
      <c r="IZ117" s="311"/>
      <c r="JA117" s="311"/>
      <c r="JB117" s="311"/>
      <c r="JC117" s="311"/>
      <c r="JD117" s="311"/>
      <c r="JE117" s="311"/>
      <c r="JF117" s="311"/>
      <c r="JG117" s="311"/>
      <c r="JH117" s="311"/>
      <c r="JI117" s="311"/>
      <c r="JJ117" s="311"/>
      <c r="JK117" s="311"/>
      <c r="JL117" s="311"/>
      <c r="JM117" s="311"/>
      <c r="JN117" s="311"/>
      <c r="JO117" s="311"/>
      <c r="JP117" s="311"/>
      <c r="JQ117" s="311"/>
      <c r="JR117" s="311"/>
      <c r="JS117" s="311"/>
      <c r="JT117" s="311"/>
      <c r="JU117" s="311"/>
      <c r="JV117" s="311"/>
      <c r="JW117" s="311"/>
      <c r="JX117" s="311"/>
      <c r="JY117" s="311"/>
      <c r="JZ117" s="311"/>
      <c r="KA117" s="311"/>
      <c r="KB117" s="311"/>
      <c r="KC117" s="311"/>
      <c r="KD117" s="311"/>
      <c r="KE117" s="311"/>
      <c r="KF117" s="311"/>
      <c r="KG117" s="311"/>
      <c r="KH117" s="311"/>
      <c r="KI117" s="311"/>
      <c r="KJ117" s="311"/>
      <c r="KK117" s="311"/>
      <c r="KL117" s="311"/>
      <c r="KM117" s="311"/>
      <c r="KN117" s="311"/>
      <c r="KO117" s="311"/>
      <c r="KP117" s="311"/>
      <c r="KQ117" s="311"/>
      <c r="KR117" s="311"/>
      <c r="KS117" s="311"/>
      <c r="KT117" s="311"/>
      <c r="KU117" s="311"/>
      <c r="KV117" s="311"/>
      <c r="KW117" s="311"/>
      <c r="KX117" s="311"/>
      <c r="KY117" s="311"/>
      <c r="KZ117" s="311"/>
      <c r="LA117" s="311"/>
      <c r="LB117" s="311"/>
      <c r="LC117" s="311"/>
      <c r="LD117" s="311"/>
      <c r="LE117" s="311"/>
      <c r="LF117" s="311"/>
      <c r="LG117" s="311"/>
      <c r="LH117" s="311"/>
      <c r="LI117" s="311"/>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05">
        <v>31636.59</v>
      </c>
      <c r="EB118" s="308"/>
      <c r="EC118" s="308"/>
      <c r="ED118" s="308"/>
      <c r="EE118" s="308"/>
      <c r="EF118" s="308"/>
      <c r="EG118" s="308"/>
      <c r="EH118" s="311"/>
      <c r="EI118" s="311"/>
      <c r="EJ118" s="311"/>
      <c r="EK118" s="311"/>
      <c r="EL118" s="311"/>
      <c r="EM118" s="311"/>
      <c r="EN118" s="311"/>
      <c r="EO118" s="311"/>
      <c r="EP118" s="311"/>
      <c r="EQ118" s="311"/>
      <c r="ER118" s="311"/>
      <c r="ES118" s="311"/>
      <c r="ET118" s="344"/>
      <c r="EU118" s="344"/>
      <c r="EV118" s="344"/>
      <c r="EW118" s="344"/>
      <c r="EX118" s="344"/>
      <c r="EY118" s="344"/>
      <c r="EZ118" s="344"/>
      <c r="FA118" s="344"/>
      <c r="FB118" s="344"/>
      <c r="FC118" s="344"/>
      <c r="FD118" s="311"/>
      <c r="FE118" s="311"/>
      <c r="FF118" s="311"/>
      <c r="FG118" s="311"/>
      <c r="FH118" s="311"/>
      <c r="FI118" s="311"/>
      <c r="FJ118" s="311"/>
      <c r="FK118" s="311"/>
      <c r="FL118" s="361"/>
      <c r="FM118" s="311"/>
      <c r="FN118" s="311"/>
      <c r="FO118" s="311"/>
      <c r="FP118" s="311"/>
      <c r="FQ118" s="311"/>
      <c r="FR118" s="311"/>
      <c r="FS118" s="311"/>
      <c r="FT118" s="311"/>
      <c r="FU118" s="311"/>
      <c r="FV118" s="311"/>
      <c r="FW118" s="311"/>
      <c r="FX118" s="311"/>
      <c r="FY118" s="311"/>
      <c r="FZ118" s="311"/>
      <c r="GA118" s="311"/>
      <c r="GB118" s="311"/>
      <c r="GC118" s="311"/>
      <c r="GD118" s="311"/>
      <c r="GF118" s="311"/>
      <c r="GG118" s="311"/>
      <c r="GH118" s="311"/>
      <c r="GI118" s="311"/>
      <c r="GJ118" s="311"/>
      <c r="GK118" s="311"/>
      <c r="GL118" s="311"/>
      <c r="GM118" s="311"/>
      <c r="GN118" s="311"/>
      <c r="GO118" s="311"/>
      <c r="GP118" s="311"/>
      <c r="GQ118" s="311"/>
      <c r="GR118" s="311"/>
      <c r="GS118" s="311"/>
      <c r="GT118" s="311"/>
      <c r="GU118" s="311"/>
      <c r="GV118" s="311"/>
      <c r="GW118" s="311"/>
      <c r="GX118" s="311"/>
      <c r="GY118" s="311"/>
      <c r="GZ118" s="311"/>
      <c r="HA118" s="311"/>
      <c r="HB118" s="311"/>
      <c r="HC118" s="311"/>
      <c r="HD118" s="311"/>
      <c r="HE118" s="311"/>
      <c r="HF118" s="311"/>
      <c r="HG118" s="311"/>
      <c r="HH118" s="311"/>
      <c r="HI118" s="311"/>
      <c r="HJ118" s="311"/>
      <c r="HK118" s="311"/>
      <c r="HL118" s="311"/>
      <c r="HM118" s="311"/>
      <c r="HN118" s="311"/>
      <c r="HO118" s="311"/>
      <c r="HP118" s="311"/>
      <c r="HQ118" s="311"/>
      <c r="HR118" s="311"/>
      <c r="HS118" s="311"/>
      <c r="HT118" s="311"/>
      <c r="HU118" s="311"/>
      <c r="HV118" s="311"/>
      <c r="HW118" s="311"/>
      <c r="HX118" s="311"/>
      <c r="HY118" s="311"/>
      <c r="HZ118" s="311"/>
      <c r="IA118" s="311"/>
      <c r="IB118" s="311"/>
      <c r="IC118" s="311"/>
      <c r="ID118" s="311"/>
      <c r="IE118" s="311"/>
      <c r="IF118" s="311"/>
      <c r="IG118" s="311"/>
      <c r="IH118" s="311"/>
      <c r="II118" s="311"/>
      <c r="IJ118" s="311"/>
      <c r="IK118" s="311"/>
      <c r="IL118" s="311"/>
      <c r="IM118" s="311"/>
      <c r="IN118" s="311"/>
      <c r="IO118" s="311"/>
      <c r="IP118" s="311"/>
      <c r="IQ118" s="311"/>
      <c r="IR118" s="311"/>
      <c r="IS118" s="311"/>
      <c r="IT118" s="311"/>
      <c r="IU118" s="311"/>
      <c r="IV118" s="311"/>
      <c r="IW118" s="311"/>
      <c r="IX118" s="311"/>
      <c r="IY118" s="311"/>
      <c r="IZ118" s="311"/>
      <c r="JA118" s="311"/>
      <c r="JB118" s="311"/>
      <c r="JC118" s="311"/>
      <c r="JD118" s="311"/>
      <c r="JE118" s="311"/>
      <c r="JF118" s="311"/>
      <c r="JG118" s="311"/>
      <c r="JH118" s="311"/>
      <c r="JI118" s="311"/>
      <c r="JJ118" s="311"/>
      <c r="JK118" s="311"/>
      <c r="JL118" s="311"/>
      <c r="JM118" s="311"/>
      <c r="JN118" s="311"/>
      <c r="JO118" s="311"/>
      <c r="JP118" s="311"/>
      <c r="JQ118" s="311"/>
      <c r="JR118" s="311"/>
      <c r="JS118" s="311"/>
      <c r="JT118" s="311"/>
      <c r="JU118" s="311"/>
      <c r="JV118" s="311"/>
      <c r="JW118" s="311"/>
      <c r="JX118" s="311"/>
      <c r="JY118" s="311"/>
      <c r="JZ118" s="311"/>
      <c r="KA118" s="311"/>
      <c r="KB118" s="311"/>
      <c r="KC118" s="311"/>
      <c r="KD118" s="311"/>
      <c r="KE118" s="311"/>
      <c r="KF118" s="311"/>
      <c r="KG118" s="311"/>
      <c r="KH118" s="311"/>
      <c r="KI118" s="311"/>
      <c r="KJ118" s="311"/>
      <c r="KK118" s="311"/>
      <c r="KL118" s="311"/>
      <c r="KM118" s="311"/>
      <c r="KN118" s="311"/>
      <c r="KO118" s="311"/>
      <c r="KP118" s="311"/>
      <c r="KQ118" s="311"/>
      <c r="KR118" s="311"/>
      <c r="KS118" s="311"/>
      <c r="KT118" s="311"/>
      <c r="KU118" s="311"/>
      <c r="KV118" s="311"/>
      <c r="KW118" s="311"/>
      <c r="KX118" s="311"/>
      <c r="KY118" s="311"/>
      <c r="KZ118" s="311"/>
      <c r="LA118" s="311"/>
      <c r="LB118" s="311"/>
      <c r="LC118" s="311"/>
      <c r="LD118" s="311"/>
      <c r="LE118" s="311"/>
      <c r="LF118" s="311"/>
      <c r="LG118" s="311"/>
      <c r="LH118" s="311"/>
      <c r="LI118" s="311"/>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05">
        <v>289652.03999999998</v>
      </c>
      <c r="EB119" s="308"/>
      <c r="EC119" s="308"/>
      <c r="ED119" s="308"/>
      <c r="EE119" s="308"/>
      <c r="EF119" s="308"/>
      <c r="EG119" s="308"/>
      <c r="EH119" s="311"/>
      <c r="EI119" s="311"/>
      <c r="EJ119" s="311"/>
      <c r="EK119" s="311"/>
      <c r="EL119" s="311"/>
      <c r="EM119" s="311"/>
      <c r="EN119" s="311"/>
      <c r="EO119" s="311"/>
      <c r="EP119" s="311"/>
      <c r="EQ119" s="311"/>
      <c r="ER119" s="311"/>
      <c r="ES119" s="311"/>
      <c r="ET119" s="344"/>
      <c r="EU119" s="344"/>
      <c r="EV119" s="344"/>
      <c r="EW119" s="344"/>
      <c r="EX119" s="344"/>
      <c r="EY119" s="344"/>
      <c r="EZ119" s="344"/>
      <c r="FA119" s="344"/>
      <c r="FB119" s="344"/>
      <c r="FC119" s="344"/>
      <c r="FD119" s="311"/>
      <c r="FE119" s="311"/>
      <c r="FF119" s="311"/>
      <c r="FG119" s="311"/>
      <c r="FH119" s="311"/>
      <c r="FI119" s="311"/>
      <c r="FJ119" s="311"/>
      <c r="FK119" s="311"/>
      <c r="FL119" s="361"/>
      <c r="FM119" s="311"/>
      <c r="FN119" s="311"/>
      <c r="FO119" s="311"/>
      <c r="FP119" s="311"/>
      <c r="FQ119" s="311"/>
      <c r="FR119" s="311"/>
      <c r="FS119" s="311"/>
      <c r="FT119" s="311"/>
      <c r="FU119" s="311"/>
      <c r="FV119" s="311"/>
      <c r="FW119" s="311"/>
      <c r="FX119" s="311"/>
      <c r="FY119" s="311"/>
      <c r="FZ119" s="311"/>
      <c r="GA119" s="311"/>
      <c r="GB119" s="311"/>
      <c r="GC119" s="311"/>
      <c r="GD119" s="311"/>
      <c r="GF119" s="311"/>
      <c r="GG119" s="311"/>
      <c r="GH119" s="311"/>
      <c r="GI119" s="311"/>
      <c r="GJ119" s="311"/>
      <c r="GK119" s="311"/>
      <c r="GL119" s="311"/>
      <c r="GM119" s="311"/>
      <c r="GN119" s="311"/>
      <c r="GO119" s="311"/>
      <c r="GP119" s="311"/>
      <c r="GQ119" s="311"/>
      <c r="GR119" s="311"/>
      <c r="GS119" s="311"/>
      <c r="GT119" s="311"/>
      <c r="GU119" s="311"/>
      <c r="GV119" s="311"/>
      <c r="GW119" s="311"/>
      <c r="GX119" s="311"/>
      <c r="GY119" s="311"/>
      <c r="GZ119" s="311"/>
      <c r="HA119" s="311"/>
      <c r="HB119" s="311"/>
      <c r="HC119" s="311"/>
      <c r="HD119" s="311"/>
      <c r="HE119" s="311"/>
      <c r="HF119" s="311"/>
      <c r="HG119" s="311"/>
      <c r="HH119" s="311"/>
      <c r="HI119" s="311"/>
      <c r="HJ119" s="311"/>
      <c r="HK119" s="311"/>
      <c r="HL119" s="311"/>
      <c r="HM119" s="311"/>
      <c r="HN119" s="311"/>
      <c r="HO119" s="311"/>
      <c r="HP119" s="311"/>
      <c r="HQ119" s="311"/>
      <c r="HR119" s="311"/>
      <c r="HS119" s="311"/>
      <c r="HT119" s="311"/>
      <c r="HU119" s="311"/>
      <c r="HV119" s="311"/>
      <c r="HW119" s="311"/>
      <c r="HX119" s="311"/>
      <c r="HY119" s="311"/>
      <c r="HZ119" s="311"/>
      <c r="IA119" s="311"/>
      <c r="IB119" s="311"/>
      <c r="IC119" s="311"/>
      <c r="ID119" s="311"/>
      <c r="IE119" s="311"/>
      <c r="IF119" s="311"/>
      <c r="IG119" s="311"/>
      <c r="IH119" s="311"/>
      <c r="II119" s="311"/>
      <c r="IJ119" s="311"/>
      <c r="IK119" s="311"/>
      <c r="IL119" s="311"/>
      <c r="IM119" s="311"/>
      <c r="IN119" s="311"/>
      <c r="IO119" s="311"/>
      <c r="IP119" s="311"/>
      <c r="IQ119" s="311"/>
      <c r="IR119" s="311"/>
      <c r="IS119" s="311"/>
      <c r="IT119" s="311"/>
      <c r="IU119" s="311"/>
      <c r="IV119" s="311"/>
      <c r="IW119" s="311"/>
      <c r="IX119" s="311"/>
      <c r="IY119" s="311"/>
      <c r="IZ119" s="311"/>
      <c r="JA119" s="311"/>
      <c r="JB119" s="311"/>
      <c r="JC119" s="311"/>
      <c r="JD119" s="311"/>
      <c r="JE119" s="311"/>
      <c r="JF119" s="311"/>
      <c r="JG119" s="311"/>
      <c r="JH119" s="311"/>
      <c r="JI119" s="311"/>
      <c r="JJ119" s="311"/>
      <c r="JK119" s="311"/>
      <c r="JL119" s="311"/>
      <c r="JM119" s="311"/>
      <c r="JN119" s="311"/>
      <c r="JO119" s="311"/>
      <c r="JP119" s="311"/>
      <c r="JQ119" s="311"/>
      <c r="JR119" s="311"/>
      <c r="JS119" s="311"/>
      <c r="JT119" s="311"/>
      <c r="JU119" s="311"/>
      <c r="JV119" s="311"/>
      <c r="JW119" s="311"/>
      <c r="JX119" s="311"/>
      <c r="JY119" s="311"/>
      <c r="JZ119" s="311"/>
      <c r="KA119" s="311"/>
      <c r="KB119" s="311"/>
      <c r="KC119" s="311"/>
      <c r="KD119" s="311"/>
      <c r="KE119" s="311"/>
      <c r="KF119" s="311"/>
      <c r="KG119" s="311"/>
      <c r="KH119" s="311"/>
      <c r="KI119" s="311"/>
      <c r="KJ119" s="311"/>
      <c r="KK119" s="311"/>
      <c r="KL119" s="311"/>
      <c r="KM119" s="311"/>
      <c r="KN119" s="311"/>
      <c r="KO119" s="311"/>
      <c r="KP119" s="311"/>
      <c r="KQ119" s="311"/>
      <c r="KR119" s="311"/>
      <c r="KS119" s="311"/>
      <c r="KT119" s="311"/>
      <c r="KU119" s="311"/>
      <c r="KV119" s="311"/>
      <c r="KW119" s="311"/>
      <c r="KX119" s="311"/>
      <c r="KY119" s="311"/>
      <c r="KZ119" s="311"/>
      <c r="LA119" s="311"/>
      <c r="LB119" s="311"/>
      <c r="LC119" s="311"/>
      <c r="LD119" s="311"/>
      <c r="LE119" s="311"/>
      <c r="LF119" s="311"/>
      <c r="LG119" s="311"/>
      <c r="LH119" s="311"/>
      <c r="LI119" s="311"/>
    </row>
    <row r="120" spans="3:321">
      <c r="D120" s="72">
        <v>4218</v>
      </c>
      <c r="E120" s="76" t="s">
        <v>801</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05">
        <v>5624921.9800000004</v>
      </c>
      <c r="EB120" s="308"/>
      <c r="EC120" s="308"/>
      <c r="ED120" s="308"/>
      <c r="EE120" s="308"/>
      <c r="EF120" s="308"/>
      <c r="EG120" s="308"/>
      <c r="ET120" s="344"/>
      <c r="EU120" s="344"/>
      <c r="EV120" s="344"/>
      <c r="EW120" s="344"/>
      <c r="EX120" s="344"/>
      <c r="EY120" s="344"/>
      <c r="EZ120" s="344"/>
      <c r="FA120" s="344"/>
      <c r="FB120" s="344"/>
      <c r="FC120" s="344"/>
      <c r="FD120" s="311"/>
      <c r="FE120" s="311"/>
      <c r="FF120" s="311"/>
      <c r="FG120" s="311"/>
      <c r="FH120" s="311"/>
      <c r="FI120" s="311"/>
      <c r="FJ120" s="311"/>
      <c r="FK120" s="311"/>
      <c r="FL120" s="361"/>
      <c r="FM120" s="311"/>
      <c r="FN120" s="311"/>
      <c r="FO120" s="311"/>
      <c r="FP120" s="311"/>
      <c r="FQ120" s="311"/>
      <c r="FR120" s="311"/>
      <c r="FS120" s="311"/>
      <c r="FT120" s="311"/>
      <c r="FU120" s="311"/>
      <c r="FV120" s="311"/>
      <c r="FW120" s="311"/>
      <c r="FX120" s="311"/>
      <c r="FY120" s="311"/>
      <c r="FZ120" s="311"/>
      <c r="GA120" s="311"/>
      <c r="GB120" s="311"/>
      <c r="GC120" s="311"/>
      <c r="GD120" s="311"/>
      <c r="GF120" s="311"/>
      <c r="GG120" s="311"/>
      <c r="GH120" s="311"/>
      <c r="GI120" s="311"/>
      <c r="GJ120" s="311"/>
      <c r="GK120" s="311"/>
      <c r="GL120" s="311"/>
      <c r="GM120" s="311"/>
      <c r="GN120" s="311"/>
      <c r="GO120" s="311"/>
      <c r="GP120" s="311"/>
      <c r="GQ120" s="311"/>
      <c r="GR120" s="311"/>
      <c r="GS120" s="311"/>
      <c r="GT120" s="311"/>
      <c r="GU120" s="311"/>
      <c r="GV120" s="311"/>
      <c r="GW120" s="311"/>
      <c r="GX120" s="311"/>
      <c r="GY120" s="311"/>
      <c r="GZ120" s="311"/>
      <c r="HA120" s="311"/>
      <c r="HB120" s="311"/>
      <c r="HC120" s="311"/>
      <c r="HD120" s="311"/>
      <c r="HE120" s="311"/>
      <c r="HF120" s="311"/>
      <c r="HG120" s="311"/>
      <c r="HH120" s="311"/>
      <c r="HI120" s="311"/>
      <c r="HJ120" s="311"/>
      <c r="HK120" s="311"/>
      <c r="HL120" s="311"/>
      <c r="HM120" s="311"/>
      <c r="HN120" s="311"/>
      <c r="HO120" s="311"/>
      <c r="HP120" s="311"/>
      <c r="HQ120" s="311"/>
      <c r="HR120" s="311"/>
      <c r="HS120" s="311"/>
      <c r="HT120" s="311"/>
      <c r="HU120" s="311"/>
      <c r="HV120" s="311"/>
      <c r="HW120" s="311"/>
      <c r="HX120" s="311"/>
      <c r="HY120" s="311"/>
      <c r="HZ120" s="311"/>
      <c r="IA120" s="311"/>
      <c r="IB120" s="311"/>
      <c r="IC120" s="311"/>
      <c r="ID120" s="311"/>
      <c r="IE120" s="311"/>
      <c r="IF120" s="311"/>
      <c r="IG120" s="311"/>
      <c r="IH120" s="311"/>
      <c r="II120" s="311"/>
      <c r="IJ120" s="311"/>
      <c r="IK120" s="311"/>
      <c r="IL120" s="311"/>
      <c r="IM120" s="311"/>
      <c r="IN120" s="311"/>
      <c r="IO120" s="311"/>
      <c r="IP120" s="311"/>
      <c r="IQ120" s="311"/>
      <c r="IR120" s="311"/>
      <c r="IS120" s="311"/>
      <c r="IT120" s="311"/>
      <c r="IU120" s="311"/>
      <c r="IV120" s="311"/>
      <c r="IW120" s="311"/>
      <c r="IX120" s="311"/>
      <c r="IY120" s="311"/>
      <c r="IZ120" s="311"/>
      <c r="JA120" s="311"/>
      <c r="JB120" s="311"/>
      <c r="JC120" s="311"/>
      <c r="JD120" s="311"/>
      <c r="JE120" s="311"/>
      <c r="JF120" s="311"/>
      <c r="JG120" s="311"/>
      <c r="JH120" s="311"/>
      <c r="JI120" s="311"/>
      <c r="JJ120" s="311"/>
      <c r="JK120" s="311"/>
      <c r="JL120" s="311"/>
      <c r="JM120" s="311"/>
      <c r="JN120" s="311"/>
      <c r="JO120" s="311"/>
      <c r="JP120" s="311"/>
      <c r="JQ120" s="311"/>
      <c r="JR120" s="311"/>
      <c r="JS120" s="311"/>
      <c r="JT120" s="311"/>
      <c r="JU120" s="311"/>
      <c r="JV120" s="311"/>
      <c r="JW120" s="311"/>
      <c r="JX120" s="311"/>
      <c r="JY120" s="311"/>
      <c r="JZ120" s="311"/>
      <c r="KA120" s="311"/>
      <c r="KB120" s="311"/>
      <c r="KC120" s="311"/>
      <c r="KD120" s="311"/>
      <c r="KE120" s="311"/>
      <c r="KF120" s="311"/>
      <c r="KG120" s="311"/>
      <c r="KH120" s="311"/>
      <c r="KI120" s="311"/>
      <c r="KJ120" s="311"/>
      <c r="KK120" s="311"/>
      <c r="KL120" s="311"/>
      <c r="KM120" s="311"/>
      <c r="KN120" s="311"/>
      <c r="KO120" s="311"/>
      <c r="KP120" s="311"/>
      <c r="KQ120" s="311"/>
      <c r="KR120" s="311"/>
      <c r="KS120" s="311"/>
      <c r="KT120" s="311"/>
      <c r="KU120" s="311"/>
      <c r="KV120" s="311"/>
      <c r="KW120" s="311"/>
      <c r="KX120" s="311"/>
      <c r="KY120" s="311"/>
      <c r="KZ120" s="311"/>
      <c r="LA120" s="311"/>
      <c r="LB120" s="311"/>
      <c r="LC120" s="311"/>
      <c r="LD120" s="311"/>
      <c r="LE120" s="311"/>
      <c r="LF120" s="311"/>
      <c r="LG120" s="311"/>
      <c r="LH120" s="311"/>
      <c r="LI120" s="311"/>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05">
        <v>919763.99</v>
      </c>
      <c r="EA121" s="305">
        <v>907422.27</v>
      </c>
      <c r="EB121" s="308">
        <v>878256.23</v>
      </c>
      <c r="EC121" s="315">
        <v>1669285.94</v>
      </c>
      <c r="ED121" s="308">
        <v>4591654.0999999996</v>
      </c>
      <c r="EE121" s="308">
        <v>943438.5</v>
      </c>
      <c r="EF121" s="308">
        <v>972099.46</v>
      </c>
      <c r="EG121" s="308">
        <v>4647838.95</v>
      </c>
      <c r="EH121" s="311">
        <v>173100.67</v>
      </c>
      <c r="EI121" s="311">
        <v>1036027.42</v>
      </c>
      <c r="EJ121" s="311">
        <v>1054894.68</v>
      </c>
      <c r="EK121" s="311">
        <v>1150894.96</v>
      </c>
      <c r="EL121" s="311">
        <v>1082297.17</v>
      </c>
      <c r="EM121" s="311">
        <v>1038790.65</v>
      </c>
      <c r="EN121" s="311">
        <v>1069131.58</v>
      </c>
      <c r="EO121" s="311">
        <v>1024731.32</v>
      </c>
      <c r="EP121" s="311">
        <v>1115186.56</v>
      </c>
      <c r="EQ121" s="311">
        <v>1056401.0900000001</v>
      </c>
      <c r="ER121" s="311">
        <v>1118494.9099999999</v>
      </c>
      <c r="ES121" s="311">
        <v>2048499.78</v>
      </c>
      <c r="ET121" s="311">
        <v>110952</v>
      </c>
      <c r="EU121" s="311">
        <v>1323906.01</v>
      </c>
      <c r="EV121" s="311">
        <v>1098216.9099999999</v>
      </c>
      <c r="EW121" s="311">
        <v>945506.13</v>
      </c>
      <c r="EX121" s="311">
        <v>1061504.47</v>
      </c>
      <c r="EY121" s="311">
        <v>1474735.96</v>
      </c>
      <c r="EZ121" s="311">
        <v>980063.88</v>
      </c>
      <c r="FA121" s="311">
        <v>960558.89</v>
      </c>
      <c r="FB121" s="311">
        <v>1031337.39</v>
      </c>
      <c r="FC121" s="311">
        <v>1282662.6599999999</v>
      </c>
      <c r="FD121" s="311">
        <v>1131669.69</v>
      </c>
      <c r="FE121" s="311">
        <v>2795677.95</v>
      </c>
      <c r="FF121" s="311">
        <v>43800</v>
      </c>
      <c r="FG121" s="311">
        <v>1198874.72</v>
      </c>
      <c r="FH121" s="311">
        <v>1110784.77</v>
      </c>
      <c r="FI121" s="311">
        <v>1095242.3400000001</v>
      </c>
      <c r="FJ121" s="311">
        <v>1341095.6299999999</v>
      </c>
      <c r="FK121" s="311">
        <v>1381621.25</v>
      </c>
      <c r="FL121" s="360">
        <v>1512829.9</v>
      </c>
      <c r="FM121" s="311">
        <v>1577705.79</v>
      </c>
      <c r="FN121" s="311">
        <v>1701766.69</v>
      </c>
      <c r="FO121" s="311">
        <v>1710317.34</v>
      </c>
      <c r="FP121" s="311">
        <v>1521408.63</v>
      </c>
      <c r="FQ121" s="311">
        <v>6202705.0499999998</v>
      </c>
      <c r="FR121" s="311">
        <v>54255.6</v>
      </c>
      <c r="FS121" s="311">
        <v>1607182</v>
      </c>
      <c r="FT121" s="311">
        <v>1602703.45</v>
      </c>
      <c r="FU121" s="311">
        <v>1448885.74</v>
      </c>
      <c r="FV121" s="311">
        <v>1413828.93</v>
      </c>
      <c r="FW121" s="311">
        <v>1505135.2</v>
      </c>
      <c r="FX121" s="311">
        <v>1640040.42</v>
      </c>
      <c r="FY121" s="311">
        <v>1389249.83</v>
      </c>
      <c r="FZ121" s="311">
        <v>2024466.79</v>
      </c>
      <c r="GA121" s="311">
        <v>2312719.52</v>
      </c>
      <c r="GB121" s="311">
        <v>1642662.15</v>
      </c>
      <c r="GC121" s="311">
        <v>3457352.97</v>
      </c>
      <c r="GD121" s="311"/>
      <c r="GF121" s="311"/>
      <c r="GG121" s="311"/>
      <c r="GH121" s="311"/>
      <c r="GI121" s="311"/>
      <c r="GJ121" s="311"/>
      <c r="GK121" s="311"/>
      <c r="GL121" s="311"/>
      <c r="GM121" s="311"/>
      <c r="GN121" s="311"/>
      <c r="GO121" s="311"/>
      <c r="GP121" s="311"/>
      <c r="GQ121" s="311"/>
      <c r="GR121" s="311"/>
      <c r="GS121" s="311"/>
      <c r="GT121" s="311"/>
      <c r="GU121" s="311"/>
      <c r="GV121" s="311"/>
      <c r="GW121" s="311"/>
      <c r="GX121" s="311"/>
      <c r="GY121" s="311"/>
      <c r="GZ121" s="311"/>
      <c r="HA121" s="311"/>
      <c r="HB121" s="311"/>
      <c r="HC121" s="311"/>
      <c r="HD121" s="311"/>
      <c r="HE121" s="311"/>
      <c r="HF121" s="311"/>
      <c r="HG121" s="311"/>
      <c r="HH121" s="311"/>
      <c r="HI121" s="311"/>
      <c r="HJ121" s="311"/>
      <c r="HK121" s="311"/>
      <c r="HL121" s="311"/>
      <c r="HM121" s="311"/>
      <c r="HN121" s="311"/>
      <c r="HO121" s="311"/>
      <c r="HP121" s="311"/>
      <c r="HQ121" s="311"/>
      <c r="HR121" s="311"/>
      <c r="HS121" s="311"/>
      <c r="HT121" s="311"/>
      <c r="HU121" s="311"/>
      <c r="HV121" s="311"/>
      <c r="HW121" s="311"/>
      <c r="HX121" s="311"/>
      <c r="HY121" s="311"/>
      <c r="HZ121" s="311"/>
      <c r="IA121" s="311"/>
      <c r="IB121" s="311"/>
      <c r="IC121" s="311"/>
      <c r="ID121" s="311"/>
      <c r="IE121" s="311"/>
      <c r="IF121" s="311"/>
      <c r="IG121" s="311"/>
      <c r="IH121" s="311"/>
      <c r="II121" s="311"/>
      <c r="IJ121" s="311"/>
      <c r="IK121" s="311"/>
      <c r="IL121" s="311"/>
      <c r="IM121" s="311"/>
      <c r="IN121" s="311"/>
      <c r="IO121" s="311"/>
      <c r="IP121" s="311"/>
      <c r="IQ121" s="311"/>
      <c r="IR121" s="311"/>
      <c r="IS121" s="311"/>
      <c r="IT121" s="311"/>
      <c r="IU121" s="311"/>
      <c r="IV121" s="311"/>
      <c r="IW121" s="311"/>
      <c r="IX121" s="311"/>
      <c r="IY121" s="311"/>
      <c r="IZ121" s="311"/>
      <c r="JA121" s="311"/>
      <c r="JB121" s="311"/>
      <c r="JC121" s="311"/>
      <c r="JD121" s="311"/>
      <c r="JE121" s="311"/>
      <c r="JF121" s="311"/>
      <c r="JG121" s="311"/>
      <c r="JH121" s="311"/>
      <c r="JI121" s="311"/>
      <c r="JJ121" s="311"/>
      <c r="JK121" s="311"/>
      <c r="JL121" s="311"/>
      <c r="JM121" s="311"/>
      <c r="JN121" s="311"/>
      <c r="JO121" s="311"/>
      <c r="JP121" s="311"/>
      <c r="JQ121" s="311"/>
      <c r="JR121" s="311"/>
      <c r="JS121" s="311"/>
      <c r="JT121" s="311"/>
      <c r="JU121" s="311"/>
      <c r="JV121" s="311"/>
      <c r="JW121" s="311"/>
      <c r="JX121" s="311"/>
      <c r="JY121" s="311"/>
      <c r="JZ121" s="311"/>
      <c r="KA121" s="311"/>
      <c r="KB121" s="311"/>
      <c r="KC121" s="311"/>
      <c r="KD121" s="311"/>
      <c r="KE121" s="311"/>
      <c r="KF121" s="311"/>
      <c r="KG121" s="311"/>
      <c r="KH121" s="311"/>
      <c r="KI121" s="311"/>
      <c r="KJ121" s="311"/>
      <c r="KK121" s="311"/>
      <c r="KL121" s="311"/>
      <c r="KM121" s="311"/>
      <c r="KN121" s="311"/>
      <c r="KO121" s="311"/>
      <c r="KP121" s="311"/>
      <c r="KQ121" s="311"/>
      <c r="KR121" s="311"/>
      <c r="KS121" s="311"/>
      <c r="KT121" s="311"/>
      <c r="KU121" s="311"/>
      <c r="KV121" s="311"/>
      <c r="KW121" s="311"/>
      <c r="KX121" s="311"/>
      <c r="KY121" s="311"/>
      <c r="KZ121" s="311"/>
      <c r="LA121" s="311"/>
      <c r="LB121" s="311"/>
      <c r="LC121" s="311"/>
      <c r="LD121" s="311"/>
      <c r="LE121" s="311"/>
      <c r="LF121" s="311"/>
      <c r="LG121" s="311"/>
      <c r="LH121" s="311"/>
      <c r="LI121" s="311"/>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05"/>
      <c r="EB122" s="308"/>
      <c r="EC122" s="308"/>
      <c r="ED122" s="308"/>
      <c r="EE122" s="308"/>
      <c r="EF122" s="308"/>
      <c r="EG122" s="308"/>
      <c r="EH122" s="311"/>
      <c r="EI122" s="311"/>
      <c r="EJ122" s="311"/>
      <c r="EK122" s="311"/>
      <c r="EL122" s="311"/>
      <c r="EM122" s="311"/>
      <c r="EN122" s="311"/>
      <c r="EO122" s="311"/>
      <c r="EP122" s="311"/>
      <c r="EQ122" s="311"/>
      <c r="ER122" s="311"/>
      <c r="ES122" s="311"/>
      <c r="ET122" s="311"/>
      <c r="EU122" s="311"/>
      <c r="EV122" s="311"/>
      <c r="EW122" s="311"/>
      <c r="EX122" s="311"/>
      <c r="EY122" s="311"/>
      <c r="EZ122" s="311"/>
      <c r="FA122" s="311"/>
      <c r="FB122" s="311"/>
      <c r="FC122" s="311"/>
      <c r="FD122" s="311"/>
      <c r="FE122" s="311"/>
      <c r="FF122" s="311"/>
      <c r="FG122" s="311"/>
      <c r="FH122" s="311"/>
      <c r="FI122" s="311"/>
      <c r="FJ122" s="311"/>
      <c r="FK122" s="311"/>
      <c r="FL122" s="361"/>
      <c r="FM122" s="311"/>
      <c r="FN122" s="311"/>
      <c r="FO122" s="311"/>
      <c r="FP122" s="311"/>
      <c r="FQ122" s="311"/>
      <c r="FR122" s="311"/>
      <c r="FS122" s="311"/>
      <c r="FT122" s="311"/>
      <c r="FU122" s="311"/>
      <c r="FV122" s="311"/>
      <c r="FW122" s="311"/>
      <c r="FX122" s="311"/>
      <c r="FY122" s="311"/>
      <c r="FZ122" s="311"/>
      <c r="GA122" s="311"/>
      <c r="GB122" s="311"/>
      <c r="GC122" s="311"/>
      <c r="GD122" s="311"/>
      <c r="GF122" s="311"/>
      <c r="GG122" s="311"/>
      <c r="GH122" s="311"/>
      <c r="GI122" s="311"/>
      <c r="GJ122" s="311"/>
      <c r="GK122" s="311"/>
      <c r="GL122" s="311"/>
      <c r="GM122" s="311"/>
      <c r="GN122" s="311"/>
      <c r="GO122" s="311"/>
      <c r="GP122" s="311"/>
      <c r="GQ122" s="311"/>
      <c r="GR122" s="311"/>
      <c r="GS122" s="311"/>
      <c r="GT122" s="311"/>
      <c r="GU122" s="311"/>
      <c r="GV122" s="311"/>
      <c r="GW122" s="311"/>
      <c r="GX122" s="311"/>
      <c r="GY122" s="311"/>
      <c r="GZ122" s="311"/>
      <c r="HA122" s="311"/>
      <c r="HB122" s="311"/>
      <c r="HC122" s="311"/>
      <c r="HD122" s="311"/>
      <c r="HE122" s="311"/>
      <c r="HF122" s="311"/>
      <c r="HG122" s="311"/>
      <c r="HH122" s="311"/>
      <c r="HI122" s="311"/>
      <c r="HJ122" s="311"/>
      <c r="HK122" s="311"/>
      <c r="HL122" s="311"/>
      <c r="HM122" s="311"/>
      <c r="HN122" s="311"/>
      <c r="HO122" s="311"/>
      <c r="HP122" s="311"/>
      <c r="HQ122" s="311"/>
      <c r="HR122" s="311"/>
      <c r="HS122" s="311"/>
      <c r="HT122" s="311"/>
      <c r="HU122" s="311"/>
      <c r="HV122" s="311"/>
      <c r="HW122" s="311"/>
      <c r="HX122" s="311"/>
      <c r="HY122" s="311"/>
      <c r="HZ122" s="311"/>
      <c r="IA122" s="311"/>
      <c r="IB122" s="311"/>
      <c r="IC122" s="311"/>
      <c r="ID122" s="311"/>
      <c r="IE122" s="311"/>
      <c r="IF122" s="311"/>
      <c r="IG122" s="311"/>
      <c r="IH122" s="311"/>
      <c r="II122" s="311"/>
      <c r="IJ122" s="311"/>
      <c r="IK122" s="311"/>
      <c r="IL122" s="311"/>
      <c r="IM122" s="311"/>
      <c r="IN122" s="311"/>
      <c r="IO122" s="311"/>
      <c r="IP122" s="311"/>
      <c r="IQ122" s="311"/>
      <c r="IR122" s="311"/>
      <c r="IS122" s="311"/>
      <c r="IT122" s="311"/>
      <c r="IU122" s="311"/>
      <c r="IV122" s="311"/>
      <c r="IW122" s="311"/>
      <c r="IX122" s="311"/>
      <c r="IY122" s="311"/>
      <c r="IZ122" s="311"/>
      <c r="JA122" s="311"/>
      <c r="JB122" s="311"/>
      <c r="JC122" s="311"/>
      <c r="JD122" s="311"/>
      <c r="JE122" s="311"/>
      <c r="JF122" s="311"/>
      <c r="JG122" s="311"/>
      <c r="JH122" s="311"/>
      <c r="JI122" s="311"/>
      <c r="JJ122" s="311"/>
      <c r="JK122" s="311"/>
      <c r="JL122" s="311"/>
      <c r="JM122" s="311"/>
      <c r="JN122" s="311"/>
      <c r="JO122" s="311"/>
      <c r="JP122" s="311"/>
      <c r="JQ122" s="311"/>
      <c r="JR122" s="311"/>
      <c r="JS122" s="311"/>
      <c r="JT122" s="311"/>
      <c r="JU122" s="311"/>
      <c r="JV122" s="311"/>
      <c r="JW122" s="311"/>
      <c r="JX122" s="311"/>
      <c r="JY122" s="311"/>
      <c r="JZ122" s="311"/>
      <c r="KA122" s="311"/>
      <c r="KB122" s="311"/>
      <c r="KC122" s="311"/>
      <c r="KD122" s="311"/>
      <c r="KE122" s="311"/>
      <c r="KF122" s="311"/>
      <c r="KG122" s="311"/>
      <c r="KH122" s="311"/>
      <c r="KI122" s="311"/>
      <c r="KJ122" s="311"/>
      <c r="KK122" s="311"/>
      <c r="KL122" s="311"/>
      <c r="KM122" s="311"/>
      <c r="KN122" s="311"/>
      <c r="KO122" s="311"/>
      <c r="KP122" s="311"/>
      <c r="KQ122" s="311"/>
      <c r="KR122" s="311"/>
      <c r="KS122" s="311"/>
      <c r="KT122" s="311"/>
      <c r="KU122" s="311"/>
      <c r="KV122" s="311"/>
      <c r="KW122" s="311"/>
      <c r="KX122" s="311"/>
      <c r="KY122" s="311"/>
      <c r="KZ122" s="311"/>
      <c r="LA122" s="311"/>
      <c r="LB122" s="311"/>
      <c r="LC122" s="311"/>
      <c r="LD122" s="311"/>
      <c r="LE122" s="311"/>
      <c r="LF122" s="311"/>
      <c r="LG122" s="311"/>
      <c r="LH122" s="311"/>
      <c r="LI122" s="311"/>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05">
        <v>283681.84999999998</v>
      </c>
      <c r="EB123" s="308"/>
      <c r="EC123" s="308"/>
      <c r="ED123" s="308"/>
      <c r="EE123" s="308"/>
      <c r="EF123" s="308"/>
      <c r="EG123" s="308"/>
      <c r="EH123" s="311"/>
      <c r="EI123" s="311"/>
      <c r="EJ123" s="311"/>
      <c r="EK123" s="311"/>
      <c r="EL123" s="311"/>
      <c r="EM123" s="311"/>
      <c r="EN123" s="311"/>
      <c r="EO123" s="311"/>
      <c r="EP123" s="311"/>
      <c r="EQ123" s="311"/>
      <c r="ER123" s="311"/>
      <c r="ES123" s="311"/>
      <c r="ET123" s="311"/>
      <c r="EU123" s="311"/>
      <c r="EV123" s="311"/>
      <c r="EW123" s="311"/>
      <c r="EX123" s="311"/>
      <c r="EY123" s="311"/>
      <c r="EZ123" s="311"/>
      <c r="FA123" s="311"/>
      <c r="FB123" s="311"/>
      <c r="FC123" s="311"/>
      <c r="FD123" s="311"/>
      <c r="FE123" s="311"/>
      <c r="FF123" s="311"/>
      <c r="FG123" s="311"/>
      <c r="FH123" s="311"/>
      <c r="FI123" s="311"/>
      <c r="FJ123" s="311"/>
      <c r="FK123" s="311"/>
      <c r="FL123" s="361"/>
      <c r="FM123" s="311"/>
      <c r="FN123" s="311"/>
      <c r="FO123" s="311"/>
      <c r="FP123" s="311"/>
      <c r="FQ123" s="311"/>
      <c r="FR123" s="311"/>
      <c r="FS123" s="311"/>
      <c r="FT123" s="311"/>
      <c r="FU123" s="311"/>
      <c r="FV123" s="311"/>
      <c r="FW123" s="311"/>
      <c r="FX123" s="311"/>
      <c r="FY123" s="311"/>
      <c r="FZ123" s="311"/>
      <c r="GA123" s="311"/>
      <c r="GB123" s="311"/>
      <c r="GC123" s="311"/>
      <c r="GD123" s="311"/>
      <c r="GF123" s="311"/>
      <c r="GG123" s="311"/>
      <c r="GH123" s="311"/>
      <c r="GI123" s="311"/>
      <c r="GJ123" s="311"/>
      <c r="GK123" s="311"/>
      <c r="GL123" s="311"/>
      <c r="GM123" s="311"/>
      <c r="GN123" s="311"/>
      <c r="GO123" s="311"/>
      <c r="GP123" s="311"/>
      <c r="GQ123" s="311"/>
      <c r="GR123" s="311"/>
      <c r="GS123" s="311"/>
      <c r="GT123" s="311"/>
      <c r="GU123" s="311"/>
      <c r="GV123" s="311"/>
      <c r="GW123" s="311"/>
      <c r="GX123" s="311"/>
      <c r="GY123" s="311"/>
      <c r="GZ123" s="311"/>
      <c r="HA123" s="311"/>
      <c r="HB123" s="311"/>
      <c r="HC123" s="311"/>
      <c r="HD123" s="311"/>
      <c r="HE123" s="311"/>
      <c r="HF123" s="311"/>
      <c r="HG123" s="311"/>
      <c r="HH123" s="311"/>
      <c r="HI123" s="311"/>
      <c r="HJ123" s="311"/>
      <c r="HK123" s="311"/>
      <c r="HL123" s="311"/>
      <c r="HM123" s="311"/>
      <c r="HN123" s="311"/>
      <c r="HO123" s="311"/>
      <c r="HP123" s="311"/>
      <c r="HQ123" s="311"/>
      <c r="HR123" s="311"/>
      <c r="HS123" s="311"/>
      <c r="HT123" s="311"/>
      <c r="HU123" s="311"/>
      <c r="HV123" s="311"/>
      <c r="HW123" s="311"/>
      <c r="HX123" s="311"/>
      <c r="HY123" s="311"/>
      <c r="HZ123" s="311"/>
      <c r="IA123" s="311"/>
      <c r="IB123" s="311"/>
      <c r="IC123" s="311"/>
      <c r="ID123" s="311"/>
      <c r="IE123" s="311"/>
      <c r="IF123" s="311"/>
      <c r="IG123" s="311"/>
      <c r="IH123" s="311"/>
      <c r="II123" s="311"/>
      <c r="IJ123" s="311"/>
      <c r="IK123" s="311"/>
      <c r="IL123" s="311"/>
      <c r="IM123" s="311"/>
      <c r="IN123" s="311"/>
      <c r="IO123" s="311"/>
      <c r="IP123" s="311"/>
      <c r="IQ123" s="311"/>
      <c r="IR123" s="311"/>
      <c r="IS123" s="311"/>
      <c r="IT123" s="311"/>
      <c r="IU123" s="311"/>
      <c r="IV123" s="311"/>
      <c r="IW123" s="311"/>
      <c r="IX123" s="311"/>
      <c r="IY123" s="311"/>
      <c r="IZ123" s="311"/>
      <c r="JA123" s="311"/>
      <c r="JB123" s="311"/>
      <c r="JC123" s="311"/>
      <c r="JD123" s="311"/>
      <c r="JE123" s="311"/>
      <c r="JF123" s="311"/>
      <c r="JG123" s="311"/>
      <c r="JH123" s="311"/>
      <c r="JI123" s="311"/>
      <c r="JJ123" s="311"/>
      <c r="JK123" s="311"/>
      <c r="JL123" s="311"/>
      <c r="JM123" s="311"/>
      <c r="JN123" s="311"/>
      <c r="JO123" s="311"/>
      <c r="JP123" s="311"/>
      <c r="JQ123" s="311"/>
      <c r="JR123" s="311"/>
      <c r="JS123" s="311"/>
      <c r="JT123" s="311"/>
      <c r="JU123" s="311"/>
      <c r="JV123" s="311"/>
      <c r="JW123" s="311"/>
      <c r="JX123" s="311"/>
      <c r="JY123" s="311"/>
      <c r="JZ123" s="311"/>
      <c r="KA123" s="311"/>
      <c r="KB123" s="311"/>
      <c r="KC123" s="311"/>
      <c r="KD123" s="311"/>
      <c r="KE123" s="311"/>
      <c r="KF123" s="311"/>
      <c r="KG123" s="311"/>
      <c r="KH123" s="311"/>
      <c r="KI123" s="311"/>
      <c r="KJ123" s="311"/>
      <c r="KK123" s="311"/>
      <c r="KL123" s="311"/>
      <c r="KM123" s="311"/>
      <c r="KN123" s="311"/>
      <c r="KO123" s="311"/>
      <c r="KP123" s="311"/>
      <c r="KQ123" s="311"/>
      <c r="KR123" s="311"/>
      <c r="KS123" s="311"/>
      <c r="KT123" s="311"/>
      <c r="KU123" s="311"/>
      <c r="KV123" s="311"/>
      <c r="KW123" s="311"/>
      <c r="KX123" s="311"/>
      <c r="KY123" s="311"/>
      <c r="KZ123" s="311"/>
      <c r="LA123" s="311"/>
      <c r="LB123" s="311"/>
      <c r="LC123" s="311"/>
      <c r="LD123" s="311"/>
      <c r="LE123" s="311"/>
      <c r="LF123" s="311"/>
      <c r="LG123" s="311"/>
      <c r="LH123" s="311"/>
      <c r="LI123" s="311"/>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05"/>
      <c r="EB124" s="308"/>
      <c r="EC124" s="308"/>
      <c r="ED124" s="308"/>
      <c r="EE124" s="308"/>
      <c r="EF124" s="308"/>
      <c r="EG124" s="308"/>
      <c r="EH124" s="311"/>
      <c r="EI124" s="311"/>
      <c r="EJ124" s="311"/>
      <c r="EK124" s="311"/>
      <c r="EL124" s="311"/>
      <c r="EM124" s="311"/>
      <c r="EN124" s="311"/>
      <c r="EO124" s="311"/>
      <c r="EP124" s="311"/>
      <c r="EQ124" s="311"/>
      <c r="ER124" s="311"/>
      <c r="ES124" s="311"/>
      <c r="ET124" s="311"/>
      <c r="EU124" s="311"/>
      <c r="EV124" s="311"/>
      <c r="EW124" s="311"/>
      <c r="EX124" s="311"/>
      <c r="EY124" s="311"/>
      <c r="EZ124" s="311"/>
      <c r="FA124" s="311"/>
      <c r="FB124" s="311"/>
      <c r="FC124" s="311"/>
      <c r="FD124" s="311"/>
      <c r="FE124" s="311"/>
      <c r="FF124" s="311"/>
      <c r="FG124" s="311"/>
      <c r="FH124" s="311"/>
      <c r="FI124" s="311"/>
      <c r="FJ124" s="311"/>
      <c r="FK124" s="311"/>
      <c r="FL124" s="361"/>
      <c r="FM124" s="311"/>
      <c r="FN124" s="311"/>
      <c r="FO124" s="311"/>
      <c r="FP124" s="311"/>
      <c r="FQ124" s="311"/>
      <c r="FR124" s="311"/>
      <c r="FS124" s="311"/>
      <c r="FT124" s="311"/>
      <c r="FU124" s="311"/>
      <c r="FV124" s="311"/>
      <c r="FW124" s="311"/>
      <c r="FX124" s="311"/>
      <c r="FY124" s="311"/>
      <c r="FZ124" s="311"/>
      <c r="GA124" s="311"/>
      <c r="GB124" s="311"/>
      <c r="GC124" s="311"/>
      <c r="GD124" s="311"/>
      <c r="GF124" s="311"/>
      <c r="GG124" s="311"/>
      <c r="GH124" s="311"/>
      <c r="GI124" s="311"/>
      <c r="GJ124" s="311"/>
      <c r="GK124" s="311"/>
      <c r="GL124" s="311"/>
      <c r="GM124" s="311"/>
      <c r="GN124" s="311"/>
      <c r="GO124" s="311"/>
      <c r="GP124" s="311"/>
      <c r="GQ124" s="311"/>
      <c r="GR124" s="311"/>
      <c r="GS124" s="311"/>
      <c r="GT124" s="311"/>
      <c r="GU124" s="311"/>
      <c r="GV124" s="311"/>
      <c r="GW124" s="311"/>
      <c r="GX124" s="311"/>
      <c r="GY124" s="311"/>
      <c r="GZ124" s="311"/>
      <c r="HA124" s="311"/>
      <c r="HB124" s="311"/>
      <c r="HC124" s="311"/>
      <c r="HD124" s="311"/>
      <c r="HE124" s="311"/>
      <c r="HF124" s="311"/>
      <c r="HG124" s="311"/>
      <c r="HH124" s="311"/>
      <c r="HI124" s="311"/>
      <c r="HJ124" s="311"/>
      <c r="HK124" s="311"/>
      <c r="HL124" s="311"/>
      <c r="HM124" s="311"/>
      <c r="HN124" s="311"/>
      <c r="HO124" s="311"/>
      <c r="HP124" s="311"/>
      <c r="HQ124" s="311"/>
      <c r="HR124" s="311"/>
      <c r="HS124" s="311"/>
      <c r="HT124" s="311"/>
      <c r="HU124" s="311"/>
      <c r="HV124" s="311"/>
      <c r="HW124" s="311"/>
      <c r="HX124" s="311"/>
      <c r="HY124" s="311"/>
      <c r="HZ124" s="311"/>
      <c r="IA124" s="311"/>
      <c r="IB124" s="311"/>
      <c r="IC124" s="311"/>
      <c r="ID124" s="311"/>
      <c r="IE124" s="311"/>
      <c r="IF124" s="311"/>
      <c r="IG124" s="311"/>
      <c r="IH124" s="311"/>
      <c r="II124" s="311"/>
      <c r="IJ124" s="311"/>
      <c r="IK124" s="311"/>
      <c r="IL124" s="311"/>
      <c r="IM124" s="311"/>
      <c r="IN124" s="311"/>
      <c r="IO124" s="311"/>
      <c r="IP124" s="311"/>
      <c r="IQ124" s="311"/>
      <c r="IR124" s="311"/>
      <c r="IS124" s="311"/>
      <c r="IT124" s="311"/>
      <c r="IU124" s="311"/>
      <c r="IV124" s="311"/>
      <c r="IW124" s="311"/>
      <c r="IX124" s="311"/>
      <c r="IY124" s="311"/>
      <c r="IZ124" s="311"/>
      <c r="JA124" s="311"/>
      <c r="JB124" s="311"/>
      <c r="JC124" s="311"/>
      <c r="JD124" s="311"/>
      <c r="JE124" s="311"/>
      <c r="JF124" s="311"/>
      <c r="JG124" s="311"/>
      <c r="JH124" s="311"/>
      <c r="JI124" s="311"/>
      <c r="JJ124" s="311"/>
      <c r="JK124" s="311"/>
      <c r="JL124" s="311"/>
      <c r="JM124" s="311"/>
      <c r="JN124" s="311"/>
      <c r="JO124" s="311"/>
      <c r="JP124" s="311"/>
      <c r="JQ124" s="311"/>
      <c r="JR124" s="311"/>
      <c r="JS124" s="311"/>
      <c r="JT124" s="311"/>
      <c r="JU124" s="311"/>
      <c r="JV124" s="311"/>
      <c r="JW124" s="311"/>
      <c r="JX124" s="311"/>
      <c r="JY124" s="311"/>
      <c r="JZ124" s="311"/>
      <c r="KA124" s="311"/>
      <c r="KB124" s="311"/>
      <c r="KC124" s="311"/>
      <c r="KD124" s="311"/>
      <c r="KE124" s="311"/>
      <c r="KF124" s="311"/>
      <c r="KG124" s="311"/>
      <c r="KH124" s="311"/>
      <c r="KI124" s="311"/>
      <c r="KJ124" s="311"/>
      <c r="KK124" s="311"/>
      <c r="KL124" s="311"/>
      <c r="KM124" s="311"/>
      <c r="KN124" s="311"/>
      <c r="KO124" s="311"/>
      <c r="KP124" s="311"/>
      <c r="KQ124" s="311"/>
      <c r="KR124" s="311"/>
      <c r="KS124" s="311"/>
      <c r="KT124" s="311"/>
      <c r="KU124" s="311"/>
      <c r="KV124" s="311"/>
      <c r="KW124" s="311"/>
      <c r="KX124" s="311"/>
      <c r="KY124" s="311"/>
      <c r="KZ124" s="311"/>
      <c r="LA124" s="311"/>
      <c r="LB124" s="311"/>
      <c r="LC124" s="311"/>
      <c r="LD124" s="311"/>
      <c r="LE124" s="311"/>
      <c r="LF124" s="311"/>
      <c r="LG124" s="311"/>
      <c r="LH124" s="311"/>
      <c r="LI124" s="311"/>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05">
        <v>636082.14</v>
      </c>
      <c r="EB125" s="308"/>
      <c r="EC125" s="308"/>
      <c r="ED125" s="308"/>
      <c r="EE125" s="308"/>
      <c r="EF125" s="308"/>
      <c r="EG125" s="308"/>
      <c r="EH125" s="311"/>
      <c r="EI125" s="311"/>
      <c r="EJ125" s="311"/>
      <c r="EK125" s="311"/>
      <c r="EL125" s="311"/>
      <c r="EM125" s="311"/>
      <c r="EN125" s="311"/>
      <c r="EO125" s="311"/>
      <c r="EP125" s="311"/>
      <c r="EQ125" s="311"/>
      <c r="ER125" s="311"/>
      <c r="ES125" s="311"/>
      <c r="ET125" s="311"/>
      <c r="EU125" s="311"/>
      <c r="EV125" s="311"/>
      <c r="EW125" s="311"/>
      <c r="EX125" s="311"/>
      <c r="EY125" s="311"/>
      <c r="EZ125" s="311"/>
      <c r="FA125" s="311"/>
      <c r="FB125" s="311"/>
      <c r="FC125" s="311"/>
      <c r="FD125" s="311"/>
      <c r="FE125" s="311"/>
      <c r="FF125" s="311"/>
      <c r="FG125" s="311"/>
      <c r="FH125" s="311"/>
      <c r="FI125" s="311"/>
      <c r="FJ125" s="311"/>
      <c r="FK125" s="311"/>
      <c r="FL125" s="361"/>
      <c r="FM125" s="311"/>
      <c r="FN125" s="311"/>
      <c r="FO125" s="311"/>
      <c r="FP125" s="311"/>
      <c r="FQ125" s="311"/>
      <c r="FR125" s="311"/>
      <c r="FS125" s="311"/>
      <c r="FT125" s="311"/>
      <c r="FU125" s="311"/>
      <c r="FV125" s="311"/>
      <c r="FW125" s="311"/>
      <c r="FX125" s="311"/>
      <c r="FY125" s="311"/>
      <c r="FZ125" s="311"/>
      <c r="GA125" s="311"/>
      <c r="GB125" s="311"/>
      <c r="GC125" s="311"/>
      <c r="GD125" s="311"/>
      <c r="GF125" s="311"/>
      <c r="GG125" s="311"/>
      <c r="GH125" s="311"/>
      <c r="GI125" s="311"/>
      <c r="GJ125" s="311"/>
      <c r="GK125" s="311"/>
      <c r="GL125" s="311"/>
      <c r="GM125" s="311"/>
      <c r="GN125" s="311"/>
      <c r="GO125" s="311"/>
      <c r="GP125" s="311"/>
      <c r="GQ125" s="311"/>
      <c r="GR125" s="311"/>
      <c r="GS125" s="311"/>
      <c r="GT125" s="311"/>
      <c r="GU125" s="311"/>
      <c r="GV125" s="311"/>
      <c r="GW125" s="311"/>
      <c r="GX125" s="311"/>
      <c r="GY125" s="311"/>
      <c r="GZ125" s="311"/>
      <c r="HA125" s="311"/>
      <c r="HB125" s="311"/>
      <c r="HC125" s="311"/>
      <c r="HD125" s="311"/>
      <c r="HE125" s="311"/>
      <c r="HF125" s="311"/>
      <c r="HG125" s="311"/>
      <c r="HH125" s="311"/>
      <c r="HI125" s="311"/>
      <c r="HJ125" s="311"/>
      <c r="HK125" s="311"/>
      <c r="HL125" s="311"/>
      <c r="HM125" s="311"/>
      <c r="HN125" s="311"/>
      <c r="HO125" s="311"/>
      <c r="HP125" s="311"/>
      <c r="HQ125" s="311"/>
      <c r="HR125" s="311"/>
      <c r="HS125" s="311"/>
      <c r="HT125" s="311"/>
      <c r="HU125" s="311"/>
      <c r="HV125" s="311"/>
      <c r="HW125" s="311"/>
      <c r="HX125" s="311"/>
      <c r="HY125" s="311"/>
      <c r="HZ125" s="311"/>
      <c r="IA125" s="311"/>
      <c r="IB125" s="311"/>
      <c r="IC125" s="311"/>
      <c r="ID125" s="311"/>
      <c r="IE125" s="311"/>
      <c r="IF125" s="311"/>
      <c r="IG125" s="311"/>
      <c r="IH125" s="311"/>
      <c r="II125" s="311"/>
      <c r="IJ125" s="311"/>
      <c r="IK125" s="311"/>
      <c r="IL125" s="311"/>
      <c r="IM125" s="311"/>
      <c r="IN125" s="311"/>
      <c r="IO125" s="311"/>
      <c r="IP125" s="311"/>
      <c r="IQ125" s="311"/>
      <c r="IR125" s="311"/>
      <c r="IS125" s="311"/>
      <c r="IT125" s="311"/>
      <c r="IU125" s="311"/>
      <c r="IV125" s="311"/>
      <c r="IW125" s="311"/>
      <c r="IX125" s="311"/>
      <c r="IY125" s="311"/>
      <c r="IZ125" s="311"/>
      <c r="JA125" s="311"/>
      <c r="JB125" s="311"/>
      <c r="JC125" s="311"/>
      <c r="JD125" s="311"/>
      <c r="JE125" s="311"/>
      <c r="JF125" s="311"/>
      <c r="JG125" s="311"/>
      <c r="JH125" s="311"/>
      <c r="JI125" s="311"/>
      <c r="JJ125" s="311"/>
      <c r="JK125" s="311"/>
      <c r="JL125" s="311"/>
      <c r="JM125" s="311"/>
      <c r="JN125" s="311"/>
      <c r="JO125" s="311"/>
      <c r="JP125" s="311"/>
      <c r="JQ125" s="311"/>
      <c r="JR125" s="311"/>
      <c r="JS125" s="311"/>
      <c r="JT125" s="311"/>
      <c r="JU125" s="311"/>
      <c r="JV125" s="311"/>
      <c r="JW125" s="311"/>
      <c r="JX125" s="311"/>
      <c r="JY125" s="311"/>
      <c r="JZ125" s="311"/>
      <c r="KA125" s="311"/>
      <c r="KB125" s="311"/>
      <c r="KC125" s="311"/>
      <c r="KD125" s="311"/>
      <c r="KE125" s="311"/>
      <c r="KF125" s="311"/>
      <c r="KG125" s="311"/>
      <c r="KH125" s="311"/>
      <c r="KI125" s="311"/>
      <c r="KJ125" s="311"/>
      <c r="KK125" s="311"/>
      <c r="KL125" s="311"/>
      <c r="KM125" s="311"/>
      <c r="KN125" s="311"/>
      <c r="KO125" s="311"/>
      <c r="KP125" s="311"/>
      <c r="KQ125" s="311"/>
      <c r="KR125" s="311"/>
      <c r="KS125" s="311"/>
      <c r="KT125" s="311"/>
      <c r="KU125" s="311"/>
      <c r="KV125" s="311"/>
      <c r="KW125" s="311"/>
      <c r="KX125" s="311"/>
      <c r="KY125" s="311"/>
      <c r="KZ125" s="311"/>
      <c r="LA125" s="311"/>
      <c r="LB125" s="311"/>
      <c r="LC125" s="311"/>
      <c r="LD125" s="311"/>
      <c r="LE125" s="311"/>
      <c r="LF125" s="311"/>
      <c r="LG125" s="311"/>
      <c r="LH125" s="311"/>
      <c r="LI125" s="311"/>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05"/>
      <c r="EB126" s="308"/>
      <c r="EC126" s="308"/>
      <c r="ED126" s="308"/>
      <c r="EE126" s="308"/>
      <c r="EF126" s="308"/>
      <c r="EG126" s="308"/>
      <c r="ET126" s="311"/>
      <c r="EU126" s="311"/>
      <c r="EV126" s="311"/>
      <c r="EW126" s="311"/>
      <c r="EX126" s="311"/>
      <c r="EY126" s="311"/>
      <c r="EZ126" s="311"/>
      <c r="FA126" s="311"/>
      <c r="FB126" s="311"/>
      <c r="FC126" s="311"/>
      <c r="FD126" s="311"/>
      <c r="FE126" s="311"/>
      <c r="FF126" s="311"/>
      <c r="FG126" s="311"/>
      <c r="FH126" s="311"/>
      <c r="FI126" s="311"/>
      <c r="FJ126" s="311"/>
      <c r="FK126" s="311"/>
      <c r="FL126" s="361"/>
      <c r="FM126" s="311"/>
      <c r="FN126" s="311"/>
      <c r="FO126" s="311"/>
      <c r="FP126" s="311"/>
      <c r="FQ126" s="311"/>
      <c r="FR126" s="311"/>
      <c r="FS126" s="311"/>
      <c r="FT126" s="311"/>
      <c r="FU126" s="311"/>
      <c r="FV126" s="311"/>
      <c r="FW126" s="311"/>
      <c r="FX126" s="311"/>
      <c r="FY126" s="311"/>
      <c r="FZ126" s="311"/>
      <c r="GA126" s="311"/>
      <c r="GB126" s="311"/>
      <c r="GC126" s="311"/>
      <c r="GD126" s="311"/>
      <c r="GF126" s="311"/>
      <c r="GG126" s="311"/>
      <c r="GH126" s="311"/>
      <c r="GI126" s="311"/>
      <c r="GJ126" s="311"/>
      <c r="GK126" s="311"/>
      <c r="GL126" s="311"/>
      <c r="GM126" s="311"/>
      <c r="GN126" s="311"/>
      <c r="GO126" s="311"/>
      <c r="GP126" s="311"/>
      <c r="GQ126" s="311"/>
      <c r="GR126" s="311"/>
      <c r="GS126" s="311"/>
      <c r="GT126" s="311"/>
      <c r="GU126" s="311"/>
      <c r="GV126" s="311"/>
      <c r="GW126" s="311"/>
      <c r="GX126" s="311"/>
      <c r="GY126" s="311"/>
      <c r="GZ126" s="311"/>
      <c r="HA126" s="311"/>
      <c r="HB126" s="311"/>
      <c r="HC126" s="311"/>
      <c r="HD126" s="311"/>
      <c r="HE126" s="311"/>
      <c r="HF126" s="311"/>
      <c r="HG126" s="311"/>
      <c r="HH126" s="311"/>
      <c r="HI126" s="311"/>
      <c r="HJ126" s="311"/>
      <c r="HK126" s="311"/>
      <c r="HL126" s="311"/>
      <c r="HM126" s="311"/>
      <c r="HN126" s="311"/>
      <c r="HO126" s="311"/>
      <c r="HP126" s="311"/>
      <c r="HQ126" s="311"/>
      <c r="HR126" s="311"/>
      <c r="HS126" s="311"/>
      <c r="HT126" s="311"/>
      <c r="HU126" s="311"/>
      <c r="HV126" s="311"/>
      <c r="HW126" s="311"/>
      <c r="HX126" s="311"/>
      <c r="HY126" s="311"/>
      <c r="HZ126" s="311"/>
      <c r="IA126" s="311"/>
      <c r="IB126" s="311"/>
      <c r="IC126" s="311"/>
      <c r="ID126" s="311"/>
      <c r="IE126" s="311"/>
      <c r="IF126" s="311"/>
      <c r="IG126" s="311"/>
      <c r="IH126" s="311"/>
      <c r="II126" s="311"/>
      <c r="IJ126" s="311"/>
      <c r="IK126" s="311"/>
      <c r="IL126" s="311"/>
      <c r="IM126" s="311"/>
      <c r="IN126" s="311"/>
      <c r="IO126" s="311"/>
      <c r="IP126" s="311"/>
      <c r="IQ126" s="311"/>
      <c r="IR126" s="311"/>
      <c r="IS126" s="311"/>
      <c r="IT126" s="311"/>
      <c r="IU126" s="311"/>
      <c r="IV126" s="311"/>
      <c r="IW126" s="311"/>
      <c r="IX126" s="311"/>
      <c r="IY126" s="311"/>
      <c r="IZ126" s="311"/>
      <c r="JA126" s="311"/>
      <c r="JB126" s="311"/>
      <c r="JC126" s="311"/>
      <c r="JD126" s="311"/>
      <c r="JE126" s="311"/>
      <c r="JF126" s="311"/>
      <c r="JG126" s="311"/>
      <c r="JH126" s="311"/>
      <c r="JI126" s="311"/>
      <c r="JJ126" s="311"/>
      <c r="JK126" s="311"/>
      <c r="JL126" s="311"/>
      <c r="JM126" s="311"/>
      <c r="JN126" s="311"/>
      <c r="JO126" s="311"/>
      <c r="JP126" s="311"/>
      <c r="JQ126" s="311"/>
      <c r="JR126" s="311"/>
      <c r="JS126" s="311"/>
      <c r="JT126" s="311"/>
      <c r="JU126" s="311"/>
      <c r="JV126" s="311"/>
      <c r="JW126" s="311"/>
      <c r="JX126" s="311"/>
      <c r="JY126" s="311"/>
      <c r="JZ126" s="311"/>
      <c r="KA126" s="311"/>
      <c r="KB126" s="311"/>
      <c r="KC126" s="311"/>
      <c r="KD126" s="311"/>
      <c r="KE126" s="311"/>
      <c r="KF126" s="311"/>
      <c r="KG126" s="311"/>
      <c r="KH126" s="311"/>
      <c r="KI126" s="311"/>
      <c r="KJ126" s="311"/>
      <c r="KK126" s="311"/>
      <c r="KL126" s="311"/>
      <c r="KM126" s="311"/>
      <c r="KN126" s="311"/>
      <c r="KO126" s="311"/>
      <c r="KP126" s="311"/>
      <c r="KQ126" s="311"/>
      <c r="KR126" s="311"/>
      <c r="KS126" s="311"/>
      <c r="KT126" s="311"/>
      <c r="KU126" s="311"/>
      <c r="KV126" s="311"/>
      <c r="KW126" s="311"/>
      <c r="KX126" s="311"/>
      <c r="KY126" s="311"/>
      <c r="KZ126" s="311"/>
      <c r="LA126" s="311"/>
      <c r="LB126" s="311"/>
      <c r="LC126" s="311"/>
      <c r="LD126" s="311"/>
      <c r="LE126" s="311"/>
      <c r="LF126" s="311"/>
      <c r="LG126" s="311"/>
      <c r="LH126" s="311"/>
      <c r="LI126" s="311"/>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06">
        <v>32266203.640000001</v>
      </c>
      <c r="EA127" s="306">
        <v>31983873.670000002</v>
      </c>
      <c r="EB127" s="308">
        <v>32004535.780000001</v>
      </c>
      <c r="EC127" s="315">
        <v>32919822.370000001</v>
      </c>
      <c r="ED127" s="308">
        <v>32946866.739999998</v>
      </c>
      <c r="EE127" s="308">
        <v>33137883.899999999</v>
      </c>
      <c r="EF127" s="308">
        <v>32931279.82</v>
      </c>
      <c r="EG127" s="308">
        <v>32906643.09</v>
      </c>
      <c r="EH127" s="311">
        <v>32976338.859999999</v>
      </c>
      <c r="EI127" s="311">
        <v>33304068.809999999</v>
      </c>
      <c r="EJ127" s="311">
        <v>33118374.059999999</v>
      </c>
      <c r="EK127" s="311">
        <v>33225573.780000001</v>
      </c>
      <c r="EL127" s="311">
        <v>33097965.640000001</v>
      </c>
      <c r="EM127" s="311">
        <v>32864422.489999998</v>
      </c>
      <c r="EN127" s="311">
        <v>32909306.579999998</v>
      </c>
      <c r="EO127" s="311">
        <v>34045532.219999999</v>
      </c>
      <c r="EP127" s="311">
        <v>33914885.549999997</v>
      </c>
      <c r="EQ127" s="311">
        <v>33960607.270000003</v>
      </c>
      <c r="ER127" s="311">
        <v>33919324.859999999</v>
      </c>
      <c r="ES127" s="311">
        <v>33927498.649999999</v>
      </c>
      <c r="ET127" s="311">
        <v>34029606.390000001</v>
      </c>
      <c r="EU127" s="311">
        <v>34751702.420000002</v>
      </c>
      <c r="EV127" s="311">
        <v>34761880.880000003</v>
      </c>
      <c r="EW127" s="311">
        <v>34790406.869999997</v>
      </c>
      <c r="EX127" s="311">
        <v>34624926.579999998</v>
      </c>
      <c r="EY127" s="311">
        <v>34392603.229999997</v>
      </c>
      <c r="EZ127" s="311">
        <v>34541467.619999997</v>
      </c>
      <c r="FA127" s="311">
        <v>34591609.219999999</v>
      </c>
      <c r="FB127" s="311">
        <v>34579708.640000001</v>
      </c>
      <c r="FC127" s="311">
        <v>34511618.530000001</v>
      </c>
      <c r="FD127" s="311">
        <v>34549297.82</v>
      </c>
      <c r="FE127" s="311">
        <v>34625437.600000001</v>
      </c>
      <c r="FF127" s="311">
        <v>34463250.560000002</v>
      </c>
      <c r="FG127" s="311">
        <v>35528909.420000002</v>
      </c>
      <c r="FH127" s="311">
        <v>35282837.93</v>
      </c>
      <c r="FI127" s="311">
        <v>35245524.810000002</v>
      </c>
      <c r="FJ127" s="311">
        <v>34783971.590000004</v>
      </c>
      <c r="FK127" s="311">
        <v>35186355.590000004</v>
      </c>
      <c r="FL127" s="361">
        <v>35079083.840000004</v>
      </c>
      <c r="FM127" s="311">
        <v>35016603.259999998</v>
      </c>
      <c r="FN127" s="311">
        <v>35024027.030000001</v>
      </c>
      <c r="FO127" s="311">
        <v>34922457.960000001</v>
      </c>
      <c r="FP127" s="311">
        <v>35000414.549999997</v>
      </c>
      <c r="FQ127" s="361">
        <v>35337465.140000001</v>
      </c>
      <c r="FR127" s="311">
        <f>34875207.16+237575.844</f>
        <v>35112783.003999993</v>
      </c>
      <c r="FS127" s="311">
        <f>36010789.84+237575.844</f>
        <v>36248365.684</v>
      </c>
      <c r="FT127" s="311">
        <f>35520020.59+237575.844</f>
        <v>35757596.434</v>
      </c>
      <c r="FU127" s="311">
        <f>35337209.67+237575.844</f>
        <v>35574785.513999999</v>
      </c>
      <c r="FV127" s="311">
        <f>35322836.95+237575.844</f>
        <v>35560412.794</v>
      </c>
      <c r="FW127" s="311">
        <f>35320461.63+237575.844</f>
        <v>35558037.473999999</v>
      </c>
      <c r="FX127" s="311">
        <f>35397418.63+237575.844</f>
        <v>35634994.473999999</v>
      </c>
      <c r="FY127" s="311">
        <f>37065302.95-1663030.908</f>
        <v>35402272.042000003</v>
      </c>
      <c r="FZ127" s="311">
        <v>35665529.619999997</v>
      </c>
      <c r="GA127" s="311">
        <v>35477154.850000001</v>
      </c>
      <c r="GB127" s="311">
        <v>36217355.229999997</v>
      </c>
      <c r="GC127" s="311">
        <v>35862298.759999998</v>
      </c>
      <c r="GD127" s="311"/>
      <c r="GF127" s="311"/>
      <c r="GG127" s="311"/>
      <c r="GH127" s="311"/>
      <c r="GI127" s="311"/>
      <c r="GJ127" s="311"/>
      <c r="GK127" s="311"/>
      <c r="GL127" s="311"/>
      <c r="GM127" s="311"/>
      <c r="GN127" s="311"/>
      <c r="GO127" s="311"/>
      <c r="GP127" s="311"/>
      <c r="GQ127" s="311"/>
      <c r="GR127" s="311"/>
      <c r="GS127" s="311"/>
      <c r="GT127" s="311"/>
      <c r="GU127" s="311"/>
      <c r="GV127" s="311"/>
      <c r="GW127" s="311"/>
      <c r="GX127" s="311"/>
      <c r="GY127" s="311"/>
      <c r="GZ127" s="311"/>
      <c r="HA127" s="311"/>
      <c r="HB127" s="311"/>
      <c r="HC127" s="311"/>
      <c r="HD127" s="311"/>
      <c r="HE127" s="311"/>
      <c r="HF127" s="311"/>
      <c r="HG127" s="311"/>
      <c r="HH127" s="311"/>
      <c r="HI127" s="311"/>
      <c r="HJ127" s="311"/>
      <c r="HK127" s="311"/>
      <c r="HL127" s="311"/>
      <c r="HM127" s="311"/>
      <c r="HN127" s="311"/>
      <c r="HO127" s="311"/>
      <c r="HP127" s="311"/>
      <c r="HQ127" s="311"/>
      <c r="HR127" s="311"/>
      <c r="HS127" s="311"/>
      <c r="HT127" s="311"/>
      <c r="HU127" s="311"/>
      <c r="HV127" s="311"/>
      <c r="HW127" s="311"/>
      <c r="HX127" s="311"/>
      <c r="HY127" s="311"/>
      <c r="HZ127" s="311"/>
      <c r="IA127" s="311"/>
      <c r="IB127" s="311"/>
      <c r="IC127" s="311"/>
      <c r="ID127" s="311"/>
      <c r="IE127" s="311"/>
      <c r="IF127" s="311"/>
      <c r="IG127" s="311"/>
      <c r="IH127" s="311"/>
      <c r="II127" s="311"/>
      <c r="IJ127" s="311"/>
      <c r="IK127" s="311"/>
      <c r="IL127" s="311"/>
      <c r="IM127" s="311"/>
      <c r="IN127" s="311"/>
      <c r="IO127" s="311"/>
      <c r="IP127" s="311"/>
      <c r="IQ127" s="311"/>
      <c r="IR127" s="311"/>
      <c r="IS127" s="311"/>
      <c r="IT127" s="311"/>
      <c r="IU127" s="311"/>
      <c r="IV127" s="311"/>
      <c r="IW127" s="311"/>
      <c r="IX127" s="311"/>
      <c r="IY127" s="311"/>
      <c r="IZ127" s="311"/>
      <c r="JA127" s="311"/>
      <c r="JB127" s="311"/>
      <c r="JC127" s="311"/>
      <c r="JD127" s="311"/>
      <c r="JE127" s="311"/>
      <c r="JF127" s="311"/>
      <c r="JG127" s="311"/>
      <c r="JH127" s="311"/>
      <c r="JI127" s="311"/>
      <c r="JJ127" s="311"/>
      <c r="JK127" s="311"/>
      <c r="JL127" s="311"/>
      <c r="JM127" s="311"/>
      <c r="JN127" s="311"/>
      <c r="JO127" s="311"/>
      <c r="JP127" s="311"/>
      <c r="JQ127" s="311"/>
      <c r="JR127" s="311"/>
      <c r="JS127" s="311"/>
      <c r="JT127" s="311"/>
      <c r="JU127" s="311"/>
      <c r="JV127" s="311"/>
      <c r="JW127" s="311"/>
      <c r="JX127" s="311"/>
      <c r="JY127" s="311"/>
      <c r="JZ127" s="311"/>
      <c r="KA127" s="311"/>
      <c r="KB127" s="311"/>
      <c r="KC127" s="311"/>
      <c r="KD127" s="311"/>
      <c r="KE127" s="311"/>
      <c r="KF127" s="311"/>
      <c r="KG127" s="311"/>
      <c r="KH127" s="311"/>
      <c r="KI127" s="311"/>
      <c r="KJ127" s="311"/>
      <c r="KK127" s="311"/>
      <c r="KL127" s="311"/>
      <c r="KM127" s="311"/>
      <c r="KN127" s="311"/>
      <c r="KO127" s="311"/>
      <c r="KP127" s="311"/>
      <c r="KQ127" s="311"/>
      <c r="KR127" s="311"/>
      <c r="KS127" s="311"/>
      <c r="KT127" s="311"/>
      <c r="KU127" s="311"/>
      <c r="KV127" s="311"/>
      <c r="KW127" s="311"/>
      <c r="KX127" s="311"/>
      <c r="KY127" s="311"/>
      <c r="KZ127" s="311"/>
      <c r="LA127" s="311"/>
      <c r="LB127" s="311"/>
      <c r="LC127" s="311"/>
      <c r="LD127" s="311"/>
      <c r="LE127" s="311"/>
      <c r="LF127" s="311"/>
      <c r="LG127" s="311"/>
      <c r="LH127" s="311"/>
      <c r="LI127" s="311"/>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05">
        <v>18834572.629999999</v>
      </c>
      <c r="EA128" s="282">
        <v>18608997.59</v>
      </c>
      <c r="EB128" s="308">
        <v>18559579.440000001</v>
      </c>
      <c r="EC128" s="308"/>
      <c r="ED128" s="308"/>
      <c r="EE128" s="308"/>
      <c r="EF128" s="308"/>
      <c r="EG128" s="308"/>
      <c r="EH128" s="311"/>
      <c r="EI128" s="311"/>
      <c r="EJ128" s="311"/>
      <c r="EK128" s="311"/>
      <c r="EL128" s="311"/>
      <c r="EM128" s="311"/>
      <c r="EN128" s="311"/>
      <c r="EO128" s="311"/>
      <c r="EP128" s="311"/>
      <c r="EQ128" s="311"/>
      <c r="ER128" s="311"/>
      <c r="ES128" s="311"/>
      <c r="ET128" s="311"/>
      <c r="EU128" s="311"/>
      <c r="EV128" s="311"/>
      <c r="EW128" s="311"/>
      <c r="EX128" s="311"/>
      <c r="EY128" s="311"/>
      <c r="EZ128" s="311"/>
      <c r="FA128" s="311"/>
      <c r="FB128" s="311"/>
      <c r="FC128" s="311"/>
      <c r="FD128" s="311"/>
      <c r="FE128" s="311"/>
      <c r="FF128" s="311"/>
      <c r="FG128" s="311"/>
      <c r="FH128" s="311"/>
      <c r="FI128" s="311"/>
      <c r="FJ128" s="311"/>
      <c r="FK128" s="311"/>
      <c r="FL128" s="361"/>
      <c r="FM128" s="311"/>
      <c r="FN128" s="311"/>
      <c r="FO128" s="311"/>
      <c r="FP128" s="311"/>
      <c r="FQ128" s="311"/>
      <c r="FR128" s="311"/>
      <c r="FS128" s="311"/>
      <c r="FT128" s="311"/>
      <c r="FU128" s="311"/>
      <c r="FV128" s="311"/>
      <c r="FW128" s="311"/>
      <c r="FX128" s="311"/>
      <c r="FY128" s="311"/>
      <c r="FZ128" s="311"/>
      <c r="GA128" s="311"/>
      <c r="GB128" s="311"/>
      <c r="GC128" s="311"/>
      <c r="GD128" s="311"/>
      <c r="GF128" s="311"/>
      <c r="GG128" s="311"/>
      <c r="GH128" s="311"/>
      <c r="GI128" s="311"/>
      <c r="GJ128" s="311"/>
      <c r="GK128" s="311"/>
      <c r="GL128" s="311"/>
      <c r="GM128" s="311"/>
      <c r="GN128" s="311"/>
      <c r="GO128" s="311"/>
      <c r="GP128" s="311"/>
      <c r="GQ128" s="311"/>
      <c r="GR128" s="311"/>
      <c r="GS128" s="311"/>
      <c r="GT128" s="311"/>
      <c r="GU128" s="311"/>
      <c r="GV128" s="311"/>
      <c r="GW128" s="311"/>
      <c r="GX128" s="311"/>
      <c r="GY128" s="311"/>
      <c r="GZ128" s="311"/>
      <c r="HA128" s="311"/>
      <c r="HB128" s="311"/>
      <c r="HC128" s="311"/>
      <c r="HD128" s="311"/>
      <c r="HE128" s="311"/>
      <c r="HF128" s="311"/>
      <c r="HG128" s="311"/>
      <c r="HH128" s="311"/>
      <c r="HI128" s="311"/>
      <c r="HJ128" s="311"/>
      <c r="HK128" s="311"/>
      <c r="HL128" s="311"/>
      <c r="HM128" s="311"/>
      <c r="HN128" s="311"/>
      <c r="HO128" s="311"/>
      <c r="HP128" s="311"/>
      <c r="HQ128" s="311"/>
      <c r="HR128" s="311"/>
      <c r="HS128" s="311"/>
      <c r="HT128" s="311"/>
      <c r="HU128" s="311"/>
      <c r="HV128" s="311"/>
      <c r="HW128" s="311"/>
      <c r="HX128" s="311"/>
      <c r="HY128" s="311"/>
      <c r="HZ128" s="311"/>
      <c r="IA128" s="311"/>
      <c r="IB128" s="311"/>
      <c r="IC128" s="311"/>
      <c r="ID128" s="311"/>
      <c r="IE128" s="311"/>
      <c r="IF128" s="311"/>
      <c r="IG128" s="311"/>
      <c r="IH128" s="311"/>
      <c r="II128" s="311"/>
      <c r="IJ128" s="311"/>
      <c r="IK128" s="311"/>
      <c r="IL128" s="311"/>
      <c r="IM128" s="311"/>
      <c r="IN128" s="311"/>
      <c r="IO128" s="311"/>
      <c r="IP128" s="311"/>
      <c r="IQ128" s="311"/>
      <c r="IR128" s="311"/>
      <c r="IS128" s="311"/>
      <c r="IT128" s="311"/>
      <c r="IU128" s="311"/>
      <c r="IV128" s="311"/>
      <c r="IW128" s="311"/>
      <c r="IX128" s="311"/>
      <c r="IY128" s="311"/>
      <c r="IZ128" s="311"/>
      <c r="JA128" s="311"/>
      <c r="JB128" s="311"/>
      <c r="JC128" s="311"/>
      <c r="JD128" s="311"/>
      <c r="JE128" s="311"/>
      <c r="JF128" s="311"/>
      <c r="JG128" s="311"/>
      <c r="JH128" s="311"/>
      <c r="JI128" s="311"/>
      <c r="JJ128" s="311"/>
      <c r="JK128" s="311"/>
      <c r="JL128" s="311"/>
      <c r="JM128" s="311"/>
      <c r="JN128" s="311"/>
      <c r="JO128" s="311"/>
      <c r="JP128" s="311"/>
      <c r="JQ128" s="311"/>
      <c r="JR128" s="311"/>
      <c r="JS128" s="311"/>
      <c r="JT128" s="311"/>
      <c r="JU128" s="311"/>
      <c r="JV128" s="311"/>
      <c r="JW128" s="311"/>
      <c r="JX128" s="311"/>
      <c r="JY128" s="311"/>
      <c r="JZ128" s="311"/>
      <c r="KA128" s="311"/>
      <c r="KB128" s="311"/>
      <c r="KC128" s="311"/>
      <c r="KD128" s="311"/>
      <c r="KE128" s="311"/>
      <c r="KF128" s="311"/>
      <c r="KG128" s="311"/>
      <c r="KH128" s="311"/>
      <c r="KI128" s="311"/>
      <c r="KJ128" s="311"/>
      <c r="KK128" s="311"/>
      <c r="KL128" s="311"/>
      <c r="KM128" s="311"/>
      <c r="KN128" s="311"/>
      <c r="KO128" s="311"/>
      <c r="KP128" s="311"/>
      <c r="KQ128" s="311"/>
      <c r="KR128" s="311"/>
      <c r="KS128" s="311"/>
      <c r="KT128" s="311"/>
      <c r="KU128" s="311"/>
      <c r="KV128" s="311"/>
      <c r="KW128" s="311"/>
      <c r="KX128" s="311"/>
      <c r="KY128" s="311"/>
      <c r="KZ128" s="311"/>
      <c r="LA128" s="311"/>
      <c r="LB128" s="311"/>
      <c r="LC128" s="311"/>
      <c r="LD128" s="311"/>
      <c r="LE128" s="311"/>
      <c r="LF128" s="311"/>
      <c r="LG128" s="311"/>
      <c r="LH128" s="311"/>
      <c r="LI128" s="311"/>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05">
        <v>5409798.4900000002</v>
      </c>
      <c r="EA129" s="282">
        <v>5398517.3600000003</v>
      </c>
      <c r="EB129" s="308">
        <v>5404997.25</v>
      </c>
      <c r="EC129" s="308"/>
      <c r="ED129" s="308"/>
      <c r="EE129" s="308"/>
      <c r="EF129" s="308"/>
      <c r="EG129" s="308"/>
      <c r="EH129" s="311"/>
      <c r="EI129" s="311"/>
      <c r="EJ129" s="311"/>
      <c r="EK129" s="311"/>
      <c r="EL129" s="311"/>
      <c r="EM129" s="311"/>
      <c r="EN129" s="311"/>
      <c r="EO129" s="311"/>
      <c r="EP129" s="311"/>
      <c r="EQ129" s="311"/>
      <c r="ER129" s="311"/>
      <c r="ES129" s="311"/>
      <c r="ET129" s="311"/>
      <c r="EU129" s="311"/>
      <c r="EV129" s="311"/>
      <c r="EW129" s="311"/>
      <c r="EX129" s="311"/>
      <c r="EY129" s="311"/>
      <c r="EZ129" s="311"/>
      <c r="FA129" s="311"/>
      <c r="FB129" s="311"/>
      <c r="FC129" s="311"/>
      <c r="FD129" s="311"/>
      <c r="FE129" s="311"/>
      <c r="FF129" s="311"/>
      <c r="FG129" s="311"/>
      <c r="FH129" s="311"/>
      <c r="FI129" s="311"/>
      <c r="FJ129" s="311"/>
      <c r="FK129" s="311"/>
      <c r="FL129" s="361"/>
      <c r="FM129" s="311"/>
      <c r="FN129" s="311"/>
      <c r="FO129" s="311"/>
      <c r="FP129" s="311"/>
      <c r="FQ129" s="311"/>
      <c r="FR129" s="311"/>
      <c r="FS129" s="311"/>
      <c r="FT129" s="311"/>
      <c r="FU129" s="311"/>
      <c r="FV129" s="311"/>
      <c r="FW129" s="311"/>
      <c r="FX129" s="311"/>
      <c r="FY129" s="311"/>
      <c r="FZ129" s="311"/>
      <c r="GA129" s="311"/>
      <c r="GB129" s="311"/>
      <c r="GC129" s="311"/>
      <c r="GD129" s="311"/>
      <c r="GF129" s="311"/>
      <c r="GG129" s="311"/>
      <c r="GH129" s="311"/>
      <c r="GI129" s="311"/>
      <c r="GJ129" s="311"/>
      <c r="GK129" s="311"/>
      <c r="GL129" s="311"/>
      <c r="GM129" s="311"/>
      <c r="GN129" s="311"/>
      <c r="GO129" s="311"/>
      <c r="GP129" s="311"/>
      <c r="GQ129" s="311"/>
      <c r="GR129" s="311"/>
      <c r="GS129" s="311"/>
      <c r="GT129" s="311"/>
      <c r="GU129" s="311"/>
      <c r="GV129" s="311"/>
      <c r="GW129" s="311"/>
      <c r="GX129" s="311"/>
      <c r="GY129" s="311"/>
      <c r="GZ129" s="311"/>
      <c r="HA129" s="311"/>
      <c r="HB129" s="311"/>
      <c r="HC129" s="311"/>
      <c r="HD129" s="311"/>
      <c r="HE129" s="311"/>
      <c r="HF129" s="311"/>
      <c r="HG129" s="311"/>
      <c r="HH129" s="311"/>
      <c r="HI129" s="311"/>
      <c r="HJ129" s="311"/>
      <c r="HK129" s="311"/>
      <c r="HL129" s="311"/>
      <c r="HM129" s="311"/>
      <c r="HN129" s="311"/>
      <c r="HO129" s="311"/>
      <c r="HP129" s="311"/>
      <c r="HQ129" s="311"/>
      <c r="HR129" s="311"/>
      <c r="HS129" s="311"/>
      <c r="HT129" s="311"/>
      <c r="HU129" s="311"/>
      <c r="HV129" s="311"/>
      <c r="HW129" s="311"/>
      <c r="HX129" s="311"/>
      <c r="HY129" s="311"/>
      <c r="HZ129" s="311"/>
      <c r="IA129" s="311"/>
      <c r="IB129" s="311"/>
      <c r="IC129" s="311"/>
      <c r="ID129" s="311"/>
      <c r="IE129" s="311"/>
      <c r="IF129" s="311"/>
      <c r="IG129" s="311"/>
      <c r="IH129" s="311"/>
      <c r="II129" s="311"/>
      <c r="IJ129" s="311"/>
      <c r="IK129" s="311"/>
      <c r="IL129" s="311"/>
      <c r="IM129" s="311"/>
      <c r="IN129" s="311"/>
      <c r="IO129" s="311"/>
      <c r="IP129" s="311"/>
      <c r="IQ129" s="311"/>
      <c r="IR129" s="311"/>
      <c r="IS129" s="311"/>
      <c r="IT129" s="311"/>
      <c r="IU129" s="311"/>
      <c r="IV129" s="311"/>
      <c r="IW129" s="311"/>
      <c r="IX129" s="311"/>
      <c r="IY129" s="311"/>
      <c r="IZ129" s="311"/>
      <c r="JA129" s="311"/>
      <c r="JB129" s="311"/>
      <c r="JC129" s="311"/>
      <c r="JD129" s="311"/>
      <c r="JE129" s="311"/>
      <c r="JF129" s="311"/>
      <c r="JG129" s="311"/>
      <c r="JH129" s="311"/>
      <c r="JI129" s="311"/>
      <c r="JJ129" s="311"/>
      <c r="JK129" s="311"/>
      <c r="JL129" s="311"/>
      <c r="JM129" s="311"/>
      <c r="JN129" s="311"/>
      <c r="JO129" s="311"/>
      <c r="JP129" s="311"/>
      <c r="JQ129" s="311"/>
      <c r="JR129" s="311"/>
      <c r="JS129" s="311"/>
      <c r="JT129" s="311"/>
      <c r="JU129" s="311"/>
      <c r="JV129" s="311"/>
      <c r="JW129" s="311"/>
      <c r="JX129" s="311"/>
      <c r="JY129" s="311"/>
      <c r="JZ129" s="311"/>
      <c r="KA129" s="311"/>
      <c r="KB129" s="311"/>
      <c r="KC129" s="311"/>
      <c r="KD129" s="311"/>
      <c r="KE129" s="311"/>
      <c r="KF129" s="311"/>
      <c r="KG129" s="311"/>
      <c r="KH129" s="311"/>
      <c r="KI129" s="311"/>
      <c r="KJ129" s="311"/>
      <c r="KK129" s="311"/>
      <c r="KL129" s="311"/>
      <c r="KM129" s="311"/>
      <c r="KN129" s="311"/>
      <c r="KO129" s="311"/>
      <c r="KP129" s="311"/>
      <c r="KQ129" s="311"/>
      <c r="KR129" s="311"/>
      <c r="KS129" s="311"/>
      <c r="KT129" s="311"/>
      <c r="KU129" s="311"/>
      <c r="KV129" s="311"/>
      <c r="KW129" s="311"/>
      <c r="KX129" s="311"/>
      <c r="KY129" s="311"/>
      <c r="KZ129" s="311"/>
      <c r="LA129" s="311"/>
      <c r="LB129" s="311"/>
      <c r="LC129" s="311"/>
      <c r="LD129" s="311"/>
      <c r="LE129" s="311"/>
      <c r="LF129" s="311"/>
      <c r="LG129" s="311"/>
      <c r="LH129" s="311"/>
      <c r="LI129" s="311"/>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05">
        <v>6307783.0599999996</v>
      </c>
      <c r="EA130" s="282">
        <v>6299458.6699999999</v>
      </c>
      <c r="EB130" s="308">
        <v>6304542.9199999999</v>
      </c>
      <c r="EC130" s="308"/>
      <c r="ED130" s="308"/>
      <c r="EE130" s="308"/>
      <c r="EF130" s="308"/>
      <c r="EG130" s="308"/>
      <c r="EH130" s="311"/>
      <c r="EI130" s="311"/>
      <c r="EJ130" s="311"/>
      <c r="EK130" s="311"/>
      <c r="EL130" s="311"/>
      <c r="EM130" s="311"/>
      <c r="EN130" s="311"/>
      <c r="EO130" s="311"/>
      <c r="EP130" s="311"/>
      <c r="EQ130" s="311"/>
      <c r="ER130" s="311"/>
      <c r="ES130" s="311"/>
      <c r="ET130" s="311"/>
      <c r="EU130" s="311"/>
      <c r="EV130" s="311"/>
      <c r="EW130" s="311"/>
      <c r="EX130" s="311"/>
      <c r="EY130" s="311"/>
      <c r="EZ130" s="311"/>
      <c r="FA130" s="311"/>
      <c r="FB130" s="311"/>
      <c r="FC130" s="311"/>
      <c r="FD130" s="311"/>
      <c r="FE130" s="311"/>
      <c r="FF130" s="311"/>
      <c r="FG130" s="311"/>
      <c r="FH130" s="311"/>
      <c r="FI130" s="311"/>
      <c r="FJ130" s="311"/>
      <c r="FK130" s="311"/>
      <c r="FL130" s="361"/>
      <c r="FM130" s="311"/>
      <c r="FN130" s="311"/>
      <c r="FO130" s="311"/>
      <c r="FP130" s="311"/>
      <c r="FQ130" s="311"/>
      <c r="FR130" s="311"/>
      <c r="FS130" s="311"/>
      <c r="FT130" s="311"/>
      <c r="FU130" s="311"/>
      <c r="FV130" s="311"/>
      <c r="FW130" s="311"/>
      <c r="FX130" s="311"/>
      <c r="FY130" s="311"/>
      <c r="FZ130" s="311"/>
      <c r="GA130" s="311"/>
      <c r="GB130" s="311"/>
      <c r="GC130" s="311"/>
      <c r="GD130" s="311"/>
      <c r="GF130" s="311"/>
      <c r="GG130" s="311"/>
      <c r="GH130" s="311"/>
      <c r="GI130" s="311"/>
      <c r="GJ130" s="311"/>
      <c r="GK130" s="311"/>
      <c r="GL130" s="311"/>
      <c r="GM130" s="311"/>
      <c r="GN130" s="311"/>
      <c r="GO130" s="311"/>
      <c r="GP130" s="311"/>
      <c r="GQ130" s="311"/>
      <c r="GR130" s="311"/>
      <c r="GS130" s="311"/>
      <c r="GT130" s="311"/>
      <c r="GU130" s="311"/>
      <c r="GV130" s="311"/>
      <c r="GW130" s="311"/>
      <c r="GX130" s="311"/>
      <c r="GY130" s="311"/>
      <c r="GZ130" s="311"/>
      <c r="HA130" s="311"/>
      <c r="HB130" s="311"/>
      <c r="HC130" s="311"/>
      <c r="HD130" s="311"/>
      <c r="HE130" s="311"/>
      <c r="HF130" s="311"/>
      <c r="HG130" s="311"/>
      <c r="HH130" s="311"/>
      <c r="HI130" s="311"/>
      <c r="HJ130" s="311"/>
      <c r="HK130" s="311"/>
      <c r="HL130" s="311"/>
      <c r="HM130" s="311"/>
      <c r="HN130" s="311"/>
      <c r="HO130" s="311"/>
      <c r="HP130" s="311"/>
      <c r="HQ130" s="311"/>
      <c r="HR130" s="311"/>
      <c r="HS130" s="311"/>
      <c r="HT130" s="311"/>
      <c r="HU130" s="311"/>
      <c r="HV130" s="311"/>
      <c r="HW130" s="311"/>
      <c r="HX130" s="311"/>
      <c r="HY130" s="311"/>
      <c r="HZ130" s="311"/>
      <c r="IA130" s="311"/>
      <c r="IB130" s="311"/>
      <c r="IC130" s="311"/>
      <c r="ID130" s="311"/>
      <c r="IE130" s="311"/>
      <c r="IF130" s="311"/>
      <c r="IG130" s="311"/>
      <c r="IH130" s="311"/>
      <c r="II130" s="311"/>
      <c r="IJ130" s="311"/>
      <c r="IK130" s="311"/>
      <c r="IL130" s="311"/>
      <c r="IM130" s="311"/>
      <c r="IN130" s="311"/>
      <c r="IO130" s="311"/>
      <c r="IP130" s="311"/>
      <c r="IQ130" s="311"/>
      <c r="IR130" s="311"/>
      <c r="IS130" s="311"/>
      <c r="IT130" s="311"/>
      <c r="IU130" s="311"/>
      <c r="IV130" s="311"/>
      <c r="IW130" s="311"/>
      <c r="IX130" s="311"/>
      <c r="IY130" s="311"/>
      <c r="IZ130" s="311"/>
      <c r="JA130" s="311"/>
      <c r="JB130" s="311"/>
      <c r="JC130" s="311"/>
      <c r="JD130" s="311"/>
      <c r="JE130" s="311"/>
      <c r="JF130" s="311"/>
      <c r="JG130" s="311"/>
      <c r="JH130" s="311"/>
      <c r="JI130" s="311"/>
      <c r="JJ130" s="311"/>
      <c r="JK130" s="311"/>
      <c r="JL130" s="311"/>
      <c r="JM130" s="311"/>
      <c r="JN130" s="311"/>
      <c r="JO130" s="311"/>
      <c r="JP130" s="311"/>
      <c r="JQ130" s="311"/>
      <c r="JR130" s="311"/>
      <c r="JS130" s="311"/>
      <c r="JT130" s="311"/>
      <c r="JU130" s="311"/>
      <c r="JV130" s="311"/>
      <c r="JW130" s="311"/>
      <c r="JX130" s="311"/>
      <c r="JY130" s="311"/>
      <c r="JZ130" s="311"/>
      <c r="KA130" s="311"/>
      <c r="KB130" s="311"/>
      <c r="KC130" s="311"/>
      <c r="KD130" s="311"/>
      <c r="KE130" s="311"/>
      <c r="KF130" s="311"/>
      <c r="KG130" s="311"/>
      <c r="KH130" s="311"/>
      <c r="KI130" s="311"/>
      <c r="KJ130" s="311"/>
      <c r="KK130" s="311"/>
      <c r="KL130" s="311"/>
      <c r="KM130" s="311"/>
      <c r="KN130" s="311"/>
      <c r="KO130" s="311"/>
      <c r="KP130" s="311"/>
      <c r="KQ130" s="311"/>
      <c r="KR130" s="311"/>
      <c r="KS130" s="311"/>
      <c r="KT130" s="311"/>
      <c r="KU130" s="311"/>
      <c r="KV130" s="311"/>
      <c r="KW130" s="311"/>
      <c r="KX130" s="311"/>
      <c r="KY130" s="311"/>
      <c r="KZ130" s="311"/>
      <c r="LA130" s="311"/>
      <c r="LB130" s="311"/>
      <c r="LC130" s="311"/>
      <c r="LD130" s="311"/>
      <c r="LE130" s="311"/>
      <c r="LF130" s="311"/>
      <c r="LG130" s="311"/>
      <c r="LH130" s="311"/>
      <c r="LI130" s="311"/>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05">
        <v>732760.29</v>
      </c>
      <c r="EA131" s="282">
        <v>699234.7</v>
      </c>
      <c r="EB131" s="308">
        <v>743402.31</v>
      </c>
      <c r="EC131" s="308"/>
      <c r="ED131" s="308"/>
      <c r="EE131" s="308"/>
      <c r="EF131" s="308"/>
      <c r="EG131" s="308"/>
      <c r="EH131" s="311"/>
      <c r="EI131" s="311"/>
      <c r="EJ131" s="311"/>
      <c r="EK131" s="311"/>
      <c r="EL131" s="311"/>
      <c r="EM131" s="311"/>
      <c r="EN131" s="311"/>
      <c r="EO131" s="311"/>
      <c r="EP131" s="311"/>
      <c r="EQ131" s="311"/>
      <c r="ER131" s="311"/>
      <c r="ES131" s="311"/>
      <c r="ET131" s="311"/>
      <c r="EU131" s="311"/>
      <c r="EV131" s="311"/>
      <c r="EW131" s="311"/>
      <c r="EX131" s="311"/>
      <c r="EY131" s="311"/>
      <c r="EZ131" s="311"/>
      <c r="FA131" s="311"/>
      <c r="FB131" s="311"/>
      <c r="FC131" s="311"/>
      <c r="FD131" s="311"/>
      <c r="FE131" s="311"/>
      <c r="FF131" s="311"/>
      <c r="FG131" s="311"/>
      <c r="FH131" s="311"/>
      <c r="FI131" s="311"/>
      <c r="FJ131" s="311"/>
      <c r="FK131" s="311"/>
      <c r="FL131" s="361"/>
      <c r="FM131" s="311"/>
      <c r="FN131" s="311"/>
      <c r="FO131" s="311"/>
      <c r="FP131" s="311"/>
      <c r="FQ131" s="311"/>
      <c r="FR131" s="311"/>
      <c r="FS131" s="311"/>
      <c r="FT131" s="311"/>
      <c r="FU131" s="311"/>
      <c r="FV131" s="311"/>
      <c r="FW131" s="311"/>
      <c r="FX131" s="311"/>
      <c r="FY131" s="311"/>
      <c r="FZ131" s="311"/>
      <c r="GA131" s="311"/>
      <c r="GB131" s="311"/>
      <c r="GC131" s="311"/>
      <c r="GD131" s="311"/>
      <c r="GF131" s="311"/>
      <c r="GG131" s="311"/>
      <c r="GH131" s="311"/>
      <c r="GI131" s="311"/>
      <c r="GJ131" s="311"/>
      <c r="GK131" s="311"/>
      <c r="GL131" s="311"/>
      <c r="GM131" s="311"/>
      <c r="GN131" s="311"/>
      <c r="GO131" s="311"/>
      <c r="GP131" s="311"/>
      <c r="GQ131" s="311"/>
      <c r="GR131" s="311"/>
      <c r="GS131" s="311"/>
      <c r="GT131" s="311"/>
      <c r="GU131" s="311"/>
      <c r="GV131" s="311"/>
      <c r="GW131" s="311"/>
      <c r="GX131" s="311"/>
      <c r="GY131" s="311"/>
      <c r="GZ131" s="311"/>
      <c r="HA131" s="311"/>
      <c r="HB131" s="311"/>
      <c r="HC131" s="311"/>
      <c r="HD131" s="311"/>
      <c r="HE131" s="311"/>
      <c r="HF131" s="311"/>
      <c r="HG131" s="311"/>
      <c r="HH131" s="311"/>
      <c r="HI131" s="311"/>
      <c r="HJ131" s="311"/>
      <c r="HK131" s="311"/>
      <c r="HL131" s="311"/>
      <c r="HM131" s="311"/>
      <c r="HN131" s="311"/>
      <c r="HO131" s="311"/>
      <c r="HP131" s="311"/>
      <c r="HQ131" s="311"/>
      <c r="HR131" s="311"/>
      <c r="HS131" s="311"/>
      <c r="HT131" s="311"/>
      <c r="HU131" s="311"/>
      <c r="HV131" s="311"/>
      <c r="HW131" s="311"/>
      <c r="HX131" s="311"/>
      <c r="HY131" s="311"/>
      <c r="HZ131" s="311"/>
      <c r="IA131" s="311"/>
      <c r="IB131" s="311"/>
      <c r="IC131" s="311"/>
      <c r="ID131" s="311"/>
      <c r="IE131" s="311"/>
      <c r="IF131" s="311"/>
      <c r="IG131" s="311"/>
      <c r="IH131" s="311"/>
      <c r="II131" s="311"/>
      <c r="IJ131" s="311"/>
      <c r="IK131" s="311"/>
      <c r="IL131" s="311"/>
      <c r="IM131" s="311"/>
      <c r="IN131" s="311"/>
      <c r="IO131" s="311"/>
      <c r="IP131" s="311"/>
      <c r="IQ131" s="311"/>
      <c r="IR131" s="311"/>
      <c r="IS131" s="311"/>
      <c r="IT131" s="311"/>
      <c r="IU131" s="311"/>
      <c r="IV131" s="311"/>
      <c r="IW131" s="311"/>
      <c r="IX131" s="311"/>
      <c r="IY131" s="311"/>
      <c r="IZ131" s="311"/>
      <c r="JA131" s="311"/>
      <c r="JB131" s="311"/>
      <c r="JC131" s="311"/>
      <c r="JD131" s="311"/>
      <c r="JE131" s="311"/>
      <c r="JF131" s="311"/>
      <c r="JG131" s="311"/>
      <c r="JH131" s="311"/>
      <c r="JI131" s="311"/>
      <c r="JJ131" s="311"/>
      <c r="JK131" s="311"/>
      <c r="JL131" s="311"/>
      <c r="JM131" s="311"/>
      <c r="JN131" s="311"/>
      <c r="JO131" s="311"/>
      <c r="JP131" s="311"/>
      <c r="JQ131" s="311"/>
      <c r="JR131" s="311"/>
      <c r="JS131" s="311"/>
      <c r="JT131" s="311"/>
      <c r="JU131" s="311"/>
      <c r="JV131" s="311"/>
      <c r="JW131" s="311"/>
      <c r="JX131" s="311"/>
      <c r="JY131" s="311"/>
      <c r="JZ131" s="311"/>
      <c r="KA131" s="311"/>
      <c r="KB131" s="311"/>
      <c r="KC131" s="311"/>
      <c r="KD131" s="311"/>
      <c r="KE131" s="311"/>
      <c r="KF131" s="311"/>
      <c r="KG131" s="311"/>
      <c r="KH131" s="311"/>
      <c r="KI131" s="311"/>
      <c r="KJ131" s="311"/>
      <c r="KK131" s="311"/>
      <c r="KL131" s="311"/>
      <c r="KM131" s="311"/>
      <c r="KN131" s="311"/>
      <c r="KO131" s="311"/>
      <c r="KP131" s="311"/>
      <c r="KQ131" s="311"/>
      <c r="KR131" s="311"/>
      <c r="KS131" s="311"/>
      <c r="KT131" s="311"/>
      <c r="KU131" s="311"/>
      <c r="KV131" s="311"/>
      <c r="KW131" s="311"/>
      <c r="KX131" s="311"/>
      <c r="KY131" s="311"/>
      <c r="KZ131" s="311"/>
      <c r="LA131" s="311"/>
      <c r="LB131" s="311"/>
      <c r="LC131" s="311"/>
      <c r="LD131" s="311"/>
      <c r="LE131" s="311"/>
      <c r="LF131" s="311"/>
      <c r="LG131" s="311"/>
      <c r="LH131" s="311"/>
      <c r="LI131" s="311"/>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05">
        <v>179538.61</v>
      </c>
      <c r="EA132" s="282">
        <v>177819.51999999999</v>
      </c>
      <c r="EB132" s="308">
        <v>176203.15</v>
      </c>
      <c r="EC132" s="308"/>
      <c r="ED132" s="308"/>
      <c r="EE132" s="308"/>
      <c r="EF132" s="308"/>
      <c r="EG132" s="308"/>
      <c r="EH132" s="311"/>
      <c r="EI132" s="311"/>
      <c r="EJ132" s="311"/>
      <c r="EK132" s="311"/>
      <c r="EL132" s="311"/>
      <c r="EM132" s="311"/>
      <c r="EN132" s="311"/>
      <c r="EO132" s="311"/>
      <c r="EP132" s="311"/>
      <c r="EQ132" s="311"/>
      <c r="ER132" s="311"/>
      <c r="ES132" s="311"/>
      <c r="ET132" s="311"/>
      <c r="EU132" s="311"/>
      <c r="EV132" s="311"/>
      <c r="EW132" s="311"/>
      <c r="EX132" s="311"/>
      <c r="EY132" s="311"/>
      <c r="EZ132" s="311"/>
      <c r="FA132" s="311"/>
      <c r="FB132" s="311"/>
      <c r="FC132" s="311"/>
      <c r="FD132" s="311"/>
      <c r="FE132" s="311"/>
      <c r="FF132" s="311"/>
      <c r="FG132" s="311"/>
      <c r="FH132" s="311"/>
      <c r="FI132" s="311"/>
      <c r="FJ132" s="311"/>
      <c r="FK132" s="311"/>
      <c r="FL132" s="361"/>
      <c r="FM132" s="311"/>
      <c r="FN132" s="311"/>
      <c r="FO132" s="311"/>
      <c r="FP132" s="311"/>
      <c r="FQ132" s="311"/>
      <c r="FR132" s="311"/>
      <c r="FS132" s="311"/>
      <c r="FT132" s="311"/>
      <c r="FU132" s="311"/>
      <c r="FV132" s="311"/>
      <c r="FW132" s="311"/>
      <c r="FX132" s="311"/>
      <c r="FY132" s="311"/>
      <c r="FZ132" s="311"/>
      <c r="GA132" s="311"/>
      <c r="GB132" s="311"/>
      <c r="GC132" s="311"/>
      <c r="GD132" s="311"/>
      <c r="GF132" s="311"/>
      <c r="GG132" s="311"/>
      <c r="GH132" s="311"/>
      <c r="GI132" s="311"/>
      <c r="GJ132" s="311"/>
      <c r="GK132" s="311"/>
      <c r="GL132" s="311"/>
      <c r="GM132" s="311"/>
      <c r="GN132" s="311"/>
      <c r="GO132" s="311"/>
      <c r="GP132" s="311"/>
      <c r="GQ132" s="311"/>
      <c r="GR132" s="311"/>
      <c r="GS132" s="311"/>
      <c r="GT132" s="311"/>
      <c r="GU132" s="311"/>
      <c r="GV132" s="311"/>
      <c r="GW132" s="311"/>
      <c r="GX132" s="311"/>
      <c r="GY132" s="311"/>
      <c r="GZ132" s="311"/>
      <c r="HA132" s="311"/>
      <c r="HB132" s="311"/>
      <c r="HC132" s="311"/>
      <c r="HD132" s="311"/>
      <c r="HE132" s="311"/>
      <c r="HF132" s="311"/>
      <c r="HG132" s="311"/>
      <c r="HH132" s="311"/>
      <c r="HI132" s="311"/>
      <c r="HJ132" s="311"/>
      <c r="HK132" s="311"/>
      <c r="HL132" s="311"/>
      <c r="HM132" s="311"/>
      <c r="HN132" s="311"/>
      <c r="HO132" s="311"/>
      <c r="HP132" s="311"/>
      <c r="HQ132" s="311"/>
      <c r="HR132" s="311"/>
      <c r="HS132" s="311"/>
      <c r="HT132" s="311"/>
      <c r="HU132" s="311"/>
      <c r="HV132" s="311"/>
      <c r="HW132" s="311"/>
      <c r="HX132" s="311"/>
      <c r="HY132" s="311"/>
      <c r="HZ132" s="311"/>
      <c r="IA132" s="311"/>
      <c r="IB132" s="311"/>
      <c r="IC132" s="311"/>
      <c r="ID132" s="311"/>
      <c r="IE132" s="311"/>
      <c r="IF132" s="311"/>
      <c r="IG132" s="311"/>
      <c r="IH132" s="311"/>
      <c r="II132" s="311"/>
      <c r="IJ132" s="311"/>
      <c r="IK132" s="311"/>
      <c r="IL132" s="311"/>
      <c r="IM132" s="311"/>
      <c r="IN132" s="311"/>
      <c r="IO132" s="311"/>
      <c r="IP132" s="311"/>
      <c r="IQ132" s="311"/>
      <c r="IR132" s="311"/>
      <c r="IS132" s="311"/>
      <c r="IT132" s="311"/>
      <c r="IU132" s="311"/>
      <c r="IV132" s="311"/>
      <c r="IW132" s="311"/>
      <c r="IX132" s="311"/>
      <c r="IY132" s="311"/>
      <c r="IZ132" s="311"/>
      <c r="JA132" s="311"/>
      <c r="JB132" s="311"/>
      <c r="JC132" s="311"/>
      <c r="JD132" s="311"/>
      <c r="JE132" s="311"/>
      <c r="JF132" s="311"/>
      <c r="JG132" s="311"/>
      <c r="JH132" s="311"/>
      <c r="JI132" s="311"/>
      <c r="JJ132" s="311"/>
      <c r="JK132" s="311"/>
      <c r="JL132" s="311"/>
      <c r="JM132" s="311"/>
      <c r="JN132" s="311"/>
      <c r="JO132" s="311"/>
      <c r="JP132" s="311"/>
      <c r="JQ132" s="311"/>
      <c r="JR132" s="311"/>
      <c r="JS132" s="311"/>
      <c r="JT132" s="311"/>
      <c r="JU132" s="311"/>
      <c r="JV132" s="311"/>
      <c r="JW132" s="311"/>
      <c r="JX132" s="311"/>
      <c r="JY132" s="311"/>
      <c r="JZ132" s="311"/>
      <c r="KA132" s="311"/>
      <c r="KB132" s="311"/>
      <c r="KC132" s="311"/>
      <c r="KD132" s="311"/>
      <c r="KE132" s="311"/>
      <c r="KF132" s="311"/>
      <c r="KG132" s="311"/>
      <c r="KH132" s="311"/>
      <c r="KI132" s="311"/>
      <c r="KJ132" s="311"/>
      <c r="KK132" s="311"/>
      <c r="KL132" s="311"/>
      <c r="KM132" s="311"/>
      <c r="KN132" s="311"/>
      <c r="KO132" s="311"/>
      <c r="KP132" s="311"/>
      <c r="KQ132" s="311"/>
      <c r="KR132" s="311"/>
      <c r="KS132" s="311"/>
      <c r="KT132" s="311"/>
      <c r="KU132" s="311"/>
      <c r="KV132" s="311"/>
      <c r="KW132" s="311"/>
      <c r="KX132" s="311"/>
      <c r="KY132" s="311"/>
      <c r="KZ132" s="311"/>
      <c r="LA132" s="311"/>
      <c r="LB132" s="311"/>
      <c r="LC132" s="311"/>
      <c r="LD132" s="311"/>
      <c r="LE132" s="311"/>
      <c r="LF132" s="311"/>
      <c r="LG132" s="311"/>
      <c r="LH132" s="311"/>
      <c r="LI132" s="311"/>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05">
        <v>801750.56</v>
      </c>
      <c r="EA133" s="282">
        <v>799845.83</v>
      </c>
      <c r="EB133" s="308">
        <v>815810.71</v>
      </c>
      <c r="EC133" s="308"/>
      <c r="ED133" s="308"/>
      <c r="EE133" s="308"/>
      <c r="EF133" s="308"/>
      <c r="EG133" s="308"/>
      <c r="EH133" s="311"/>
      <c r="EI133" s="311"/>
      <c r="EJ133" s="311"/>
      <c r="EK133" s="311"/>
      <c r="EL133" s="311"/>
      <c r="EM133" s="311"/>
      <c r="EN133" s="311"/>
      <c r="EO133" s="311"/>
      <c r="EP133" s="311"/>
      <c r="EQ133" s="311"/>
      <c r="ER133" s="311"/>
      <c r="ES133" s="311"/>
      <c r="ET133" s="311"/>
      <c r="EU133" s="311"/>
      <c r="EV133" s="311"/>
      <c r="EW133" s="311"/>
      <c r="EX133" s="311"/>
      <c r="EY133" s="311"/>
      <c r="EZ133" s="311"/>
      <c r="FA133" s="311"/>
      <c r="FB133" s="311"/>
      <c r="FC133" s="311"/>
      <c r="FD133" s="311"/>
      <c r="FE133" s="311"/>
      <c r="FF133" s="311"/>
      <c r="FG133" s="311"/>
      <c r="FH133" s="311"/>
      <c r="FI133" s="311"/>
      <c r="FJ133" s="311"/>
      <c r="FK133" s="311"/>
      <c r="FL133" s="361"/>
      <c r="FM133" s="311"/>
      <c r="FN133" s="311"/>
      <c r="FO133" s="311"/>
      <c r="FP133" s="311"/>
      <c r="FQ133" s="311"/>
      <c r="FR133" s="311"/>
      <c r="FS133" s="311"/>
      <c r="FT133" s="311"/>
      <c r="FU133" s="311"/>
      <c r="FV133" s="311"/>
      <c r="FW133" s="311"/>
      <c r="FX133" s="311"/>
      <c r="FY133" s="311"/>
      <c r="FZ133" s="311"/>
      <c r="GA133" s="311"/>
      <c r="GB133" s="311"/>
      <c r="GC133" s="311"/>
      <c r="GD133" s="311"/>
      <c r="GF133" s="311"/>
      <c r="GG133" s="311"/>
      <c r="GH133" s="311"/>
      <c r="GI133" s="311"/>
      <c r="GJ133" s="311"/>
      <c r="GK133" s="311"/>
      <c r="GL133" s="311"/>
      <c r="GM133" s="311"/>
      <c r="GN133" s="311"/>
      <c r="GO133" s="311"/>
      <c r="GP133" s="311"/>
      <c r="GQ133" s="311"/>
      <c r="GR133" s="311"/>
      <c r="GS133" s="311"/>
      <c r="GT133" s="311"/>
      <c r="GU133" s="311"/>
      <c r="GV133" s="311"/>
      <c r="GW133" s="311"/>
      <c r="GX133" s="311"/>
      <c r="GY133" s="311"/>
      <c r="GZ133" s="311"/>
      <c r="HA133" s="311"/>
      <c r="HB133" s="311"/>
      <c r="HC133" s="311"/>
      <c r="HD133" s="311"/>
      <c r="HE133" s="311"/>
      <c r="HF133" s="311"/>
      <c r="HG133" s="311"/>
      <c r="HH133" s="311"/>
      <c r="HI133" s="311"/>
      <c r="HJ133" s="311"/>
      <c r="HK133" s="311"/>
      <c r="HL133" s="311"/>
      <c r="HM133" s="311"/>
      <c r="HN133" s="311"/>
      <c r="HO133" s="311"/>
      <c r="HP133" s="311"/>
      <c r="HQ133" s="311"/>
      <c r="HR133" s="311"/>
      <c r="HS133" s="311"/>
      <c r="HT133" s="311"/>
      <c r="HU133" s="311"/>
      <c r="HV133" s="311"/>
      <c r="HW133" s="311"/>
      <c r="HX133" s="311"/>
      <c r="HY133" s="311"/>
      <c r="HZ133" s="311"/>
      <c r="IA133" s="311"/>
      <c r="IB133" s="311"/>
      <c r="IC133" s="311"/>
      <c r="ID133" s="311"/>
      <c r="IE133" s="311"/>
      <c r="IF133" s="311"/>
      <c r="IG133" s="311"/>
      <c r="IH133" s="311"/>
      <c r="II133" s="311"/>
      <c r="IJ133" s="311"/>
      <c r="IK133" s="311"/>
      <c r="IL133" s="311"/>
      <c r="IM133" s="311"/>
      <c r="IN133" s="311"/>
      <c r="IO133" s="311"/>
      <c r="IP133" s="311"/>
      <c r="IQ133" s="311"/>
      <c r="IR133" s="311"/>
      <c r="IS133" s="311"/>
      <c r="IT133" s="311"/>
      <c r="IU133" s="311"/>
      <c r="IV133" s="311"/>
      <c r="IW133" s="311"/>
      <c r="IX133" s="311"/>
      <c r="IY133" s="311"/>
      <c r="IZ133" s="311"/>
      <c r="JA133" s="311"/>
      <c r="JB133" s="311"/>
      <c r="JC133" s="311"/>
      <c r="JD133" s="311"/>
      <c r="JE133" s="311"/>
      <c r="JF133" s="311"/>
      <c r="JG133" s="311"/>
      <c r="JH133" s="311"/>
      <c r="JI133" s="311"/>
      <c r="JJ133" s="311"/>
      <c r="JK133" s="311"/>
      <c r="JL133" s="311"/>
      <c r="JM133" s="311"/>
      <c r="JN133" s="311"/>
      <c r="JO133" s="311"/>
      <c r="JP133" s="311"/>
      <c r="JQ133" s="311"/>
      <c r="JR133" s="311"/>
      <c r="JS133" s="311"/>
      <c r="JT133" s="311"/>
      <c r="JU133" s="311"/>
      <c r="JV133" s="311"/>
      <c r="JW133" s="311"/>
      <c r="JX133" s="311"/>
      <c r="JY133" s="311"/>
      <c r="JZ133" s="311"/>
      <c r="KA133" s="311"/>
      <c r="KB133" s="311"/>
      <c r="KC133" s="311"/>
      <c r="KD133" s="311"/>
      <c r="KE133" s="311"/>
      <c r="KF133" s="311"/>
      <c r="KG133" s="311"/>
      <c r="KH133" s="311"/>
      <c r="KI133" s="311"/>
      <c r="KJ133" s="311"/>
      <c r="KK133" s="311"/>
      <c r="KL133" s="311"/>
      <c r="KM133" s="311"/>
      <c r="KN133" s="311"/>
      <c r="KO133" s="311"/>
      <c r="KP133" s="311"/>
      <c r="KQ133" s="311"/>
      <c r="KR133" s="311"/>
      <c r="KS133" s="311"/>
      <c r="KT133" s="311"/>
      <c r="KU133" s="311"/>
      <c r="KV133" s="311"/>
      <c r="KW133" s="311"/>
      <c r="KX133" s="311"/>
      <c r="KY133" s="311"/>
      <c r="KZ133" s="311"/>
      <c r="LA133" s="311"/>
      <c r="LB133" s="311"/>
      <c r="LC133" s="311"/>
      <c r="LD133" s="311"/>
      <c r="LE133" s="311"/>
      <c r="LF133" s="311"/>
      <c r="LG133" s="311"/>
      <c r="LH133" s="311"/>
      <c r="LI133" s="311"/>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05"/>
      <c r="EB134" s="308"/>
      <c r="EC134" s="308"/>
      <c r="ED134" s="308"/>
      <c r="EE134" s="308"/>
      <c r="EF134" s="308"/>
      <c r="EG134" s="308"/>
      <c r="ET134" s="311"/>
      <c r="EU134" s="311"/>
      <c r="EV134" s="311"/>
      <c r="EW134" s="311"/>
      <c r="EX134" s="311"/>
      <c r="EY134" s="311"/>
      <c r="EZ134" s="311"/>
      <c r="FA134" s="311"/>
      <c r="FB134" s="311"/>
      <c r="FC134" s="311"/>
      <c r="FD134" s="311"/>
      <c r="FE134" s="311"/>
      <c r="FF134" s="311"/>
      <c r="FG134" s="311"/>
      <c r="FH134" s="311"/>
      <c r="FI134" s="311"/>
      <c r="FJ134" s="311"/>
      <c r="FK134" s="311"/>
      <c r="FL134" s="361"/>
      <c r="FM134" s="311"/>
      <c r="FN134" s="311"/>
      <c r="FO134" s="311"/>
      <c r="FP134" s="311"/>
      <c r="FQ134" s="311"/>
      <c r="FR134" s="311"/>
      <c r="FS134" s="311"/>
      <c r="FT134" s="311"/>
      <c r="FU134" s="311"/>
      <c r="FV134" s="311"/>
      <c r="FW134" s="311"/>
      <c r="FX134" s="311"/>
      <c r="FY134" s="311"/>
      <c r="FZ134" s="311"/>
      <c r="GA134" s="311"/>
      <c r="GB134" s="311"/>
      <c r="GC134" s="311"/>
      <c r="GD134" s="311"/>
      <c r="GF134" s="311"/>
      <c r="GG134" s="311"/>
      <c r="GH134" s="311"/>
      <c r="GI134" s="311"/>
      <c r="GJ134" s="311"/>
      <c r="GK134" s="311"/>
      <c r="GL134" s="311"/>
      <c r="GM134" s="311"/>
      <c r="GN134" s="311"/>
      <c r="GO134" s="311"/>
      <c r="GP134" s="311"/>
      <c r="GQ134" s="311"/>
      <c r="GR134" s="311"/>
      <c r="GS134" s="311"/>
      <c r="GT134" s="311"/>
      <c r="GU134" s="311"/>
      <c r="GV134" s="311"/>
      <c r="GW134" s="311"/>
      <c r="GX134" s="311"/>
      <c r="GY134" s="311"/>
      <c r="GZ134" s="311"/>
      <c r="HA134" s="311"/>
      <c r="HB134" s="311"/>
      <c r="HC134" s="311"/>
      <c r="HD134" s="311"/>
      <c r="HE134" s="311"/>
      <c r="HF134" s="311"/>
      <c r="HG134" s="311"/>
      <c r="HH134" s="311"/>
      <c r="HI134" s="311"/>
      <c r="HJ134" s="311"/>
      <c r="HK134" s="311"/>
      <c r="HL134" s="311"/>
      <c r="HM134" s="311"/>
      <c r="HN134" s="311"/>
      <c r="HO134" s="311"/>
      <c r="HP134" s="311"/>
      <c r="HQ134" s="311"/>
      <c r="HR134" s="311"/>
      <c r="HS134" s="311"/>
      <c r="HT134" s="311"/>
      <c r="HU134" s="311"/>
      <c r="HV134" s="311"/>
      <c r="HW134" s="311"/>
      <c r="HX134" s="311"/>
      <c r="HY134" s="311"/>
      <c r="HZ134" s="311"/>
      <c r="IA134" s="311"/>
      <c r="IB134" s="311"/>
      <c r="IC134" s="311"/>
      <c r="ID134" s="311"/>
      <c r="IE134" s="311"/>
      <c r="IF134" s="311"/>
      <c r="IG134" s="311"/>
      <c r="IH134" s="311"/>
      <c r="II134" s="311"/>
      <c r="IJ134" s="311"/>
      <c r="IK134" s="311"/>
      <c r="IL134" s="311"/>
      <c r="IM134" s="311"/>
      <c r="IN134" s="311"/>
      <c r="IO134" s="311"/>
      <c r="IP134" s="311"/>
      <c r="IQ134" s="311"/>
      <c r="IR134" s="311"/>
      <c r="IS134" s="311"/>
      <c r="IT134" s="311"/>
      <c r="IU134" s="311"/>
      <c r="IV134" s="311"/>
      <c r="IW134" s="311"/>
      <c r="IX134" s="311"/>
      <c r="IY134" s="311"/>
      <c r="IZ134" s="311"/>
      <c r="JA134" s="311"/>
      <c r="JB134" s="311"/>
      <c r="JC134" s="311"/>
      <c r="JD134" s="311"/>
      <c r="JE134" s="311"/>
      <c r="JF134" s="311"/>
      <c r="JG134" s="311"/>
      <c r="JH134" s="311"/>
      <c r="JI134" s="311"/>
      <c r="JJ134" s="311"/>
      <c r="JK134" s="311"/>
      <c r="JL134" s="311"/>
      <c r="JM134" s="311"/>
      <c r="JN134" s="311"/>
      <c r="JO134" s="311"/>
      <c r="JP134" s="311"/>
      <c r="JQ134" s="311"/>
      <c r="JR134" s="311"/>
      <c r="JS134" s="311"/>
      <c r="JT134" s="311"/>
      <c r="JU134" s="311"/>
      <c r="JV134" s="311"/>
      <c r="JW134" s="311"/>
      <c r="JX134" s="311"/>
      <c r="JY134" s="311"/>
      <c r="JZ134" s="311"/>
      <c r="KA134" s="311"/>
      <c r="KB134" s="311"/>
      <c r="KC134" s="311"/>
      <c r="KD134" s="311"/>
      <c r="KE134" s="311"/>
      <c r="KF134" s="311"/>
      <c r="KG134" s="311"/>
      <c r="KH134" s="311"/>
      <c r="KI134" s="311"/>
      <c r="KJ134" s="311"/>
      <c r="KK134" s="311"/>
      <c r="KL134" s="311"/>
      <c r="KM134" s="311"/>
      <c r="KN134" s="311"/>
      <c r="KO134" s="311"/>
      <c r="KP134" s="311"/>
      <c r="KQ134" s="311"/>
      <c r="KR134" s="311"/>
      <c r="KS134" s="311"/>
      <c r="KT134" s="311"/>
      <c r="KU134" s="311"/>
      <c r="KV134" s="311"/>
      <c r="KW134" s="311"/>
      <c r="KX134" s="311"/>
      <c r="KY134" s="311"/>
      <c r="KZ134" s="311"/>
      <c r="LA134" s="311"/>
      <c r="LB134" s="311"/>
      <c r="LC134" s="311"/>
      <c r="LD134" s="311"/>
      <c r="LE134" s="311"/>
      <c r="LF134" s="311"/>
      <c r="LG134" s="311"/>
      <c r="LH134" s="311"/>
      <c r="LI134" s="311"/>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05">
        <v>1197411.44</v>
      </c>
      <c r="EA135" s="305">
        <v>1025179.4</v>
      </c>
      <c r="EB135" s="308">
        <v>630668.05000000005</v>
      </c>
      <c r="EC135" s="315">
        <v>1198731.9099999999</v>
      </c>
      <c r="ED135" s="308">
        <v>1323846.92</v>
      </c>
      <c r="EE135" s="308">
        <v>1613956.28</v>
      </c>
      <c r="EF135" s="308">
        <v>1810820.34</v>
      </c>
      <c r="EG135" s="308">
        <v>2973474.95</v>
      </c>
      <c r="EH135" s="311">
        <v>202511.01</v>
      </c>
      <c r="EI135" s="311">
        <v>1122393.47</v>
      </c>
      <c r="EJ135" s="311">
        <v>2105961.34</v>
      </c>
      <c r="EK135" s="311">
        <v>1278855.19</v>
      </c>
      <c r="EL135" s="311">
        <v>1134813.47</v>
      </c>
      <c r="EM135" s="311">
        <v>1335830.71</v>
      </c>
      <c r="EN135" s="311">
        <v>1666149.56</v>
      </c>
      <c r="EO135" s="311">
        <v>1463570.61</v>
      </c>
      <c r="EP135" s="311">
        <v>1518302.55</v>
      </c>
      <c r="EQ135" s="311">
        <v>1424217.95</v>
      </c>
      <c r="ER135" s="311">
        <v>1512893.76</v>
      </c>
      <c r="ES135" s="311">
        <v>1723879.49</v>
      </c>
      <c r="ET135" s="311">
        <v>1365364.87</v>
      </c>
      <c r="EU135" s="311">
        <v>1602918.54</v>
      </c>
      <c r="EV135" s="311">
        <v>2368731.41</v>
      </c>
      <c r="EW135" s="311">
        <v>425632.96</v>
      </c>
      <c r="EX135" s="311">
        <v>1118465.46</v>
      </c>
      <c r="EY135" s="311">
        <v>2503607.61</v>
      </c>
      <c r="EZ135" s="311">
        <v>1103217.6599999999</v>
      </c>
      <c r="FA135" s="311">
        <v>1728889.83</v>
      </c>
      <c r="FB135" s="311">
        <v>1736713.62</v>
      </c>
      <c r="FC135" s="311">
        <v>1661059.04</v>
      </c>
      <c r="FD135" s="311">
        <v>2052677.16</v>
      </c>
      <c r="FE135" s="311">
        <v>2337551.12</v>
      </c>
      <c r="FF135" s="311">
        <v>1579079.63</v>
      </c>
      <c r="FG135" s="311">
        <v>1855950.15</v>
      </c>
      <c r="FH135" s="311">
        <v>1427147.65</v>
      </c>
      <c r="FI135" s="311">
        <v>1689956.36</v>
      </c>
      <c r="FJ135" s="311">
        <v>1914804.54</v>
      </c>
      <c r="FK135" s="311">
        <v>1732967.4</v>
      </c>
      <c r="FL135" s="360">
        <v>1746404.92</v>
      </c>
      <c r="FM135" s="311">
        <v>1448048.69</v>
      </c>
      <c r="FN135" s="311">
        <v>1671066.3</v>
      </c>
      <c r="FO135" s="311">
        <v>2220320.35</v>
      </c>
      <c r="FP135" s="311">
        <v>992005.1</v>
      </c>
      <c r="FQ135" s="311">
        <v>3421539.53</v>
      </c>
      <c r="FR135" s="311">
        <v>1621388.9</v>
      </c>
      <c r="FS135" s="311">
        <v>1831428.58</v>
      </c>
      <c r="FT135" s="311">
        <v>1595368.45</v>
      </c>
      <c r="FU135" s="311">
        <v>2107330.88</v>
      </c>
      <c r="FV135" s="311">
        <v>1443795.73</v>
      </c>
      <c r="FW135" s="311">
        <v>1963797.13</v>
      </c>
      <c r="FX135" s="311">
        <v>1500985.15</v>
      </c>
      <c r="FY135" s="311">
        <v>1699336.28</v>
      </c>
      <c r="FZ135" s="311">
        <v>1504557.8</v>
      </c>
      <c r="GA135" s="311">
        <v>1553753.79</v>
      </c>
      <c r="GB135" s="311">
        <v>1478440.88</v>
      </c>
      <c r="GC135" s="311">
        <v>1921204.43</v>
      </c>
      <c r="GD135" s="311"/>
      <c r="GF135" s="311"/>
      <c r="GG135" s="311"/>
      <c r="GH135" s="311"/>
      <c r="GI135" s="311"/>
      <c r="GJ135" s="311"/>
      <c r="GK135" s="311"/>
      <c r="GL135" s="311"/>
      <c r="GM135" s="311"/>
      <c r="GN135" s="311"/>
      <c r="GO135" s="311"/>
      <c r="GP135" s="311"/>
      <c r="GQ135" s="311"/>
      <c r="GR135" s="311"/>
      <c r="GS135" s="311"/>
      <c r="GT135" s="311"/>
      <c r="GU135" s="311"/>
      <c r="GV135" s="311"/>
      <c r="GW135" s="311"/>
      <c r="GX135" s="311"/>
      <c r="GY135" s="311"/>
      <c r="GZ135" s="311"/>
      <c r="HA135" s="311"/>
      <c r="HB135" s="311"/>
      <c r="HC135" s="311"/>
      <c r="HD135" s="311"/>
      <c r="HE135" s="311"/>
      <c r="HF135" s="311"/>
      <c r="HG135" s="311"/>
      <c r="HH135" s="311"/>
      <c r="HI135" s="311"/>
      <c r="HJ135" s="311"/>
      <c r="HK135" s="311"/>
      <c r="HL135" s="311"/>
      <c r="HM135" s="311"/>
      <c r="HN135" s="311"/>
      <c r="HO135" s="311"/>
      <c r="HP135" s="311"/>
      <c r="HQ135" s="311"/>
      <c r="HR135" s="311"/>
      <c r="HS135" s="311"/>
      <c r="HT135" s="311"/>
      <c r="HU135" s="311"/>
      <c r="HV135" s="311"/>
      <c r="HW135" s="311"/>
      <c r="HX135" s="311"/>
      <c r="HY135" s="311"/>
      <c r="HZ135" s="311"/>
      <c r="IA135" s="311"/>
      <c r="IB135" s="311"/>
      <c r="IC135" s="311"/>
      <c r="ID135" s="311"/>
      <c r="IE135" s="311"/>
      <c r="IF135" s="311"/>
      <c r="IG135" s="311"/>
      <c r="IH135" s="311"/>
      <c r="II135" s="311"/>
      <c r="IJ135" s="311"/>
      <c r="IK135" s="311"/>
      <c r="IL135" s="311"/>
      <c r="IM135" s="311"/>
      <c r="IN135" s="311"/>
      <c r="IO135" s="311"/>
      <c r="IP135" s="311"/>
      <c r="IQ135" s="311"/>
      <c r="IR135" s="311"/>
      <c r="IS135" s="311"/>
      <c r="IT135" s="311"/>
      <c r="IU135" s="311"/>
      <c r="IV135" s="311"/>
      <c r="IW135" s="311"/>
      <c r="IX135" s="311"/>
      <c r="IY135" s="311"/>
      <c r="IZ135" s="311"/>
      <c r="JA135" s="311"/>
      <c r="JB135" s="311"/>
      <c r="JC135" s="311"/>
      <c r="JD135" s="311"/>
      <c r="JE135" s="311"/>
      <c r="JF135" s="311"/>
      <c r="JG135" s="311"/>
      <c r="JH135" s="311"/>
      <c r="JI135" s="311"/>
      <c r="JJ135" s="311"/>
      <c r="JK135" s="311"/>
      <c r="JL135" s="311"/>
      <c r="JM135" s="311"/>
      <c r="JN135" s="311"/>
      <c r="JO135" s="311"/>
      <c r="JP135" s="311"/>
      <c r="JQ135" s="311"/>
      <c r="JR135" s="311"/>
      <c r="JS135" s="311"/>
      <c r="JT135" s="311"/>
      <c r="JU135" s="311"/>
      <c r="JV135" s="311"/>
      <c r="JW135" s="311"/>
      <c r="JX135" s="311"/>
      <c r="JY135" s="311"/>
      <c r="JZ135" s="311"/>
      <c r="KA135" s="311"/>
      <c r="KB135" s="311"/>
      <c r="KC135" s="311"/>
      <c r="KD135" s="311"/>
      <c r="KE135" s="311"/>
      <c r="KF135" s="311"/>
      <c r="KG135" s="311"/>
      <c r="KH135" s="311"/>
      <c r="KI135" s="311"/>
      <c r="KJ135" s="311"/>
      <c r="KK135" s="311"/>
      <c r="KL135" s="311"/>
      <c r="KM135" s="311"/>
      <c r="KN135" s="311"/>
      <c r="KO135" s="311"/>
      <c r="KP135" s="311"/>
      <c r="KQ135" s="311"/>
      <c r="KR135" s="311"/>
      <c r="KS135" s="311"/>
      <c r="KT135" s="311"/>
      <c r="KU135" s="311"/>
      <c r="KV135" s="311"/>
      <c r="KW135" s="311"/>
      <c r="KX135" s="311"/>
      <c r="KY135" s="311"/>
      <c r="KZ135" s="311"/>
      <c r="LA135" s="311"/>
      <c r="LB135" s="311"/>
      <c r="LC135" s="311"/>
      <c r="LD135" s="311"/>
      <c r="LE135" s="311"/>
      <c r="LF135" s="311"/>
      <c r="LG135" s="311"/>
      <c r="LH135" s="311"/>
      <c r="LI135" s="311"/>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05">
        <v>1197411.44</v>
      </c>
      <c r="EB136" s="308"/>
      <c r="EC136" s="308"/>
      <c r="ED136" s="308"/>
      <c r="EE136" s="308"/>
      <c r="EF136" s="308"/>
      <c r="EG136" s="308"/>
      <c r="ET136" s="311"/>
      <c r="EU136" s="311"/>
      <c r="EV136" s="311"/>
      <c r="EW136" s="311"/>
      <c r="EX136" s="311"/>
      <c r="EY136" s="311"/>
      <c r="EZ136" s="311"/>
      <c r="FA136" s="311"/>
      <c r="FB136" s="311"/>
      <c r="FC136" s="311"/>
      <c r="FD136" s="311"/>
      <c r="FE136" s="311"/>
      <c r="FF136" s="311"/>
      <c r="FG136" s="311"/>
      <c r="FH136" s="311"/>
      <c r="FI136" s="311"/>
      <c r="FJ136" s="311"/>
      <c r="FK136" s="311"/>
      <c r="FL136" s="361"/>
      <c r="FM136" s="311"/>
      <c r="FN136" s="311"/>
      <c r="FO136" s="311"/>
      <c r="FP136" s="311"/>
      <c r="FQ136" s="311"/>
      <c r="FR136" s="311"/>
      <c r="FS136" s="311"/>
      <c r="FT136" s="311"/>
      <c r="FU136" s="311"/>
      <c r="FV136" s="311"/>
      <c r="FW136" s="311"/>
      <c r="FX136" s="311"/>
      <c r="FY136" s="311"/>
      <c r="FZ136" s="311"/>
      <c r="GA136" s="311"/>
      <c r="GB136" s="311"/>
      <c r="GC136" s="311"/>
      <c r="GD136" s="311"/>
      <c r="GF136" s="311"/>
      <c r="GG136" s="311"/>
      <c r="GH136" s="311"/>
      <c r="GI136" s="311"/>
      <c r="GJ136" s="311"/>
      <c r="GK136" s="311"/>
      <c r="GL136" s="311"/>
      <c r="GM136" s="311"/>
      <c r="GN136" s="311"/>
      <c r="GO136" s="311"/>
      <c r="GP136" s="311"/>
      <c r="GQ136" s="311"/>
      <c r="GR136" s="311"/>
      <c r="GS136" s="311"/>
      <c r="GT136" s="311"/>
      <c r="GU136" s="311"/>
      <c r="GV136" s="311"/>
      <c r="GW136" s="311"/>
      <c r="GX136" s="311"/>
      <c r="GY136" s="311"/>
      <c r="GZ136" s="311"/>
      <c r="HA136" s="311"/>
      <c r="HB136" s="311"/>
      <c r="HC136" s="311"/>
      <c r="HD136" s="311"/>
      <c r="HE136" s="311"/>
      <c r="HF136" s="311"/>
      <c r="HG136" s="311"/>
      <c r="HH136" s="311"/>
      <c r="HI136" s="311"/>
      <c r="HJ136" s="311"/>
      <c r="HK136" s="311"/>
      <c r="HL136" s="311"/>
      <c r="HM136" s="311"/>
      <c r="HN136" s="311"/>
      <c r="HO136" s="311"/>
      <c r="HP136" s="311"/>
      <c r="HQ136" s="311"/>
      <c r="HR136" s="311"/>
      <c r="HS136" s="311"/>
      <c r="HT136" s="311"/>
      <c r="HU136" s="311"/>
      <c r="HV136" s="311"/>
      <c r="HW136" s="311"/>
      <c r="HX136" s="311"/>
      <c r="HY136" s="311"/>
      <c r="HZ136" s="311"/>
      <c r="IA136" s="311"/>
      <c r="IB136" s="311"/>
      <c r="IC136" s="311"/>
      <c r="ID136" s="311"/>
      <c r="IE136" s="311"/>
      <c r="IF136" s="311"/>
      <c r="IG136" s="311"/>
      <c r="IH136" s="311"/>
      <c r="II136" s="311"/>
      <c r="IJ136" s="311"/>
      <c r="IK136" s="311"/>
      <c r="IL136" s="311"/>
      <c r="IM136" s="311"/>
      <c r="IN136" s="311"/>
      <c r="IO136" s="311"/>
      <c r="IP136" s="311"/>
      <c r="IQ136" s="311"/>
      <c r="IR136" s="311"/>
      <c r="IS136" s="311"/>
      <c r="IT136" s="311"/>
      <c r="IU136" s="311"/>
      <c r="IV136" s="311"/>
      <c r="IW136" s="311"/>
      <c r="IX136" s="311"/>
      <c r="IY136" s="311"/>
      <c r="IZ136" s="311"/>
      <c r="JA136" s="311"/>
      <c r="JB136" s="311"/>
      <c r="JC136" s="311"/>
      <c r="JD136" s="311"/>
      <c r="JE136" s="311"/>
      <c r="JF136" s="311"/>
      <c r="JG136" s="311"/>
      <c r="JH136" s="311"/>
      <c r="JI136" s="311"/>
      <c r="JJ136" s="311"/>
      <c r="JK136" s="311"/>
      <c r="JL136" s="311"/>
      <c r="JM136" s="311"/>
      <c r="JN136" s="311"/>
      <c r="JO136" s="311"/>
      <c r="JP136" s="311"/>
      <c r="JQ136" s="311"/>
      <c r="JR136" s="311"/>
      <c r="JS136" s="311"/>
      <c r="JT136" s="311"/>
      <c r="JU136" s="311"/>
      <c r="JV136" s="311"/>
      <c r="JW136" s="311"/>
      <c r="JX136" s="311"/>
      <c r="JY136" s="311"/>
      <c r="JZ136" s="311"/>
      <c r="KA136" s="311"/>
      <c r="KB136" s="311"/>
      <c r="KC136" s="311"/>
      <c r="KD136" s="311"/>
      <c r="KE136" s="311"/>
      <c r="KF136" s="311"/>
      <c r="KG136" s="311"/>
      <c r="KH136" s="311"/>
      <c r="KI136" s="311"/>
      <c r="KJ136" s="311"/>
      <c r="KK136" s="311"/>
      <c r="KL136" s="311"/>
      <c r="KM136" s="311"/>
      <c r="KN136" s="311"/>
      <c r="KO136" s="311"/>
      <c r="KP136" s="311"/>
      <c r="KQ136" s="311"/>
      <c r="KR136" s="311"/>
      <c r="KS136" s="311"/>
      <c r="KT136" s="311"/>
      <c r="KU136" s="311"/>
      <c r="KV136" s="311"/>
      <c r="KW136" s="311"/>
      <c r="KX136" s="311"/>
      <c r="KY136" s="311"/>
      <c r="KZ136" s="311"/>
      <c r="LA136" s="311"/>
      <c r="LB136" s="311"/>
      <c r="LC136" s="311"/>
      <c r="LD136" s="311"/>
      <c r="LE136" s="311"/>
      <c r="LF136" s="311"/>
      <c r="LG136" s="311"/>
      <c r="LH136" s="311"/>
      <c r="LI136" s="311"/>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05">
        <v>845214.7</v>
      </c>
      <c r="EA137" s="305">
        <v>704498.55</v>
      </c>
      <c r="EB137" s="308">
        <v>527845.81999999995</v>
      </c>
      <c r="EC137" s="315">
        <v>606574.91</v>
      </c>
      <c r="ED137" s="308">
        <v>1032313.21</v>
      </c>
      <c r="EE137" s="308">
        <v>702384.14</v>
      </c>
      <c r="EF137" s="308">
        <v>706462.4</v>
      </c>
      <c r="EG137" s="308">
        <v>3305498.13</v>
      </c>
      <c r="EH137" s="311">
        <v>266542</v>
      </c>
      <c r="EI137" s="311">
        <v>813711.97</v>
      </c>
      <c r="EJ137" s="311">
        <v>753027.44</v>
      </c>
      <c r="EK137" s="311">
        <v>524268.09</v>
      </c>
      <c r="EL137" s="311">
        <v>1044437.47</v>
      </c>
      <c r="EM137" s="311">
        <v>791930.72</v>
      </c>
      <c r="EN137" s="311">
        <v>567515.49</v>
      </c>
      <c r="EO137" s="311">
        <v>700345.86</v>
      </c>
      <c r="EP137" s="311">
        <v>933405.66</v>
      </c>
      <c r="EQ137" s="311">
        <v>704680.49</v>
      </c>
      <c r="ER137" s="311">
        <v>758794.16</v>
      </c>
      <c r="ES137" s="311">
        <v>765627.44</v>
      </c>
      <c r="ET137" s="311">
        <v>735682.19</v>
      </c>
      <c r="EU137" s="311">
        <v>711043.97</v>
      </c>
      <c r="EV137" s="311">
        <v>763993.21</v>
      </c>
      <c r="EW137" s="311">
        <v>523366.82</v>
      </c>
      <c r="EX137" s="311">
        <v>710595.63</v>
      </c>
      <c r="EY137" s="311">
        <v>865086.19</v>
      </c>
      <c r="EZ137" s="311">
        <v>905597.97</v>
      </c>
      <c r="FA137" s="311">
        <v>3554670.62</v>
      </c>
      <c r="FB137" s="311">
        <v>1229369.33</v>
      </c>
      <c r="FC137" s="311">
        <v>891958.79</v>
      </c>
      <c r="FD137" s="311">
        <v>1174417.8</v>
      </c>
      <c r="FE137" s="311">
        <v>1173117.46</v>
      </c>
      <c r="FF137" s="311">
        <v>492655.92</v>
      </c>
      <c r="FG137" s="311">
        <v>1081000.8899999999</v>
      </c>
      <c r="FH137" s="311">
        <v>1075486.77</v>
      </c>
      <c r="FI137" s="311">
        <v>779978.55</v>
      </c>
      <c r="FJ137" s="311">
        <v>905277.52</v>
      </c>
      <c r="FK137" s="311">
        <v>909731.61</v>
      </c>
      <c r="FL137" s="360">
        <v>1039591.19</v>
      </c>
      <c r="FM137" s="311">
        <v>741808.15</v>
      </c>
      <c r="FN137" s="311">
        <v>1105589.55</v>
      </c>
      <c r="FO137" s="311">
        <v>969966.85</v>
      </c>
      <c r="FP137" s="311">
        <v>754479.33</v>
      </c>
      <c r="FQ137" s="311">
        <v>1667870.26</v>
      </c>
      <c r="FR137" s="311">
        <v>745429.25</v>
      </c>
      <c r="FS137" s="311">
        <v>838710.44</v>
      </c>
      <c r="FT137" s="311">
        <v>906787.09</v>
      </c>
      <c r="FU137" s="311">
        <v>680647.83</v>
      </c>
      <c r="FV137" s="311">
        <v>705326.14</v>
      </c>
      <c r="FW137" s="311">
        <v>681524.78</v>
      </c>
      <c r="FX137" s="311">
        <v>964462.97</v>
      </c>
      <c r="FY137" s="311">
        <v>845187.01</v>
      </c>
      <c r="FZ137" s="311">
        <v>719871.35</v>
      </c>
      <c r="GA137" s="311">
        <v>794727.6</v>
      </c>
      <c r="GB137" s="311">
        <v>788673.5</v>
      </c>
      <c r="GC137" s="311">
        <v>1136876.5</v>
      </c>
      <c r="GD137" s="311"/>
      <c r="GF137" s="311"/>
      <c r="GG137" s="311"/>
      <c r="GH137" s="311"/>
      <c r="GI137" s="311"/>
      <c r="GJ137" s="311"/>
      <c r="GK137" s="311"/>
      <c r="GL137" s="311"/>
      <c r="GM137" s="311"/>
      <c r="GN137" s="311"/>
      <c r="GO137" s="311"/>
      <c r="GP137" s="311"/>
      <c r="GQ137" s="311"/>
      <c r="GR137" s="311"/>
      <c r="GS137" s="311"/>
      <c r="GT137" s="311"/>
      <c r="GU137" s="311"/>
      <c r="GV137" s="311"/>
      <c r="GW137" s="311"/>
      <c r="GX137" s="311"/>
      <c r="GY137" s="311"/>
      <c r="GZ137" s="311"/>
      <c r="HA137" s="311"/>
      <c r="HB137" s="311"/>
      <c r="HC137" s="311"/>
      <c r="HD137" s="311"/>
      <c r="HE137" s="311"/>
      <c r="HF137" s="311"/>
      <c r="HG137" s="311"/>
      <c r="HH137" s="311"/>
      <c r="HI137" s="311"/>
      <c r="HJ137" s="311"/>
      <c r="HK137" s="311"/>
      <c r="HL137" s="311"/>
      <c r="HM137" s="311"/>
      <c r="HN137" s="311"/>
      <c r="HO137" s="311"/>
      <c r="HP137" s="311"/>
      <c r="HQ137" s="311"/>
      <c r="HR137" s="311"/>
      <c r="HS137" s="311"/>
      <c r="HT137" s="311"/>
      <c r="HU137" s="311"/>
      <c r="HV137" s="311"/>
      <c r="HW137" s="311"/>
      <c r="HX137" s="311"/>
      <c r="HY137" s="311"/>
      <c r="HZ137" s="311"/>
      <c r="IA137" s="311"/>
      <c r="IB137" s="311"/>
      <c r="IC137" s="311"/>
      <c r="ID137" s="311"/>
      <c r="IE137" s="311"/>
      <c r="IF137" s="311"/>
      <c r="IG137" s="311"/>
      <c r="IH137" s="311"/>
      <c r="II137" s="311"/>
      <c r="IJ137" s="311"/>
      <c r="IK137" s="311"/>
      <c r="IL137" s="311"/>
      <c r="IM137" s="311"/>
      <c r="IN137" s="311"/>
      <c r="IO137" s="311"/>
      <c r="IP137" s="311"/>
      <c r="IQ137" s="311"/>
      <c r="IR137" s="311"/>
      <c r="IS137" s="311"/>
      <c r="IT137" s="311"/>
      <c r="IU137" s="311"/>
      <c r="IV137" s="311"/>
      <c r="IW137" s="311"/>
      <c r="IX137" s="311"/>
      <c r="IY137" s="311"/>
      <c r="IZ137" s="311"/>
      <c r="JA137" s="311"/>
      <c r="JB137" s="311"/>
      <c r="JC137" s="311"/>
      <c r="JD137" s="311"/>
      <c r="JE137" s="311"/>
      <c r="JF137" s="311"/>
      <c r="JG137" s="311"/>
      <c r="JH137" s="311"/>
      <c r="JI137" s="311"/>
      <c r="JJ137" s="311"/>
      <c r="JK137" s="311"/>
      <c r="JL137" s="311"/>
      <c r="JM137" s="311"/>
      <c r="JN137" s="311"/>
      <c r="JO137" s="311"/>
      <c r="JP137" s="311"/>
      <c r="JQ137" s="311"/>
      <c r="JR137" s="311"/>
      <c r="JS137" s="311"/>
      <c r="JT137" s="311"/>
      <c r="JU137" s="311"/>
      <c r="JV137" s="311"/>
      <c r="JW137" s="311"/>
      <c r="JX137" s="311"/>
      <c r="JY137" s="311"/>
      <c r="JZ137" s="311"/>
      <c r="KA137" s="311"/>
      <c r="KB137" s="311"/>
      <c r="KC137" s="311"/>
      <c r="KD137" s="311"/>
      <c r="KE137" s="311"/>
      <c r="KF137" s="311"/>
      <c r="KG137" s="311"/>
      <c r="KH137" s="311"/>
      <c r="KI137" s="311"/>
      <c r="KJ137" s="311"/>
      <c r="KK137" s="311"/>
      <c r="KL137" s="311"/>
      <c r="KM137" s="311"/>
      <c r="KN137" s="311"/>
      <c r="KO137" s="311"/>
      <c r="KP137" s="311"/>
      <c r="KQ137" s="311"/>
      <c r="KR137" s="311"/>
      <c r="KS137" s="311"/>
      <c r="KT137" s="311"/>
      <c r="KU137" s="311"/>
      <c r="KV137" s="311"/>
      <c r="KW137" s="311"/>
      <c r="KX137" s="311"/>
      <c r="KY137" s="311"/>
      <c r="KZ137" s="311"/>
      <c r="LA137" s="311"/>
      <c r="LB137" s="311"/>
      <c r="LC137" s="311"/>
      <c r="LD137" s="311"/>
      <c r="LE137" s="311"/>
      <c r="LF137" s="311"/>
      <c r="LG137" s="311"/>
      <c r="LH137" s="311"/>
      <c r="LI137" s="311"/>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05">
        <v>216275.72</v>
      </c>
      <c r="EB138" s="308"/>
      <c r="EC138" s="308"/>
      <c r="ED138" s="308"/>
      <c r="EE138" s="308"/>
      <c r="EF138" s="308"/>
      <c r="EG138" s="308"/>
      <c r="EH138" s="311"/>
      <c r="EI138" s="311"/>
      <c r="EJ138" s="311"/>
      <c r="EK138" s="311"/>
      <c r="EL138" s="311"/>
      <c r="EM138" s="311"/>
      <c r="EN138" s="311"/>
      <c r="EO138" s="311"/>
      <c r="EP138" s="311"/>
      <c r="EQ138" s="311"/>
      <c r="ER138" s="311"/>
      <c r="ES138" s="311"/>
      <c r="ET138" s="311"/>
      <c r="EU138" s="311"/>
      <c r="EV138" s="311"/>
      <c r="EW138" s="311"/>
      <c r="EX138" s="311"/>
      <c r="EY138" s="311"/>
      <c r="EZ138" s="311"/>
      <c r="FA138" s="311"/>
      <c r="FB138" s="311"/>
      <c r="FC138" s="311"/>
      <c r="FD138" s="311"/>
      <c r="FE138" s="311"/>
      <c r="FF138" s="311"/>
      <c r="FG138" s="311"/>
      <c r="FH138" s="311"/>
      <c r="FI138" s="311"/>
      <c r="FJ138" s="311"/>
      <c r="FK138" s="311"/>
      <c r="FL138" s="361"/>
      <c r="FM138" s="311"/>
      <c r="FN138" s="311"/>
      <c r="FO138" s="311"/>
      <c r="FP138" s="311"/>
      <c r="FQ138" s="311"/>
      <c r="FR138" s="311"/>
      <c r="FS138" s="311"/>
      <c r="FT138" s="311"/>
      <c r="FU138" s="311"/>
      <c r="FV138" s="311"/>
      <c r="FW138" s="311"/>
      <c r="FX138" s="311"/>
      <c r="FY138" s="311"/>
      <c r="FZ138" s="311"/>
      <c r="GA138" s="311"/>
      <c r="GB138" s="311"/>
      <c r="GC138" s="311"/>
      <c r="GD138" s="311"/>
      <c r="GF138" s="311"/>
      <c r="GG138" s="311"/>
      <c r="GH138" s="311"/>
      <c r="GI138" s="311"/>
      <c r="GJ138" s="311"/>
      <c r="GK138" s="311"/>
      <c r="GL138" s="311"/>
      <c r="GM138" s="311"/>
      <c r="GN138" s="311"/>
      <c r="GO138" s="311"/>
      <c r="GP138" s="311"/>
      <c r="GQ138" s="311"/>
      <c r="GR138" s="311"/>
      <c r="GS138" s="311"/>
      <c r="GT138" s="311"/>
      <c r="GU138" s="311"/>
      <c r="GV138" s="311"/>
      <c r="GW138" s="311"/>
      <c r="GX138" s="311"/>
      <c r="GY138" s="311"/>
      <c r="GZ138" s="311"/>
      <c r="HA138" s="311"/>
      <c r="HB138" s="311"/>
      <c r="HC138" s="311"/>
      <c r="HD138" s="311"/>
      <c r="HE138" s="311"/>
      <c r="HF138" s="311"/>
      <c r="HG138" s="311"/>
      <c r="HH138" s="311"/>
      <c r="HI138" s="311"/>
      <c r="HJ138" s="311"/>
      <c r="HK138" s="311"/>
      <c r="HL138" s="311"/>
      <c r="HM138" s="311"/>
      <c r="HN138" s="311"/>
      <c r="HO138" s="311"/>
      <c r="HP138" s="311"/>
      <c r="HQ138" s="311"/>
      <c r="HR138" s="311"/>
      <c r="HS138" s="311"/>
      <c r="HT138" s="311"/>
      <c r="HU138" s="311"/>
      <c r="HV138" s="311"/>
      <c r="HW138" s="311"/>
      <c r="HX138" s="311"/>
      <c r="HY138" s="311"/>
      <c r="HZ138" s="311"/>
      <c r="IA138" s="311"/>
      <c r="IB138" s="311"/>
      <c r="IC138" s="311"/>
      <c r="ID138" s="311"/>
      <c r="IE138" s="311"/>
      <c r="IF138" s="311"/>
      <c r="IG138" s="311"/>
      <c r="IH138" s="311"/>
      <c r="II138" s="311"/>
      <c r="IJ138" s="311"/>
      <c r="IK138" s="311"/>
      <c r="IL138" s="311"/>
      <c r="IM138" s="311"/>
      <c r="IN138" s="311"/>
      <c r="IO138" s="311"/>
      <c r="IP138" s="311"/>
      <c r="IQ138" s="311"/>
      <c r="IR138" s="311"/>
      <c r="IS138" s="311"/>
      <c r="IT138" s="311"/>
      <c r="IU138" s="311"/>
      <c r="IV138" s="311"/>
      <c r="IW138" s="311"/>
      <c r="IX138" s="311"/>
      <c r="IY138" s="311"/>
      <c r="IZ138" s="311"/>
      <c r="JA138" s="311"/>
      <c r="JB138" s="311"/>
      <c r="JC138" s="311"/>
      <c r="JD138" s="311"/>
      <c r="JE138" s="311"/>
      <c r="JF138" s="311"/>
      <c r="JG138" s="311"/>
      <c r="JH138" s="311"/>
      <c r="JI138" s="311"/>
      <c r="JJ138" s="311"/>
      <c r="JK138" s="311"/>
      <c r="JL138" s="311"/>
      <c r="JM138" s="311"/>
      <c r="JN138" s="311"/>
      <c r="JO138" s="311"/>
      <c r="JP138" s="311"/>
      <c r="JQ138" s="311"/>
      <c r="JR138" s="311"/>
      <c r="JS138" s="311"/>
      <c r="JT138" s="311"/>
      <c r="JU138" s="311"/>
      <c r="JV138" s="311"/>
      <c r="JW138" s="311"/>
      <c r="JX138" s="311"/>
      <c r="JY138" s="311"/>
      <c r="JZ138" s="311"/>
      <c r="KA138" s="311"/>
      <c r="KB138" s="311"/>
      <c r="KC138" s="311"/>
      <c r="KD138" s="311"/>
      <c r="KE138" s="311"/>
      <c r="KF138" s="311"/>
      <c r="KG138" s="311"/>
      <c r="KH138" s="311"/>
      <c r="KI138" s="311"/>
      <c r="KJ138" s="311"/>
      <c r="KK138" s="311"/>
      <c r="KL138" s="311"/>
      <c r="KM138" s="311"/>
      <c r="KN138" s="311"/>
      <c r="KO138" s="311"/>
      <c r="KP138" s="311"/>
      <c r="KQ138" s="311"/>
      <c r="KR138" s="311"/>
      <c r="KS138" s="311"/>
      <c r="KT138" s="311"/>
      <c r="KU138" s="311"/>
      <c r="KV138" s="311"/>
      <c r="KW138" s="311"/>
      <c r="KX138" s="311"/>
      <c r="KY138" s="311"/>
      <c r="KZ138" s="311"/>
      <c r="LA138" s="311"/>
      <c r="LB138" s="311"/>
      <c r="LC138" s="311"/>
      <c r="LD138" s="311"/>
      <c r="LE138" s="311"/>
      <c r="LF138" s="311"/>
      <c r="LG138" s="311"/>
      <c r="LH138" s="311"/>
      <c r="LI138" s="311"/>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05">
        <v>277262.96000000002</v>
      </c>
      <c r="EB139" s="308"/>
      <c r="EC139" s="308"/>
      <c r="ED139" s="308"/>
      <c r="EE139" s="308"/>
      <c r="EF139" s="308"/>
      <c r="EG139" s="308"/>
      <c r="EH139" s="311"/>
      <c r="EI139" s="311"/>
      <c r="EJ139" s="311"/>
      <c r="EK139" s="311"/>
      <c r="EL139" s="311"/>
      <c r="EM139" s="311"/>
      <c r="EN139" s="311"/>
      <c r="EO139" s="311"/>
      <c r="EP139" s="311"/>
      <c r="EQ139" s="311"/>
      <c r="ER139" s="311"/>
      <c r="ES139" s="311"/>
      <c r="ET139" s="311"/>
      <c r="EU139" s="311"/>
      <c r="EV139" s="311"/>
      <c r="EW139" s="311"/>
      <c r="EX139" s="311"/>
      <c r="EY139" s="311"/>
      <c r="EZ139" s="311"/>
      <c r="FA139" s="311"/>
      <c r="FB139" s="311"/>
      <c r="FC139" s="311"/>
      <c r="FD139" s="311"/>
      <c r="FE139" s="311"/>
      <c r="FF139" s="311"/>
      <c r="FG139" s="311"/>
      <c r="FH139" s="311"/>
      <c r="FI139" s="311"/>
      <c r="FJ139" s="311"/>
      <c r="FK139" s="311"/>
      <c r="FL139" s="361"/>
      <c r="FM139" s="311"/>
      <c r="FN139" s="311"/>
      <c r="FO139" s="311"/>
      <c r="FP139" s="311"/>
      <c r="FQ139" s="311"/>
      <c r="FR139" s="311"/>
      <c r="FS139" s="311"/>
      <c r="FT139" s="311"/>
      <c r="FU139" s="311"/>
      <c r="FV139" s="311"/>
      <c r="FW139" s="311"/>
      <c r="FX139" s="311"/>
      <c r="FY139" s="311"/>
      <c r="FZ139" s="311"/>
      <c r="GA139" s="311"/>
      <c r="GB139" s="311"/>
      <c r="GC139" s="311"/>
      <c r="GD139" s="311"/>
      <c r="GF139" s="311"/>
      <c r="GG139" s="311"/>
      <c r="GH139" s="311"/>
      <c r="GI139" s="311"/>
      <c r="GJ139" s="311"/>
      <c r="GK139" s="311"/>
      <c r="GL139" s="311"/>
      <c r="GM139" s="311"/>
      <c r="GN139" s="311"/>
      <c r="GO139" s="311"/>
      <c r="GP139" s="311"/>
      <c r="GQ139" s="311"/>
      <c r="GR139" s="311"/>
      <c r="GS139" s="311"/>
      <c r="GT139" s="311"/>
      <c r="GU139" s="311"/>
      <c r="GV139" s="311"/>
      <c r="GW139" s="311"/>
      <c r="GX139" s="311"/>
      <c r="GY139" s="311"/>
      <c r="GZ139" s="311"/>
      <c r="HA139" s="311"/>
      <c r="HB139" s="311"/>
      <c r="HC139" s="311"/>
      <c r="HD139" s="311"/>
      <c r="HE139" s="311"/>
      <c r="HF139" s="311"/>
      <c r="HG139" s="311"/>
      <c r="HH139" s="311"/>
      <c r="HI139" s="311"/>
      <c r="HJ139" s="311"/>
      <c r="HK139" s="311"/>
      <c r="HL139" s="311"/>
      <c r="HM139" s="311"/>
      <c r="HN139" s="311"/>
      <c r="HO139" s="311"/>
      <c r="HP139" s="311"/>
      <c r="HQ139" s="311"/>
      <c r="HR139" s="311"/>
      <c r="HS139" s="311"/>
      <c r="HT139" s="311"/>
      <c r="HU139" s="311"/>
      <c r="HV139" s="311"/>
      <c r="HW139" s="311"/>
      <c r="HX139" s="311"/>
      <c r="HY139" s="311"/>
      <c r="HZ139" s="311"/>
      <c r="IA139" s="311"/>
      <c r="IB139" s="311"/>
      <c r="IC139" s="311"/>
      <c r="ID139" s="311"/>
      <c r="IE139" s="311"/>
      <c r="IF139" s="311"/>
      <c r="IG139" s="311"/>
      <c r="IH139" s="311"/>
      <c r="II139" s="311"/>
      <c r="IJ139" s="311"/>
      <c r="IK139" s="311"/>
      <c r="IL139" s="311"/>
      <c r="IM139" s="311"/>
      <c r="IN139" s="311"/>
      <c r="IO139" s="311"/>
      <c r="IP139" s="311"/>
      <c r="IQ139" s="311"/>
      <c r="IR139" s="311"/>
      <c r="IS139" s="311"/>
      <c r="IT139" s="311"/>
      <c r="IU139" s="311"/>
      <c r="IV139" s="311"/>
      <c r="IW139" s="311"/>
      <c r="IX139" s="311"/>
      <c r="IY139" s="311"/>
      <c r="IZ139" s="311"/>
      <c r="JA139" s="311"/>
      <c r="JB139" s="311"/>
      <c r="JC139" s="311"/>
      <c r="JD139" s="311"/>
      <c r="JE139" s="311"/>
      <c r="JF139" s="311"/>
      <c r="JG139" s="311"/>
      <c r="JH139" s="311"/>
      <c r="JI139" s="311"/>
      <c r="JJ139" s="311"/>
      <c r="JK139" s="311"/>
      <c r="JL139" s="311"/>
      <c r="JM139" s="311"/>
      <c r="JN139" s="311"/>
      <c r="JO139" s="311"/>
      <c r="JP139" s="311"/>
      <c r="JQ139" s="311"/>
      <c r="JR139" s="311"/>
      <c r="JS139" s="311"/>
      <c r="JT139" s="311"/>
      <c r="JU139" s="311"/>
      <c r="JV139" s="311"/>
      <c r="JW139" s="311"/>
      <c r="JX139" s="311"/>
      <c r="JY139" s="311"/>
      <c r="JZ139" s="311"/>
      <c r="KA139" s="311"/>
      <c r="KB139" s="311"/>
      <c r="KC139" s="311"/>
      <c r="KD139" s="311"/>
      <c r="KE139" s="311"/>
      <c r="KF139" s="311"/>
      <c r="KG139" s="311"/>
      <c r="KH139" s="311"/>
      <c r="KI139" s="311"/>
      <c r="KJ139" s="311"/>
      <c r="KK139" s="311"/>
      <c r="KL139" s="311"/>
      <c r="KM139" s="311"/>
      <c r="KN139" s="311"/>
      <c r="KO139" s="311"/>
      <c r="KP139" s="311"/>
      <c r="KQ139" s="311"/>
      <c r="KR139" s="311"/>
      <c r="KS139" s="311"/>
      <c r="KT139" s="311"/>
      <c r="KU139" s="311"/>
      <c r="KV139" s="311"/>
      <c r="KW139" s="311"/>
      <c r="KX139" s="311"/>
      <c r="KY139" s="311"/>
      <c r="KZ139" s="311"/>
      <c r="LA139" s="311"/>
      <c r="LB139" s="311"/>
      <c r="LC139" s="311"/>
      <c r="LD139" s="311"/>
      <c r="LE139" s="311"/>
      <c r="LF139" s="311"/>
      <c r="LG139" s="311"/>
      <c r="LH139" s="311"/>
      <c r="LI139" s="311"/>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05">
        <v>351676.02</v>
      </c>
      <c r="EB140" s="308"/>
      <c r="EC140" s="308"/>
      <c r="ED140" s="308"/>
      <c r="EE140" s="308"/>
      <c r="EF140" s="308"/>
      <c r="EG140" s="308"/>
      <c r="ET140" s="311"/>
      <c r="EU140" s="311"/>
      <c r="EV140" s="311"/>
      <c r="EW140" s="311"/>
      <c r="EX140" s="311"/>
      <c r="EY140" s="311"/>
      <c r="EZ140" s="311"/>
      <c r="FA140" s="311"/>
      <c r="FB140" s="311"/>
      <c r="FC140" s="311"/>
      <c r="FD140" s="311"/>
      <c r="FE140" s="311"/>
      <c r="FF140" s="311"/>
      <c r="FG140" s="311"/>
      <c r="FH140" s="311"/>
      <c r="FI140" s="311"/>
      <c r="FJ140" s="311"/>
      <c r="FK140" s="311"/>
      <c r="FL140" s="361"/>
      <c r="FM140" s="311"/>
      <c r="FN140" s="311"/>
      <c r="FO140" s="311"/>
      <c r="FP140" s="311"/>
      <c r="FQ140" s="311"/>
      <c r="FR140" s="311"/>
      <c r="FS140" s="311"/>
      <c r="FT140" s="311"/>
      <c r="FU140" s="311"/>
      <c r="FV140" s="311"/>
      <c r="FW140" s="311"/>
      <c r="FX140" s="311"/>
      <c r="FY140" s="311"/>
      <c r="FZ140" s="311"/>
      <c r="GA140" s="311"/>
      <c r="GB140" s="311"/>
      <c r="GC140" s="311"/>
      <c r="GD140" s="311"/>
      <c r="GF140" s="311"/>
      <c r="GG140" s="311"/>
      <c r="GH140" s="311"/>
      <c r="GI140" s="311"/>
      <c r="GJ140" s="311"/>
      <c r="GK140" s="311"/>
      <c r="GL140" s="311"/>
      <c r="GM140" s="311"/>
      <c r="GN140" s="311"/>
      <c r="GO140" s="311"/>
      <c r="GP140" s="311"/>
      <c r="GQ140" s="311"/>
      <c r="GR140" s="311"/>
      <c r="GS140" s="311"/>
      <c r="GT140" s="311"/>
      <c r="GU140" s="311"/>
      <c r="GV140" s="311"/>
      <c r="GW140" s="311"/>
      <c r="GX140" s="311"/>
      <c r="GY140" s="311"/>
      <c r="GZ140" s="311"/>
      <c r="HA140" s="311"/>
      <c r="HB140" s="311"/>
      <c r="HC140" s="311"/>
      <c r="HD140" s="311"/>
      <c r="HE140" s="311"/>
      <c r="HF140" s="311"/>
      <c r="HG140" s="311"/>
      <c r="HH140" s="311"/>
      <c r="HI140" s="311"/>
      <c r="HJ140" s="311"/>
      <c r="HK140" s="311"/>
      <c r="HL140" s="311"/>
      <c r="HM140" s="311"/>
      <c r="HN140" s="311"/>
      <c r="HO140" s="311"/>
      <c r="HP140" s="311"/>
      <c r="HQ140" s="311"/>
      <c r="HR140" s="311"/>
      <c r="HS140" s="311"/>
      <c r="HT140" s="311"/>
      <c r="HU140" s="311"/>
      <c r="HV140" s="311"/>
      <c r="HW140" s="311"/>
      <c r="HX140" s="311"/>
      <c r="HY140" s="311"/>
      <c r="HZ140" s="311"/>
      <c r="IA140" s="311"/>
      <c r="IB140" s="311"/>
      <c r="IC140" s="311"/>
      <c r="ID140" s="311"/>
      <c r="IE140" s="311"/>
      <c r="IF140" s="311"/>
      <c r="IG140" s="311"/>
      <c r="IH140" s="311"/>
      <c r="II140" s="311"/>
      <c r="IJ140" s="311"/>
      <c r="IK140" s="311"/>
      <c r="IL140" s="311"/>
      <c r="IM140" s="311"/>
      <c r="IN140" s="311"/>
      <c r="IO140" s="311"/>
      <c r="IP140" s="311"/>
      <c r="IQ140" s="311"/>
      <c r="IR140" s="311"/>
      <c r="IS140" s="311"/>
      <c r="IT140" s="311"/>
      <c r="IU140" s="311"/>
      <c r="IV140" s="311"/>
      <c r="IW140" s="311"/>
      <c r="IX140" s="311"/>
      <c r="IY140" s="311"/>
      <c r="IZ140" s="311"/>
      <c r="JA140" s="311"/>
      <c r="JB140" s="311"/>
      <c r="JC140" s="311"/>
      <c r="JD140" s="311"/>
      <c r="JE140" s="311"/>
      <c r="JF140" s="311"/>
      <c r="JG140" s="311"/>
      <c r="JH140" s="311"/>
      <c r="JI140" s="311"/>
      <c r="JJ140" s="311"/>
      <c r="JK140" s="311"/>
      <c r="JL140" s="311"/>
      <c r="JM140" s="311"/>
      <c r="JN140" s="311"/>
      <c r="JO140" s="311"/>
      <c r="JP140" s="311"/>
      <c r="JQ140" s="311"/>
      <c r="JR140" s="311"/>
      <c r="JS140" s="311"/>
      <c r="JT140" s="311"/>
      <c r="JU140" s="311"/>
      <c r="JV140" s="311"/>
      <c r="JW140" s="311"/>
      <c r="JX140" s="311"/>
      <c r="JY140" s="311"/>
      <c r="JZ140" s="311"/>
      <c r="KA140" s="311"/>
      <c r="KB140" s="311"/>
      <c r="KC140" s="311"/>
      <c r="KD140" s="311"/>
      <c r="KE140" s="311"/>
      <c r="KF140" s="311"/>
      <c r="KG140" s="311"/>
      <c r="KH140" s="311"/>
      <c r="KI140" s="311"/>
      <c r="KJ140" s="311"/>
      <c r="KK140" s="311"/>
      <c r="KL140" s="311"/>
      <c r="KM140" s="311"/>
      <c r="KN140" s="311"/>
      <c r="KO140" s="311"/>
      <c r="KP140" s="311"/>
      <c r="KQ140" s="311"/>
      <c r="KR140" s="311"/>
      <c r="KS140" s="311"/>
      <c r="KT140" s="311"/>
      <c r="KU140" s="311"/>
      <c r="KV140" s="311"/>
      <c r="KW140" s="311"/>
      <c r="KX140" s="311"/>
      <c r="KY140" s="311"/>
      <c r="KZ140" s="311"/>
      <c r="LA140" s="311"/>
      <c r="LB140" s="311"/>
      <c r="LC140" s="311"/>
      <c r="LD140" s="311"/>
      <c r="LE140" s="311"/>
      <c r="LF140" s="311"/>
      <c r="LG140" s="311"/>
      <c r="LH140" s="311"/>
      <c r="LI140" s="311"/>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05">
        <v>11045075.699999999</v>
      </c>
      <c r="EA141" s="305">
        <v>11676659.710000001</v>
      </c>
      <c r="EB141" s="308">
        <v>10057576.49</v>
      </c>
      <c r="EC141" s="315">
        <v>13191630.189999999</v>
      </c>
      <c r="ED141" s="308">
        <v>11618940.939999999</v>
      </c>
      <c r="EE141" s="308">
        <v>10639076.880000001</v>
      </c>
      <c r="EF141" s="308">
        <v>14397093.9</v>
      </c>
      <c r="EG141" s="308">
        <v>39257145.460000001</v>
      </c>
      <c r="EH141" s="311">
        <v>5367351.82</v>
      </c>
      <c r="EI141" s="311">
        <v>7878426.2999999998</v>
      </c>
      <c r="EJ141" s="311">
        <v>12624632.02</v>
      </c>
      <c r="EK141" s="311">
        <v>15717196.880000001</v>
      </c>
      <c r="EL141" s="311">
        <v>10712461.529999999</v>
      </c>
      <c r="EM141" s="311">
        <v>13589172.92</v>
      </c>
      <c r="EN141" s="311">
        <v>17165199.760000002</v>
      </c>
      <c r="EO141" s="311">
        <v>15793377.119999999</v>
      </c>
      <c r="EP141" s="311">
        <v>13743974.02</v>
      </c>
      <c r="EQ141" s="311">
        <v>13251144.24</v>
      </c>
      <c r="ER141" s="311">
        <v>11142113.050000001</v>
      </c>
      <c r="ES141" s="311">
        <v>29896675.100000001</v>
      </c>
      <c r="ET141" s="311">
        <v>11036841.98</v>
      </c>
      <c r="EU141" s="311">
        <v>13096709.15</v>
      </c>
      <c r="EV141" s="311">
        <v>16347312.470000001</v>
      </c>
      <c r="EW141" s="311">
        <v>15696656.369999999</v>
      </c>
      <c r="EX141" s="311">
        <v>13306183.48</v>
      </c>
      <c r="EY141" s="311">
        <v>17878544.43</v>
      </c>
      <c r="EZ141" s="311">
        <v>20218156.109999999</v>
      </c>
      <c r="FA141" s="311">
        <v>17179475.350000001</v>
      </c>
      <c r="FB141" s="311">
        <v>16100951.01</v>
      </c>
      <c r="FC141" s="311">
        <v>16865388.859999999</v>
      </c>
      <c r="FD141" s="311">
        <v>17575098.66</v>
      </c>
      <c r="FE141" s="311">
        <v>33425392.469999999</v>
      </c>
      <c r="FF141" s="311">
        <v>15740550.810000001</v>
      </c>
      <c r="FG141" s="311">
        <v>18630588.73</v>
      </c>
      <c r="FH141" s="311">
        <v>16694917.779999999</v>
      </c>
      <c r="FI141" s="311">
        <v>16108536.07</v>
      </c>
      <c r="FJ141" s="311">
        <v>17254969.68</v>
      </c>
      <c r="FK141" s="311">
        <v>13582344.5</v>
      </c>
      <c r="FL141" s="360">
        <v>25674739.879999999</v>
      </c>
      <c r="FM141" s="311">
        <v>14807253.59</v>
      </c>
      <c r="FN141" s="311">
        <v>22891347.969999999</v>
      </c>
      <c r="FO141" s="311">
        <v>17069504.329999998</v>
      </c>
      <c r="FP141" s="311">
        <v>17615895</v>
      </c>
      <c r="FQ141" s="311">
        <v>23619301.27</v>
      </c>
      <c r="FR141" s="311">
        <v>23631566.68</v>
      </c>
      <c r="FS141" s="311">
        <v>23914749.120000001</v>
      </c>
      <c r="FT141" s="311">
        <v>31910693.890000001</v>
      </c>
      <c r="FU141" s="311">
        <v>17323075.199999999</v>
      </c>
      <c r="FV141" s="311">
        <v>15552980.33</v>
      </c>
      <c r="FW141" s="311">
        <v>18901990.300000001</v>
      </c>
      <c r="FX141" s="311">
        <v>35655547.57</v>
      </c>
      <c r="FY141" s="311">
        <v>21491990.600000001</v>
      </c>
      <c r="FZ141" s="311">
        <v>29910249.559999999</v>
      </c>
      <c r="GA141" s="311">
        <v>21291311.609999999</v>
      </c>
      <c r="GB141" s="311">
        <v>17496816.219999999</v>
      </c>
      <c r="GC141" s="311">
        <v>24185439.440000001</v>
      </c>
      <c r="GD141" s="311"/>
      <c r="GF141" s="311"/>
      <c r="GG141" s="311"/>
      <c r="GH141" s="311"/>
      <c r="GI141" s="311"/>
      <c r="GJ141" s="311"/>
      <c r="GK141" s="311"/>
      <c r="GL141" s="311"/>
      <c r="GM141" s="311"/>
      <c r="GN141" s="311"/>
      <c r="GO141" s="311"/>
      <c r="GP141" s="311"/>
      <c r="GQ141" s="311"/>
      <c r="GR141" s="311"/>
      <c r="GS141" s="311"/>
      <c r="GT141" s="311"/>
      <c r="GU141" s="311"/>
      <c r="GV141" s="311"/>
      <c r="GW141" s="311"/>
      <c r="GX141" s="311"/>
      <c r="GY141" s="311"/>
      <c r="GZ141" s="311"/>
      <c r="HA141" s="311"/>
      <c r="HB141" s="311"/>
      <c r="HC141" s="311"/>
      <c r="HD141" s="311"/>
      <c r="HE141" s="311"/>
      <c r="HF141" s="311"/>
      <c r="HG141" s="311"/>
      <c r="HH141" s="311"/>
      <c r="HI141" s="311"/>
      <c r="HJ141" s="311"/>
      <c r="HK141" s="311"/>
      <c r="HL141" s="311"/>
      <c r="HM141" s="311"/>
      <c r="HN141" s="311"/>
      <c r="HO141" s="311"/>
      <c r="HP141" s="311"/>
      <c r="HQ141" s="311"/>
      <c r="HR141" s="311"/>
      <c r="HS141" s="311"/>
      <c r="HT141" s="311"/>
      <c r="HU141" s="311"/>
      <c r="HV141" s="311"/>
      <c r="HW141" s="311"/>
      <c r="HX141" s="311"/>
      <c r="HY141" s="311"/>
      <c r="HZ141" s="311"/>
      <c r="IA141" s="311"/>
      <c r="IB141" s="311"/>
      <c r="IC141" s="311"/>
      <c r="ID141" s="311"/>
      <c r="IE141" s="311"/>
      <c r="IF141" s="311"/>
      <c r="IG141" s="311"/>
      <c r="IH141" s="311"/>
      <c r="II141" s="311"/>
      <c r="IJ141" s="311"/>
      <c r="IK141" s="311"/>
      <c r="IL141" s="311"/>
      <c r="IM141" s="311"/>
      <c r="IN141" s="311"/>
      <c r="IO141" s="311"/>
      <c r="IP141" s="311"/>
      <c r="IQ141" s="311"/>
      <c r="IR141" s="311"/>
      <c r="IS141" s="311"/>
      <c r="IT141" s="311"/>
      <c r="IU141" s="311"/>
      <c r="IV141" s="311"/>
      <c r="IW141" s="311"/>
      <c r="IX141" s="311"/>
      <c r="IY141" s="311"/>
      <c r="IZ141" s="311"/>
      <c r="JA141" s="311"/>
      <c r="JB141" s="311"/>
      <c r="JC141" s="311"/>
      <c r="JD141" s="311"/>
      <c r="JE141" s="311"/>
      <c r="JF141" s="311"/>
      <c r="JG141" s="311"/>
      <c r="JH141" s="311"/>
      <c r="JI141" s="311"/>
      <c r="JJ141" s="311"/>
      <c r="JK141" s="311"/>
      <c r="JL141" s="311"/>
      <c r="JM141" s="311"/>
      <c r="JN141" s="311"/>
      <c r="JO141" s="311"/>
      <c r="JP141" s="311"/>
      <c r="JQ141" s="311"/>
      <c r="JR141" s="311"/>
      <c r="JS141" s="311"/>
      <c r="JT141" s="311"/>
      <c r="JU141" s="311"/>
      <c r="JV141" s="311"/>
      <c r="JW141" s="311"/>
      <c r="JX141" s="311"/>
      <c r="JY141" s="311"/>
      <c r="JZ141" s="311"/>
      <c r="KA141" s="311"/>
      <c r="KB141" s="311"/>
      <c r="KC141" s="311"/>
      <c r="KD141" s="311"/>
      <c r="KE141" s="311"/>
      <c r="KF141" s="311"/>
      <c r="KG141" s="311"/>
      <c r="KH141" s="311"/>
      <c r="KI141" s="311"/>
      <c r="KJ141" s="311"/>
      <c r="KK141" s="311"/>
      <c r="KL141" s="311"/>
      <c r="KM141" s="311"/>
      <c r="KN141" s="311"/>
      <c r="KO141" s="311"/>
      <c r="KP141" s="311"/>
      <c r="KQ141" s="311"/>
      <c r="KR141" s="311"/>
      <c r="KS141" s="311"/>
      <c r="KT141" s="311"/>
      <c r="KU141" s="311"/>
      <c r="KV141" s="311"/>
      <c r="KW141" s="311"/>
      <c r="KX141" s="311"/>
      <c r="KY141" s="311"/>
      <c r="KZ141" s="311"/>
      <c r="LA141" s="311"/>
      <c r="LB141" s="311"/>
      <c r="LC141" s="311"/>
      <c r="LD141" s="311"/>
      <c r="LE141" s="311"/>
      <c r="LF141" s="311"/>
      <c r="LG141" s="311"/>
      <c r="LH141" s="311"/>
      <c r="LI141" s="311"/>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05">
        <v>11045075.699999999</v>
      </c>
      <c r="EA142" s="308">
        <v>11393659.710000001</v>
      </c>
      <c r="EB142" s="308">
        <v>10057576.49</v>
      </c>
      <c r="EC142" s="315">
        <v>13191630.189999999</v>
      </c>
      <c r="ED142" s="308">
        <v>11618940.939999999</v>
      </c>
      <c r="EE142" s="308">
        <v>10639076.880000001</v>
      </c>
      <c r="EF142" s="308">
        <v>14397093.9</v>
      </c>
      <c r="EG142" s="308">
        <v>38981145.460000001</v>
      </c>
      <c r="EH142" s="311"/>
      <c r="EI142" s="311">
        <v>7878426.2999999998</v>
      </c>
      <c r="EJ142" s="311">
        <v>12624632.02</v>
      </c>
      <c r="EK142" s="311">
        <v>15248396.880000001</v>
      </c>
      <c r="EL142" s="311">
        <v>10712461.529999999</v>
      </c>
      <c r="EM142" s="311">
        <v>13530839.57</v>
      </c>
      <c r="EN142" s="311">
        <v>16956874.25</v>
      </c>
      <c r="EO142" s="311">
        <v>15251339.6</v>
      </c>
      <c r="EP142" s="311"/>
      <c r="EQ142" s="311">
        <v>13129810.890000001</v>
      </c>
      <c r="ER142" s="311">
        <v>11137560.17</v>
      </c>
      <c r="ES142" s="311"/>
      <c r="ET142" s="311">
        <v>10553508.65</v>
      </c>
      <c r="EU142" s="311">
        <v>12813375.82</v>
      </c>
      <c r="EV142" s="311">
        <v>16064062.789999999</v>
      </c>
      <c r="EW142" s="311">
        <v>15105967.18</v>
      </c>
      <c r="EX142" s="311">
        <v>13005350.15</v>
      </c>
      <c r="EY142" s="311">
        <v>17522711.100000001</v>
      </c>
      <c r="EZ142" s="311">
        <v>19249518.940000001</v>
      </c>
      <c r="FA142" s="311">
        <v>16863227.57</v>
      </c>
      <c r="FB142" s="311">
        <v>15737223.15</v>
      </c>
      <c r="FC142" s="311">
        <v>16273114.359999999</v>
      </c>
      <c r="FD142" s="311">
        <v>17323478.239999998</v>
      </c>
      <c r="FE142" s="311">
        <v>33100597.25</v>
      </c>
      <c r="FF142" s="311"/>
      <c r="FG142" s="311"/>
      <c r="FH142" s="311"/>
      <c r="FI142" s="311"/>
      <c r="FJ142" s="311"/>
      <c r="FK142" s="311"/>
      <c r="FL142" s="361"/>
      <c r="FM142" s="311"/>
      <c r="FN142" s="311"/>
      <c r="FO142" s="311"/>
      <c r="FP142" s="311"/>
      <c r="FQ142" s="311"/>
      <c r="FR142" s="311"/>
      <c r="FS142" s="311"/>
      <c r="FT142" s="311"/>
      <c r="FU142" s="311"/>
      <c r="FV142" s="311"/>
      <c r="FW142" s="311"/>
      <c r="FX142" s="311"/>
      <c r="FY142" s="311"/>
      <c r="FZ142" s="311"/>
      <c r="GA142" s="311"/>
      <c r="GB142" s="311"/>
      <c r="GC142" s="311"/>
      <c r="GD142" s="311"/>
      <c r="GF142" s="311"/>
      <c r="GG142" s="311"/>
      <c r="GH142" s="311"/>
      <c r="GI142" s="311"/>
      <c r="GJ142" s="311"/>
      <c r="GK142" s="311"/>
      <c r="GL142" s="311"/>
      <c r="GM142" s="311"/>
      <c r="GN142" s="311"/>
      <c r="GO142" s="311"/>
      <c r="GP142" s="311"/>
      <c r="GQ142" s="311"/>
      <c r="GR142" s="311"/>
      <c r="GS142" s="311"/>
      <c r="GT142" s="311"/>
      <c r="GU142" s="311"/>
      <c r="GV142" s="311"/>
      <c r="GW142" s="311"/>
      <c r="GX142" s="311"/>
      <c r="GY142" s="311"/>
      <c r="GZ142" s="311"/>
      <c r="HA142" s="311"/>
      <c r="HB142" s="311"/>
      <c r="HC142" s="311"/>
      <c r="HD142" s="311"/>
      <c r="HE142" s="311"/>
      <c r="HF142" s="311"/>
      <c r="HG142" s="311"/>
      <c r="HH142" s="311"/>
      <c r="HI142" s="311"/>
      <c r="HJ142" s="311"/>
      <c r="HK142" s="311"/>
      <c r="HL142" s="311"/>
      <c r="HM142" s="311"/>
      <c r="HN142" s="311"/>
      <c r="HO142" s="311"/>
      <c r="HP142" s="311"/>
      <c r="HQ142" s="311"/>
      <c r="HR142" s="311"/>
      <c r="HS142" s="311"/>
      <c r="HT142" s="311"/>
      <c r="HU142" s="311"/>
      <c r="HV142" s="311"/>
      <c r="HW142" s="311"/>
      <c r="HX142" s="311"/>
      <c r="HY142" s="311"/>
      <c r="HZ142" s="311"/>
      <c r="IA142" s="311"/>
      <c r="IB142" s="311"/>
      <c r="IC142" s="311"/>
      <c r="ID142" s="311"/>
      <c r="IE142" s="311"/>
      <c r="IF142" s="311"/>
      <c r="IG142" s="311"/>
      <c r="IH142" s="311"/>
      <c r="II142" s="311"/>
      <c r="IJ142" s="311"/>
      <c r="IK142" s="311"/>
      <c r="IL142" s="311"/>
      <c r="IM142" s="311"/>
      <c r="IN142" s="311"/>
      <c r="IO142" s="311"/>
      <c r="IP142" s="311"/>
      <c r="IQ142" s="311"/>
      <c r="IR142" s="311"/>
      <c r="IS142" s="311"/>
      <c r="IT142" s="311"/>
      <c r="IU142" s="311"/>
      <c r="IV142" s="311"/>
      <c r="IW142" s="311"/>
      <c r="IX142" s="311"/>
      <c r="IY142" s="311"/>
      <c r="IZ142" s="311"/>
      <c r="JA142" s="311"/>
      <c r="JB142" s="311"/>
      <c r="JC142" s="311"/>
      <c r="JD142" s="311"/>
      <c r="JE142" s="311"/>
      <c r="JF142" s="311"/>
      <c r="JG142" s="311"/>
      <c r="JH142" s="311"/>
      <c r="JI142" s="311"/>
      <c r="JJ142" s="311"/>
      <c r="JK142" s="311"/>
      <c r="JL142" s="311"/>
      <c r="JM142" s="311"/>
      <c r="JN142" s="311"/>
      <c r="JO142" s="311"/>
      <c r="JP142" s="311"/>
      <c r="JQ142" s="311"/>
      <c r="JR142" s="311"/>
      <c r="JS142" s="311"/>
      <c r="JT142" s="311"/>
      <c r="JU142" s="311"/>
      <c r="JV142" s="311"/>
      <c r="JW142" s="311"/>
      <c r="JX142" s="311"/>
      <c r="JY142" s="311"/>
      <c r="JZ142" s="311"/>
      <c r="KA142" s="311"/>
      <c r="KB142" s="311"/>
      <c r="KC142" s="311"/>
      <c r="KD142" s="311"/>
      <c r="KE142" s="311"/>
      <c r="KF142" s="311"/>
      <c r="KG142" s="311"/>
      <c r="KH142" s="311"/>
      <c r="KI142" s="311"/>
      <c r="KJ142" s="311"/>
      <c r="KK142" s="311"/>
      <c r="KL142" s="311"/>
      <c r="KM142" s="311"/>
      <c r="KN142" s="311"/>
      <c r="KO142" s="311"/>
      <c r="KP142" s="311"/>
      <c r="KQ142" s="311"/>
      <c r="KR142" s="311"/>
      <c r="KS142" s="311"/>
      <c r="KT142" s="311"/>
      <c r="KU142" s="311"/>
      <c r="KV142" s="311"/>
      <c r="KW142" s="311"/>
      <c r="KX142" s="311"/>
      <c r="KY142" s="311"/>
      <c r="KZ142" s="311"/>
      <c r="LA142" s="311"/>
      <c r="LB142" s="311"/>
      <c r="LC142" s="311"/>
      <c r="LD142" s="311"/>
      <c r="LE142" s="311"/>
      <c r="LF142" s="311"/>
      <c r="LG142" s="311"/>
      <c r="LH142" s="311"/>
      <c r="LI142" s="311"/>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05">
        <v>5662218.6100000003</v>
      </c>
      <c r="EB143" s="308"/>
      <c r="EC143" s="308"/>
      <c r="ED143" s="308"/>
      <c r="EE143" s="308"/>
      <c r="EF143" s="308"/>
      <c r="EG143" s="308"/>
      <c r="EH143" s="311"/>
      <c r="EI143" s="311"/>
      <c r="EJ143" s="311"/>
      <c r="EK143" s="311"/>
      <c r="EL143" s="311"/>
      <c r="EM143" s="311"/>
      <c r="EN143" s="311"/>
      <c r="EO143" s="311"/>
      <c r="EP143" s="311"/>
      <c r="EQ143" s="311"/>
      <c r="ER143" s="311"/>
      <c r="ES143" s="311"/>
      <c r="ET143" s="311"/>
      <c r="EU143" s="311"/>
      <c r="EV143" s="311"/>
      <c r="EW143" s="311"/>
      <c r="EX143" s="311"/>
      <c r="EY143" s="311"/>
      <c r="EZ143" s="311"/>
      <c r="FA143" s="311"/>
      <c r="FB143" s="311"/>
      <c r="FC143" s="311"/>
      <c r="FD143" s="311"/>
      <c r="FE143" s="311"/>
      <c r="FF143" s="311"/>
      <c r="FG143" s="311"/>
      <c r="FH143" s="311"/>
      <c r="FI143" s="311"/>
      <c r="FJ143" s="311"/>
      <c r="FK143" s="311"/>
      <c r="FL143" s="361"/>
      <c r="FM143" s="311"/>
      <c r="FN143" s="311"/>
      <c r="FO143" s="311"/>
      <c r="FP143" s="311"/>
      <c r="FQ143" s="311"/>
      <c r="FR143" s="311"/>
      <c r="FS143" s="311"/>
      <c r="FT143" s="311"/>
      <c r="FU143" s="311"/>
      <c r="FV143" s="311"/>
      <c r="FW143" s="311"/>
      <c r="FX143" s="311"/>
      <c r="FY143" s="311"/>
      <c r="FZ143" s="311"/>
      <c r="GA143" s="311"/>
      <c r="GB143" s="311"/>
      <c r="GC143" s="311"/>
      <c r="GD143" s="311"/>
      <c r="GF143" s="311"/>
      <c r="GG143" s="311"/>
      <c r="GH143" s="311"/>
      <c r="GI143" s="311"/>
      <c r="GJ143" s="311"/>
      <c r="GK143" s="311"/>
      <c r="GL143" s="311"/>
      <c r="GM143" s="311"/>
      <c r="GN143" s="311"/>
      <c r="GO143" s="311"/>
      <c r="GP143" s="311"/>
      <c r="GQ143" s="311"/>
      <c r="GR143" s="311"/>
      <c r="GS143" s="311"/>
      <c r="GT143" s="311"/>
      <c r="GU143" s="311"/>
      <c r="GV143" s="311"/>
      <c r="GW143" s="311"/>
      <c r="GX143" s="311"/>
      <c r="GY143" s="311"/>
      <c r="GZ143" s="311"/>
      <c r="HA143" s="311"/>
      <c r="HB143" s="311"/>
      <c r="HC143" s="311"/>
      <c r="HD143" s="311"/>
      <c r="HE143" s="311"/>
      <c r="HF143" s="311"/>
      <c r="HG143" s="311"/>
      <c r="HH143" s="311"/>
      <c r="HI143" s="311"/>
      <c r="HJ143" s="311"/>
      <c r="HK143" s="311"/>
      <c r="HL143" s="311"/>
      <c r="HM143" s="311"/>
      <c r="HN143" s="311"/>
      <c r="HO143" s="311"/>
      <c r="HP143" s="311"/>
      <c r="HQ143" s="311"/>
      <c r="HR143" s="311"/>
      <c r="HS143" s="311"/>
      <c r="HT143" s="311"/>
      <c r="HU143" s="311"/>
      <c r="HV143" s="311"/>
      <c r="HW143" s="311"/>
      <c r="HX143" s="311"/>
      <c r="HY143" s="311"/>
      <c r="HZ143" s="311"/>
      <c r="IA143" s="311"/>
      <c r="IB143" s="311"/>
      <c r="IC143" s="311"/>
      <c r="ID143" s="311"/>
      <c r="IE143" s="311"/>
      <c r="IF143" s="311"/>
      <c r="IG143" s="311"/>
      <c r="IH143" s="311"/>
      <c r="II143" s="311"/>
      <c r="IJ143" s="311"/>
      <c r="IK143" s="311"/>
      <c r="IL143" s="311"/>
      <c r="IM143" s="311"/>
      <c r="IN143" s="311"/>
      <c r="IO143" s="311"/>
      <c r="IP143" s="311"/>
      <c r="IQ143" s="311"/>
      <c r="IR143" s="311"/>
      <c r="IS143" s="311"/>
      <c r="IT143" s="311"/>
      <c r="IU143" s="311"/>
      <c r="IV143" s="311"/>
      <c r="IW143" s="311"/>
      <c r="IX143" s="311"/>
      <c r="IY143" s="311"/>
      <c r="IZ143" s="311"/>
      <c r="JA143" s="311"/>
      <c r="JB143" s="311"/>
      <c r="JC143" s="311"/>
      <c r="JD143" s="311"/>
      <c r="JE143" s="311"/>
      <c r="JF143" s="311"/>
      <c r="JG143" s="311"/>
      <c r="JH143" s="311"/>
      <c r="JI143" s="311"/>
      <c r="JJ143" s="311"/>
      <c r="JK143" s="311"/>
      <c r="JL143" s="311"/>
      <c r="JM143" s="311"/>
      <c r="JN143" s="311"/>
      <c r="JO143" s="311"/>
      <c r="JP143" s="311"/>
      <c r="JQ143" s="311"/>
      <c r="JR143" s="311"/>
      <c r="JS143" s="311"/>
      <c r="JT143" s="311"/>
      <c r="JU143" s="311"/>
      <c r="JV143" s="311"/>
      <c r="JW143" s="311"/>
      <c r="JX143" s="311"/>
      <c r="JY143" s="311"/>
      <c r="JZ143" s="311"/>
      <c r="KA143" s="311"/>
      <c r="KB143" s="311"/>
      <c r="KC143" s="311"/>
      <c r="KD143" s="311"/>
      <c r="KE143" s="311"/>
      <c r="KF143" s="311"/>
      <c r="KG143" s="311"/>
      <c r="KH143" s="311"/>
      <c r="KI143" s="311"/>
      <c r="KJ143" s="311"/>
      <c r="KK143" s="311"/>
      <c r="KL143" s="311"/>
      <c r="KM143" s="311"/>
      <c r="KN143" s="311"/>
      <c r="KO143" s="311"/>
      <c r="KP143" s="311"/>
      <c r="KQ143" s="311"/>
      <c r="KR143" s="311"/>
      <c r="KS143" s="311"/>
      <c r="KT143" s="311"/>
      <c r="KU143" s="311"/>
      <c r="KV143" s="311"/>
      <c r="KW143" s="311"/>
      <c r="KX143" s="311"/>
      <c r="KY143" s="311"/>
      <c r="KZ143" s="311"/>
      <c r="LA143" s="311"/>
      <c r="LB143" s="311"/>
      <c r="LC143" s="311"/>
      <c r="LD143" s="311"/>
      <c r="LE143" s="311"/>
      <c r="LF143" s="311"/>
      <c r="LG143" s="311"/>
      <c r="LH143" s="311"/>
      <c r="LI143" s="311"/>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05">
        <v>1118400.17</v>
      </c>
      <c r="EB144" s="308"/>
      <c r="EC144" s="308"/>
      <c r="ED144" s="308"/>
      <c r="EE144" s="308"/>
      <c r="EF144" s="308"/>
      <c r="EG144" s="308"/>
      <c r="EH144" s="311"/>
      <c r="EI144" s="311"/>
      <c r="EJ144" s="311"/>
      <c r="EK144" s="311"/>
      <c r="EL144" s="311"/>
      <c r="EM144" s="311"/>
      <c r="EN144" s="311"/>
      <c r="EO144" s="311"/>
      <c r="EP144" s="311"/>
      <c r="EQ144" s="311"/>
      <c r="ER144" s="311"/>
      <c r="ES144" s="311"/>
      <c r="ET144" s="311"/>
      <c r="EU144" s="311"/>
      <c r="EV144" s="311"/>
      <c r="EW144" s="311"/>
      <c r="EX144" s="311"/>
      <c r="EY144" s="311"/>
      <c r="EZ144" s="311"/>
      <c r="FA144" s="311"/>
      <c r="FB144" s="311"/>
      <c r="FC144" s="311"/>
      <c r="FD144" s="311"/>
      <c r="FE144" s="311"/>
      <c r="FF144" s="311"/>
      <c r="FG144" s="311"/>
      <c r="FH144" s="311"/>
      <c r="FI144" s="311"/>
      <c r="FJ144" s="311"/>
      <c r="FK144" s="311"/>
      <c r="FL144" s="361"/>
      <c r="FM144" s="311"/>
      <c r="FN144" s="311"/>
      <c r="FO144" s="311"/>
      <c r="FP144" s="311"/>
      <c r="FQ144" s="311"/>
      <c r="FR144" s="311"/>
      <c r="FS144" s="311"/>
      <c r="FT144" s="311"/>
      <c r="FU144" s="311"/>
      <c r="FV144" s="311"/>
      <c r="FW144" s="311"/>
      <c r="FX144" s="311"/>
      <c r="FY144" s="311"/>
      <c r="FZ144" s="311"/>
      <c r="GA144" s="311"/>
      <c r="GB144" s="311"/>
      <c r="GC144" s="311"/>
      <c r="GD144" s="311"/>
      <c r="GF144" s="311"/>
      <c r="GG144" s="311"/>
      <c r="GH144" s="311"/>
      <c r="GI144" s="311"/>
      <c r="GJ144" s="311"/>
      <c r="GK144" s="311"/>
      <c r="GL144" s="311"/>
      <c r="GM144" s="311"/>
      <c r="GN144" s="311"/>
      <c r="GO144" s="311"/>
      <c r="GP144" s="311"/>
      <c r="GQ144" s="311"/>
      <c r="GR144" s="311"/>
      <c r="GS144" s="311"/>
      <c r="GT144" s="311"/>
      <c r="GU144" s="311"/>
      <c r="GV144" s="311"/>
      <c r="GW144" s="311"/>
      <c r="GX144" s="311"/>
      <c r="GY144" s="311"/>
      <c r="GZ144" s="311"/>
      <c r="HA144" s="311"/>
      <c r="HB144" s="311"/>
      <c r="HC144" s="311"/>
      <c r="HD144" s="311"/>
      <c r="HE144" s="311"/>
      <c r="HF144" s="311"/>
      <c r="HG144" s="311"/>
      <c r="HH144" s="311"/>
      <c r="HI144" s="311"/>
      <c r="HJ144" s="311"/>
      <c r="HK144" s="311"/>
      <c r="HL144" s="311"/>
      <c r="HM144" s="311"/>
      <c r="HN144" s="311"/>
      <c r="HO144" s="311"/>
      <c r="HP144" s="311"/>
      <c r="HQ144" s="311"/>
      <c r="HR144" s="311"/>
      <c r="HS144" s="311"/>
      <c r="HT144" s="311"/>
      <c r="HU144" s="311"/>
      <c r="HV144" s="311"/>
      <c r="HW144" s="311"/>
      <c r="HX144" s="311"/>
      <c r="HY144" s="311"/>
      <c r="HZ144" s="311"/>
      <c r="IA144" s="311"/>
      <c r="IB144" s="311"/>
      <c r="IC144" s="311"/>
      <c r="ID144" s="311"/>
      <c r="IE144" s="311"/>
      <c r="IF144" s="311"/>
      <c r="IG144" s="311"/>
      <c r="IH144" s="311"/>
      <c r="II144" s="311"/>
      <c r="IJ144" s="311"/>
      <c r="IK144" s="311"/>
      <c r="IL144" s="311"/>
      <c r="IM144" s="311"/>
      <c r="IN144" s="311"/>
      <c r="IO144" s="311"/>
      <c r="IP144" s="311"/>
      <c r="IQ144" s="311"/>
      <c r="IR144" s="311"/>
      <c r="IS144" s="311"/>
      <c r="IT144" s="311"/>
      <c r="IU144" s="311"/>
      <c r="IV144" s="311"/>
      <c r="IW144" s="311"/>
      <c r="IX144" s="311"/>
      <c r="IY144" s="311"/>
      <c r="IZ144" s="311"/>
      <c r="JA144" s="311"/>
      <c r="JB144" s="311"/>
      <c r="JC144" s="311"/>
      <c r="JD144" s="311"/>
      <c r="JE144" s="311"/>
      <c r="JF144" s="311"/>
      <c r="JG144" s="311"/>
      <c r="JH144" s="311"/>
      <c r="JI144" s="311"/>
      <c r="JJ144" s="311"/>
      <c r="JK144" s="311"/>
      <c r="JL144" s="311"/>
      <c r="JM144" s="311"/>
      <c r="JN144" s="311"/>
      <c r="JO144" s="311"/>
      <c r="JP144" s="311"/>
      <c r="JQ144" s="311"/>
      <c r="JR144" s="311"/>
      <c r="JS144" s="311"/>
      <c r="JT144" s="311"/>
      <c r="JU144" s="311"/>
      <c r="JV144" s="311"/>
      <c r="JW144" s="311"/>
      <c r="JX144" s="311"/>
      <c r="JY144" s="311"/>
      <c r="JZ144" s="311"/>
      <c r="KA144" s="311"/>
      <c r="KB144" s="311"/>
      <c r="KC144" s="311"/>
      <c r="KD144" s="311"/>
      <c r="KE144" s="311"/>
      <c r="KF144" s="311"/>
      <c r="KG144" s="311"/>
      <c r="KH144" s="311"/>
      <c r="KI144" s="311"/>
      <c r="KJ144" s="311"/>
      <c r="KK144" s="311"/>
      <c r="KL144" s="311"/>
      <c r="KM144" s="311"/>
      <c r="KN144" s="311"/>
      <c r="KO144" s="311"/>
      <c r="KP144" s="311"/>
      <c r="KQ144" s="311"/>
      <c r="KR144" s="311"/>
      <c r="KS144" s="311"/>
      <c r="KT144" s="311"/>
      <c r="KU144" s="311"/>
      <c r="KV144" s="311"/>
      <c r="KW144" s="311"/>
      <c r="KX144" s="311"/>
      <c r="KY144" s="311"/>
      <c r="KZ144" s="311"/>
      <c r="LA144" s="311"/>
      <c r="LB144" s="311"/>
      <c r="LC144" s="311"/>
      <c r="LD144" s="311"/>
      <c r="LE144" s="311"/>
      <c r="LF144" s="311"/>
      <c r="LG144" s="311"/>
      <c r="LH144" s="311"/>
      <c r="LI144" s="311"/>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05">
        <v>880300</v>
      </c>
      <c r="EB145" s="308"/>
      <c r="EC145" s="308"/>
      <c r="ED145" s="308"/>
      <c r="EE145" s="308"/>
      <c r="EF145" s="308"/>
      <c r="EG145" s="308"/>
      <c r="EH145" s="311"/>
      <c r="EI145" s="311"/>
      <c r="EJ145" s="311"/>
      <c r="EK145" s="311"/>
      <c r="EL145" s="311"/>
      <c r="EM145" s="311"/>
      <c r="EN145" s="311"/>
      <c r="EO145" s="311"/>
      <c r="EP145" s="311"/>
      <c r="EQ145" s="311"/>
      <c r="ER145" s="311"/>
      <c r="ES145" s="311"/>
      <c r="ET145" s="311"/>
      <c r="EU145" s="311"/>
      <c r="EV145" s="311"/>
      <c r="EW145" s="311"/>
      <c r="EX145" s="311"/>
      <c r="EY145" s="311"/>
      <c r="EZ145" s="311"/>
      <c r="FA145" s="311"/>
      <c r="FB145" s="311"/>
      <c r="FC145" s="311"/>
      <c r="FD145" s="311"/>
      <c r="FE145" s="311"/>
      <c r="FF145" s="311"/>
      <c r="FG145" s="311"/>
      <c r="FH145" s="311"/>
      <c r="FI145" s="311"/>
      <c r="FJ145" s="311"/>
      <c r="FK145" s="311"/>
      <c r="FL145" s="361"/>
      <c r="FM145" s="311"/>
      <c r="FN145" s="311"/>
      <c r="FO145" s="311"/>
      <c r="FP145" s="311"/>
      <c r="FQ145" s="311"/>
      <c r="FR145" s="311"/>
      <c r="FS145" s="311"/>
      <c r="FT145" s="311"/>
      <c r="FU145" s="311"/>
      <c r="FV145" s="311"/>
      <c r="FW145" s="311"/>
      <c r="FX145" s="311"/>
      <c r="FY145" s="311"/>
      <c r="FZ145" s="311"/>
      <c r="GA145" s="311"/>
      <c r="GB145" s="311"/>
      <c r="GC145" s="311"/>
      <c r="GD145" s="311"/>
      <c r="GF145" s="311"/>
      <c r="GG145" s="311"/>
      <c r="GH145" s="311"/>
      <c r="GI145" s="311"/>
      <c r="GJ145" s="311"/>
      <c r="GK145" s="311"/>
      <c r="GL145" s="311"/>
      <c r="GM145" s="311"/>
      <c r="GN145" s="311"/>
      <c r="GO145" s="311"/>
      <c r="GP145" s="311"/>
      <c r="GQ145" s="311"/>
      <c r="GR145" s="311"/>
      <c r="GS145" s="311"/>
      <c r="GT145" s="311"/>
      <c r="GU145" s="311"/>
      <c r="GV145" s="311"/>
      <c r="GW145" s="311"/>
      <c r="GX145" s="311"/>
      <c r="GY145" s="311"/>
      <c r="GZ145" s="311"/>
      <c r="HA145" s="311"/>
      <c r="HB145" s="311"/>
      <c r="HC145" s="311"/>
      <c r="HD145" s="311"/>
      <c r="HE145" s="311"/>
      <c r="HF145" s="311"/>
      <c r="HG145" s="311"/>
      <c r="HH145" s="311"/>
      <c r="HI145" s="311"/>
      <c r="HJ145" s="311"/>
      <c r="HK145" s="311"/>
      <c r="HL145" s="311"/>
      <c r="HM145" s="311"/>
      <c r="HN145" s="311"/>
      <c r="HO145" s="311"/>
      <c r="HP145" s="311"/>
      <c r="HQ145" s="311"/>
      <c r="HR145" s="311"/>
      <c r="HS145" s="311"/>
      <c r="HT145" s="311"/>
      <c r="HU145" s="311"/>
      <c r="HV145" s="311"/>
      <c r="HW145" s="311"/>
      <c r="HX145" s="311"/>
      <c r="HY145" s="311"/>
      <c r="HZ145" s="311"/>
      <c r="IA145" s="311"/>
      <c r="IB145" s="311"/>
      <c r="IC145" s="311"/>
      <c r="ID145" s="311"/>
      <c r="IE145" s="311"/>
      <c r="IF145" s="311"/>
      <c r="IG145" s="311"/>
      <c r="IH145" s="311"/>
      <c r="II145" s="311"/>
      <c r="IJ145" s="311"/>
      <c r="IK145" s="311"/>
      <c r="IL145" s="311"/>
      <c r="IM145" s="311"/>
      <c r="IN145" s="311"/>
      <c r="IO145" s="311"/>
      <c r="IP145" s="311"/>
      <c r="IQ145" s="311"/>
      <c r="IR145" s="311"/>
      <c r="IS145" s="311"/>
      <c r="IT145" s="311"/>
      <c r="IU145" s="311"/>
      <c r="IV145" s="311"/>
      <c r="IW145" s="311"/>
      <c r="IX145" s="311"/>
      <c r="IY145" s="311"/>
      <c r="IZ145" s="311"/>
      <c r="JA145" s="311"/>
      <c r="JB145" s="311"/>
      <c r="JC145" s="311"/>
      <c r="JD145" s="311"/>
      <c r="JE145" s="311"/>
      <c r="JF145" s="311"/>
      <c r="JG145" s="311"/>
      <c r="JH145" s="311"/>
      <c r="JI145" s="311"/>
      <c r="JJ145" s="311"/>
      <c r="JK145" s="311"/>
      <c r="JL145" s="311"/>
      <c r="JM145" s="311"/>
      <c r="JN145" s="311"/>
      <c r="JO145" s="311"/>
      <c r="JP145" s="311"/>
      <c r="JQ145" s="311"/>
      <c r="JR145" s="311"/>
      <c r="JS145" s="311"/>
      <c r="JT145" s="311"/>
      <c r="JU145" s="311"/>
      <c r="JV145" s="311"/>
      <c r="JW145" s="311"/>
      <c r="JX145" s="311"/>
      <c r="JY145" s="311"/>
      <c r="JZ145" s="311"/>
      <c r="KA145" s="311"/>
      <c r="KB145" s="311"/>
      <c r="KC145" s="311"/>
      <c r="KD145" s="311"/>
      <c r="KE145" s="311"/>
      <c r="KF145" s="311"/>
      <c r="KG145" s="311"/>
      <c r="KH145" s="311"/>
      <c r="KI145" s="311"/>
      <c r="KJ145" s="311"/>
      <c r="KK145" s="311"/>
      <c r="KL145" s="311"/>
      <c r="KM145" s="311"/>
      <c r="KN145" s="311"/>
      <c r="KO145" s="311"/>
      <c r="KP145" s="311"/>
      <c r="KQ145" s="311"/>
      <c r="KR145" s="311"/>
      <c r="KS145" s="311"/>
      <c r="KT145" s="311"/>
      <c r="KU145" s="311"/>
      <c r="KV145" s="311"/>
      <c r="KW145" s="311"/>
      <c r="KX145" s="311"/>
      <c r="KY145" s="311"/>
      <c r="KZ145" s="311"/>
      <c r="LA145" s="311"/>
      <c r="LB145" s="311"/>
      <c r="LC145" s="311"/>
      <c r="LD145" s="311"/>
      <c r="LE145" s="311"/>
      <c r="LF145" s="311"/>
      <c r="LG145" s="311"/>
      <c r="LH145" s="311"/>
      <c r="LI145" s="311"/>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05">
        <v>131308.32999999999</v>
      </c>
      <c r="EB146" s="308"/>
      <c r="EC146" s="308"/>
      <c r="ED146" s="308"/>
      <c r="EE146" s="308"/>
      <c r="EF146" s="308"/>
      <c r="EG146" s="308"/>
      <c r="EH146" s="311"/>
      <c r="EI146" s="311"/>
      <c r="EJ146" s="311"/>
      <c r="EK146" s="311"/>
      <c r="EL146" s="311"/>
      <c r="EM146" s="311"/>
      <c r="EN146" s="311"/>
      <c r="EO146" s="311"/>
      <c r="EP146" s="311"/>
      <c r="EQ146" s="311"/>
      <c r="ER146" s="311"/>
      <c r="ES146" s="311"/>
      <c r="ET146" s="311"/>
      <c r="EU146" s="311"/>
      <c r="EV146" s="311"/>
      <c r="EW146" s="311"/>
      <c r="EX146" s="311"/>
      <c r="EY146" s="311"/>
      <c r="EZ146" s="311"/>
      <c r="FA146" s="311"/>
      <c r="FB146" s="311"/>
      <c r="FC146" s="311"/>
      <c r="FD146" s="311"/>
      <c r="FE146" s="311"/>
      <c r="FF146" s="311"/>
      <c r="FG146" s="311"/>
      <c r="FH146" s="311"/>
      <c r="FI146" s="311"/>
      <c r="FJ146" s="311"/>
      <c r="FK146" s="311"/>
      <c r="FL146" s="361"/>
      <c r="FM146" s="311"/>
      <c r="FN146" s="311"/>
      <c r="FO146" s="311"/>
      <c r="FP146" s="311"/>
      <c r="FQ146" s="311"/>
      <c r="FR146" s="311"/>
      <c r="FS146" s="311"/>
      <c r="FT146" s="311"/>
      <c r="FU146" s="311"/>
      <c r="FV146" s="311"/>
      <c r="FW146" s="311"/>
      <c r="FX146" s="311"/>
      <c r="FY146" s="311"/>
      <c r="FZ146" s="311"/>
      <c r="GA146" s="311"/>
      <c r="GB146" s="311"/>
      <c r="GC146" s="311"/>
      <c r="GD146" s="311"/>
      <c r="GF146" s="311"/>
      <c r="GG146" s="311"/>
      <c r="GH146" s="311"/>
      <c r="GI146" s="311"/>
      <c r="GJ146" s="311"/>
      <c r="GK146" s="311"/>
      <c r="GL146" s="311"/>
      <c r="GM146" s="311"/>
      <c r="GN146" s="311"/>
      <c r="GO146" s="311"/>
      <c r="GP146" s="311"/>
      <c r="GQ146" s="311"/>
      <c r="GR146" s="311"/>
      <c r="GS146" s="311"/>
      <c r="GT146" s="311"/>
      <c r="GU146" s="311"/>
      <c r="GV146" s="311"/>
      <c r="GW146" s="311"/>
      <c r="GX146" s="311"/>
      <c r="GY146" s="311"/>
      <c r="GZ146" s="311"/>
      <c r="HA146" s="311"/>
      <c r="HB146" s="311"/>
      <c r="HC146" s="311"/>
      <c r="HD146" s="311"/>
      <c r="HE146" s="311"/>
      <c r="HF146" s="311"/>
      <c r="HG146" s="311"/>
      <c r="HH146" s="311"/>
      <c r="HI146" s="311"/>
      <c r="HJ146" s="311"/>
      <c r="HK146" s="311"/>
      <c r="HL146" s="311"/>
      <c r="HM146" s="311"/>
      <c r="HN146" s="311"/>
      <c r="HO146" s="311"/>
      <c r="HP146" s="311"/>
      <c r="HQ146" s="311"/>
      <c r="HR146" s="311"/>
      <c r="HS146" s="311"/>
      <c r="HT146" s="311"/>
      <c r="HU146" s="311"/>
      <c r="HV146" s="311"/>
      <c r="HW146" s="311"/>
      <c r="HX146" s="311"/>
      <c r="HY146" s="311"/>
      <c r="HZ146" s="311"/>
      <c r="IA146" s="311"/>
      <c r="IB146" s="311"/>
      <c r="IC146" s="311"/>
      <c r="ID146" s="311"/>
      <c r="IE146" s="311"/>
      <c r="IF146" s="311"/>
      <c r="IG146" s="311"/>
      <c r="IH146" s="311"/>
      <c r="II146" s="311"/>
      <c r="IJ146" s="311"/>
      <c r="IK146" s="311"/>
      <c r="IL146" s="311"/>
      <c r="IM146" s="311"/>
      <c r="IN146" s="311"/>
      <c r="IO146" s="311"/>
      <c r="IP146" s="311"/>
      <c r="IQ146" s="311"/>
      <c r="IR146" s="311"/>
      <c r="IS146" s="311"/>
      <c r="IT146" s="311"/>
      <c r="IU146" s="311"/>
      <c r="IV146" s="311"/>
      <c r="IW146" s="311"/>
      <c r="IX146" s="311"/>
      <c r="IY146" s="311"/>
      <c r="IZ146" s="311"/>
      <c r="JA146" s="311"/>
      <c r="JB146" s="311"/>
      <c r="JC146" s="311"/>
      <c r="JD146" s="311"/>
      <c r="JE146" s="311"/>
      <c r="JF146" s="311"/>
      <c r="JG146" s="311"/>
      <c r="JH146" s="311"/>
      <c r="JI146" s="311"/>
      <c r="JJ146" s="311"/>
      <c r="JK146" s="311"/>
      <c r="JL146" s="311"/>
      <c r="JM146" s="311"/>
      <c r="JN146" s="311"/>
      <c r="JO146" s="311"/>
      <c r="JP146" s="311"/>
      <c r="JQ146" s="311"/>
      <c r="JR146" s="311"/>
      <c r="JS146" s="311"/>
      <c r="JT146" s="311"/>
      <c r="JU146" s="311"/>
      <c r="JV146" s="311"/>
      <c r="JW146" s="311"/>
      <c r="JX146" s="311"/>
      <c r="JY146" s="311"/>
      <c r="JZ146" s="311"/>
      <c r="KA146" s="311"/>
      <c r="KB146" s="311"/>
      <c r="KC146" s="311"/>
      <c r="KD146" s="311"/>
      <c r="KE146" s="311"/>
      <c r="KF146" s="311"/>
      <c r="KG146" s="311"/>
      <c r="KH146" s="311"/>
      <c r="KI146" s="311"/>
      <c r="KJ146" s="311"/>
      <c r="KK146" s="311"/>
      <c r="KL146" s="311"/>
      <c r="KM146" s="311"/>
      <c r="KN146" s="311"/>
      <c r="KO146" s="311"/>
      <c r="KP146" s="311"/>
      <c r="KQ146" s="311"/>
      <c r="KR146" s="311"/>
      <c r="KS146" s="311"/>
      <c r="KT146" s="311"/>
      <c r="KU146" s="311"/>
      <c r="KV146" s="311"/>
      <c r="KW146" s="311"/>
      <c r="KX146" s="311"/>
      <c r="KY146" s="311"/>
      <c r="KZ146" s="311"/>
      <c r="LA146" s="311"/>
      <c r="LB146" s="311"/>
      <c r="LC146" s="311"/>
      <c r="LD146" s="311"/>
      <c r="LE146" s="311"/>
      <c r="LF146" s="311"/>
      <c r="LG146" s="311"/>
      <c r="LH146" s="311"/>
      <c r="LI146" s="311"/>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05">
        <v>428528</v>
      </c>
      <c r="EB147" s="308"/>
      <c r="EC147" s="308"/>
      <c r="ED147" s="308"/>
      <c r="EE147" s="308"/>
      <c r="EF147" s="308"/>
      <c r="EG147" s="308"/>
      <c r="EH147" s="311"/>
      <c r="EI147" s="311"/>
      <c r="EJ147" s="311"/>
      <c r="EK147" s="311"/>
      <c r="EL147" s="311"/>
      <c r="EM147" s="311"/>
      <c r="EN147" s="311"/>
      <c r="EO147" s="311"/>
      <c r="EP147" s="311"/>
      <c r="EQ147" s="311"/>
      <c r="ER147" s="311"/>
      <c r="ES147" s="311"/>
      <c r="ET147" s="311"/>
      <c r="EU147" s="311"/>
      <c r="EV147" s="311"/>
      <c r="EW147" s="311"/>
      <c r="EX147" s="311"/>
      <c r="EY147" s="311"/>
      <c r="EZ147" s="311"/>
      <c r="FA147" s="311"/>
      <c r="FB147" s="311"/>
      <c r="FC147" s="311"/>
      <c r="FD147" s="311"/>
      <c r="FE147" s="311"/>
      <c r="FF147" s="311"/>
      <c r="FG147" s="311"/>
      <c r="FH147" s="311"/>
      <c r="FI147" s="311"/>
      <c r="FJ147" s="311"/>
      <c r="FK147" s="311"/>
      <c r="FL147" s="361"/>
      <c r="FM147" s="311"/>
      <c r="FN147" s="311"/>
      <c r="FO147" s="311"/>
      <c r="FP147" s="311"/>
      <c r="FQ147" s="311"/>
      <c r="FR147" s="311"/>
      <c r="FS147" s="311"/>
      <c r="FT147" s="311"/>
      <c r="FU147" s="311"/>
      <c r="FV147" s="311"/>
      <c r="FW147" s="311"/>
      <c r="FX147" s="311"/>
      <c r="FY147" s="311"/>
      <c r="FZ147" s="311"/>
      <c r="GA147" s="311"/>
      <c r="GB147" s="311"/>
      <c r="GC147" s="311"/>
      <c r="GD147" s="311"/>
      <c r="GF147" s="311"/>
      <c r="GG147" s="311"/>
      <c r="GH147" s="311"/>
      <c r="GI147" s="311"/>
      <c r="GJ147" s="311"/>
      <c r="GK147" s="311"/>
      <c r="GL147" s="311"/>
      <c r="GM147" s="311"/>
      <c r="GN147" s="311"/>
      <c r="GO147" s="311"/>
      <c r="GP147" s="311"/>
      <c r="GQ147" s="311"/>
      <c r="GR147" s="311"/>
      <c r="GS147" s="311"/>
      <c r="GT147" s="311"/>
      <c r="GU147" s="311"/>
      <c r="GV147" s="311"/>
      <c r="GW147" s="311"/>
      <c r="GX147" s="311"/>
      <c r="GY147" s="311"/>
      <c r="GZ147" s="311"/>
      <c r="HA147" s="311"/>
      <c r="HB147" s="311"/>
      <c r="HC147" s="311"/>
      <c r="HD147" s="311"/>
      <c r="HE147" s="311"/>
      <c r="HF147" s="311"/>
      <c r="HG147" s="311"/>
      <c r="HH147" s="311"/>
      <c r="HI147" s="311"/>
      <c r="HJ147" s="311"/>
      <c r="HK147" s="311"/>
      <c r="HL147" s="311"/>
      <c r="HM147" s="311"/>
      <c r="HN147" s="311"/>
      <c r="HO147" s="311"/>
      <c r="HP147" s="311"/>
      <c r="HQ147" s="311"/>
      <c r="HR147" s="311"/>
      <c r="HS147" s="311"/>
      <c r="HT147" s="311"/>
      <c r="HU147" s="311"/>
      <c r="HV147" s="311"/>
      <c r="HW147" s="311"/>
      <c r="HX147" s="311"/>
      <c r="HY147" s="311"/>
      <c r="HZ147" s="311"/>
      <c r="IA147" s="311"/>
      <c r="IB147" s="311"/>
      <c r="IC147" s="311"/>
      <c r="ID147" s="311"/>
      <c r="IE147" s="311"/>
      <c r="IF147" s="311"/>
      <c r="IG147" s="311"/>
      <c r="IH147" s="311"/>
      <c r="II147" s="311"/>
      <c r="IJ147" s="311"/>
      <c r="IK147" s="311"/>
      <c r="IL147" s="311"/>
      <c r="IM147" s="311"/>
      <c r="IN147" s="311"/>
      <c r="IO147" s="311"/>
      <c r="IP147" s="311"/>
      <c r="IQ147" s="311"/>
      <c r="IR147" s="311"/>
      <c r="IS147" s="311"/>
      <c r="IT147" s="311"/>
      <c r="IU147" s="311"/>
      <c r="IV147" s="311"/>
      <c r="IW147" s="311"/>
      <c r="IX147" s="311"/>
      <c r="IY147" s="311"/>
      <c r="IZ147" s="311"/>
      <c r="JA147" s="311"/>
      <c r="JB147" s="311"/>
      <c r="JC147" s="311"/>
      <c r="JD147" s="311"/>
      <c r="JE147" s="311"/>
      <c r="JF147" s="311"/>
      <c r="JG147" s="311"/>
      <c r="JH147" s="311"/>
      <c r="JI147" s="311"/>
      <c r="JJ147" s="311"/>
      <c r="JK147" s="311"/>
      <c r="JL147" s="311"/>
      <c r="JM147" s="311"/>
      <c r="JN147" s="311"/>
      <c r="JO147" s="311"/>
      <c r="JP147" s="311"/>
      <c r="JQ147" s="311"/>
      <c r="JR147" s="311"/>
      <c r="JS147" s="311"/>
      <c r="JT147" s="311"/>
      <c r="JU147" s="311"/>
      <c r="JV147" s="311"/>
      <c r="JW147" s="311"/>
      <c r="JX147" s="311"/>
      <c r="JY147" s="311"/>
      <c r="JZ147" s="311"/>
      <c r="KA147" s="311"/>
      <c r="KB147" s="311"/>
      <c r="KC147" s="311"/>
      <c r="KD147" s="311"/>
      <c r="KE147" s="311"/>
      <c r="KF147" s="311"/>
      <c r="KG147" s="311"/>
      <c r="KH147" s="311"/>
      <c r="KI147" s="311"/>
      <c r="KJ147" s="311"/>
      <c r="KK147" s="311"/>
      <c r="KL147" s="311"/>
      <c r="KM147" s="311"/>
      <c r="KN147" s="311"/>
      <c r="KO147" s="311"/>
      <c r="KP147" s="311"/>
      <c r="KQ147" s="311"/>
      <c r="KR147" s="311"/>
      <c r="KS147" s="311"/>
      <c r="KT147" s="311"/>
      <c r="KU147" s="311"/>
      <c r="KV147" s="311"/>
      <c r="KW147" s="311"/>
      <c r="KX147" s="311"/>
      <c r="KY147" s="311"/>
      <c r="KZ147" s="311"/>
      <c r="LA147" s="311"/>
      <c r="LB147" s="311"/>
      <c r="LC147" s="311"/>
      <c r="LD147" s="311"/>
      <c r="LE147" s="311"/>
      <c r="LF147" s="311"/>
      <c r="LG147" s="311"/>
      <c r="LH147" s="311"/>
      <c r="LI147" s="311"/>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05">
        <v>163659.67000000001</v>
      </c>
      <c r="EB148" s="308"/>
      <c r="EC148" s="308"/>
      <c r="ED148" s="308"/>
      <c r="EE148" s="308"/>
      <c r="EF148" s="308"/>
      <c r="EG148" s="308"/>
      <c r="EH148" s="311"/>
      <c r="EI148" s="311"/>
      <c r="EJ148" s="311"/>
      <c r="EK148" s="311"/>
      <c r="EL148" s="311"/>
      <c r="EM148" s="311"/>
      <c r="EN148" s="311"/>
      <c r="EO148" s="311"/>
      <c r="EP148" s="311"/>
      <c r="EQ148" s="311"/>
      <c r="ER148" s="311"/>
      <c r="ES148" s="311"/>
      <c r="ET148" s="311"/>
      <c r="EU148" s="311"/>
      <c r="EV148" s="311"/>
      <c r="EW148" s="311"/>
      <c r="EX148" s="311"/>
      <c r="EY148" s="311"/>
      <c r="EZ148" s="311"/>
      <c r="FA148" s="311"/>
      <c r="FB148" s="311"/>
      <c r="FC148" s="311"/>
      <c r="FD148" s="311"/>
      <c r="FE148" s="311"/>
      <c r="FF148" s="311"/>
      <c r="FG148" s="311"/>
      <c r="FH148" s="311"/>
      <c r="FI148" s="311"/>
      <c r="FJ148" s="311"/>
      <c r="FK148" s="311"/>
      <c r="FL148" s="361"/>
      <c r="FM148" s="311"/>
      <c r="FN148" s="311"/>
      <c r="FO148" s="311"/>
      <c r="FP148" s="311"/>
      <c r="FQ148" s="311"/>
      <c r="FR148" s="311"/>
      <c r="FS148" s="311"/>
      <c r="FT148" s="311"/>
      <c r="FU148" s="311"/>
      <c r="FV148" s="311"/>
      <c r="FW148" s="311"/>
      <c r="FX148" s="311"/>
      <c r="FY148" s="311"/>
      <c r="FZ148" s="311"/>
      <c r="GA148" s="311"/>
      <c r="GB148" s="311"/>
      <c r="GC148" s="311"/>
      <c r="GD148" s="311"/>
      <c r="GF148" s="311"/>
      <c r="GG148" s="311"/>
      <c r="GH148" s="311"/>
      <c r="GI148" s="311"/>
      <c r="GJ148" s="311"/>
      <c r="GK148" s="311"/>
      <c r="GL148" s="311"/>
      <c r="GM148" s="311"/>
      <c r="GN148" s="311"/>
      <c r="GO148" s="311"/>
      <c r="GP148" s="311"/>
      <c r="GQ148" s="311"/>
      <c r="GR148" s="311"/>
      <c r="GS148" s="311"/>
      <c r="GT148" s="311"/>
      <c r="GU148" s="311"/>
      <c r="GV148" s="311"/>
      <c r="GW148" s="311"/>
      <c r="GX148" s="311"/>
      <c r="GY148" s="311"/>
      <c r="GZ148" s="311"/>
      <c r="HA148" s="311"/>
      <c r="HB148" s="311"/>
      <c r="HC148" s="311"/>
      <c r="HD148" s="311"/>
      <c r="HE148" s="311"/>
      <c r="HF148" s="311"/>
      <c r="HG148" s="311"/>
      <c r="HH148" s="311"/>
      <c r="HI148" s="311"/>
      <c r="HJ148" s="311"/>
      <c r="HK148" s="311"/>
      <c r="HL148" s="311"/>
      <c r="HM148" s="311"/>
      <c r="HN148" s="311"/>
      <c r="HO148" s="311"/>
      <c r="HP148" s="311"/>
      <c r="HQ148" s="311"/>
      <c r="HR148" s="311"/>
      <c r="HS148" s="311"/>
      <c r="HT148" s="311"/>
      <c r="HU148" s="311"/>
      <c r="HV148" s="311"/>
      <c r="HW148" s="311"/>
      <c r="HX148" s="311"/>
      <c r="HY148" s="311"/>
      <c r="HZ148" s="311"/>
      <c r="IA148" s="311"/>
      <c r="IB148" s="311"/>
      <c r="IC148" s="311"/>
      <c r="ID148" s="311"/>
      <c r="IE148" s="311"/>
      <c r="IF148" s="311"/>
      <c r="IG148" s="311"/>
      <c r="IH148" s="311"/>
      <c r="II148" s="311"/>
      <c r="IJ148" s="311"/>
      <c r="IK148" s="311"/>
      <c r="IL148" s="311"/>
      <c r="IM148" s="311"/>
      <c r="IN148" s="311"/>
      <c r="IO148" s="311"/>
      <c r="IP148" s="311"/>
      <c r="IQ148" s="311"/>
      <c r="IR148" s="311"/>
      <c r="IS148" s="311"/>
      <c r="IT148" s="311"/>
      <c r="IU148" s="311"/>
      <c r="IV148" s="311"/>
      <c r="IW148" s="311"/>
      <c r="IX148" s="311"/>
      <c r="IY148" s="311"/>
      <c r="IZ148" s="311"/>
      <c r="JA148" s="311"/>
      <c r="JB148" s="311"/>
      <c r="JC148" s="311"/>
      <c r="JD148" s="311"/>
      <c r="JE148" s="311"/>
      <c r="JF148" s="311"/>
      <c r="JG148" s="311"/>
      <c r="JH148" s="311"/>
      <c r="JI148" s="311"/>
      <c r="JJ148" s="311"/>
      <c r="JK148" s="311"/>
      <c r="JL148" s="311"/>
      <c r="JM148" s="311"/>
      <c r="JN148" s="311"/>
      <c r="JO148" s="311"/>
      <c r="JP148" s="311"/>
      <c r="JQ148" s="311"/>
      <c r="JR148" s="311"/>
      <c r="JS148" s="311"/>
      <c r="JT148" s="311"/>
      <c r="JU148" s="311"/>
      <c r="JV148" s="311"/>
      <c r="JW148" s="311"/>
      <c r="JX148" s="311"/>
      <c r="JY148" s="311"/>
      <c r="JZ148" s="311"/>
      <c r="KA148" s="311"/>
      <c r="KB148" s="311"/>
      <c r="KC148" s="311"/>
      <c r="KD148" s="311"/>
      <c r="KE148" s="311"/>
      <c r="KF148" s="311"/>
      <c r="KG148" s="311"/>
      <c r="KH148" s="311"/>
      <c r="KI148" s="311"/>
      <c r="KJ148" s="311"/>
      <c r="KK148" s="311"/>
      <c r="KL148" s="311"/>
      <c r="KM148" s="311"/>
      <c r="KN148" s="311"/>
      <c r="KO148" s="311"/>
      <c r="KP148" s="311"/>
      <c r="KQ148" s="311"/>
      <c r="KR148" s="311"/>
      <c r="KS148" s="311"/>
      <c r="KT148" s="311"/>
      <c r="KU148" s="311"/>
      <c r="KV148" s="311"/>
      <c r="KW148" s="311"/>
      <c r="KX148" s="311"/>
      <c r="KY148" s="311"/>
      <c r="KZ148" s="311"/>
      <c r="LA148" s="311"/>
      <c r="LB148" s="311"/>
      <c r="LC148" s="311"/>
      <c r="LD148" s="311"/>
      <c r="LE148" s="311"/>
      <c r="LF148" s="311"/>
      <c r="LG148" s="311"/>
      <c r="LH148" s="311"/>
      <c r="LI148" s="311"/>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05">
        <v>827960.69</v>
      </c>
      <c r="EB149" s="308"/>
      <c r="EC149" s="308"/>
      <c r="ED149" s="308"/>
      <c r="EE149" s="308"/>
      <c r="EF149" s="308"/>
      <c r="EG149" s="308"/>
      <c r="EH149" s="311"/>
      <c r="EI149" s="311"/>
      <c r="EJ149" s="311"/>
      <c r="EK149" s="311"/>
      <c r="EL149" s="311"/>
      <c r="EM149" s="311"/>
      <c r="EN149" s="311"/>
      <c r="EO149" s="311"/>
      <c r="EP149" s="311"/>
      <c r="EQ149" s="311"/>
      <c r="ER149" s="311"/>
      <c r="ES149" s="311"/>
      <c r="ET149" s="311"/>
      <c r="EU149" s="311"/>
      <c r="EV149" s="311"/>
      <c r="EW149" s="311"/>
      <c r="EX149" s="311"/>
      <c r="EY149" s="311"/>
      <c r="EZ149" s="311"/>
      <c r="FA149" s="311"/>
      <c r="FB149" s="311"/>
      <c r="FC149" s="311"/>
      <c r="FD149" s="311"/>
      <c r="FE149" s="311"/>
      <c r="FF149" s="311"/>
      <c r="FG149" s="311"/>
      <c r="FH149" s="311"/>
      <c r="FI149" s="311"/>
      <c r="FJ149" s="311"/>
      <c r="FK149" s="311"/>
      <c r="FL149" s="361"/>
      <c r="FM149" s="311"/>
      <c r="FN149" s="311"/>
      <c r="FO149" s="311"/>
      <c r="FP149" s="311"/>
      <c r="FQ149" s="311"/>
      <c r="FR149" s="311"/>
      <c r="FS149" s="311"/>
      <c r="FT149" s="311"/>
      <c r="FU149" s="311"/>
      <c r="FV149" s="311"/>
      <c r="FW149" s="311"/>
      <c r="FX149" s="311"/>
      <c r="FY149" s="311"/>
      <c r="FZ149" s="311"/>
      <c r="GA149" s="311"/>
      <c r="GB149" s="311"/>
      <c r="GC149" s="311"/>
      <c r="GD149" s="311"/>
      <c r="GF149" s="311"/>
      <c r="GG149" s="311"/>
      <c r="GH149" s="311"/>
      <c r="GI149" s="311"/>
      <c r="GJ149" s="311"/>
      <c r="GK149" s="311"/>
      <c r="GL149" s="311"/>
      <c r="GM149" s="311"/>
      <c r="GN149" s="311"/>
      <c r="GO149" s="311"/>
      <c r="GP149" s="311"/>
      <c r="GQ149" s="311"/>
      <c r="GR149" s="311"/>
      <c r="GS149" s="311"/>
      <c r="GT149" s="311"/>
      <c r="GU149" s="311"/>
      <c r="GV149" s="311"/>
      <c r="GW149" s="311"/>
      <c r="GX149" s="311"/>
      <c r="GY149" s="311"/>
      <c r="GZ149" s="311"/>
      <c r="HA149" s="311"/>
      <c r="HB149" s="311"/>
      <c r="HC149" s="311"/>
      <c r="HD149" s="311"/>
      <c r="HE149" s="311"/>
      <c r="HF149" s="311"/>
      <c r="HG149" s="311"/>
      <c r="HH149" s="311"/>
      <c r="HI149" s="311"/>
      <c r="HJ149" s="311"/>
      <c r="HK149" s="311"/>
      <c r="HL149" s="311"/>
      <c r="HM149" s="311"/>
      <c r="HN149" s="311"/>
      <c r="HO149" s="311"/>
      <c r="HP149" s="311"/>
      <c r="HQ149" s="311"/>
      <c r="HR149" s="311"/>
      <c r="HS149" s="311"/>
      <c r="HT149" s="311"/>
      <c r="HU149" s="311"/>
      <c r="HV149" s="311"/>
      <c r="HW149" s="311"/>
      <c r="HX149" s="311"/>
      <c r="HY149" s="311"/>
      <c r="HZ149" s="311"/>
      <c r="IA149" s="311"/>
      <c r="IB149" s="311"/>
      <c r="IC149" s="311"/>
      <c r="ID149" s="311"/>
      <c r="IE149" s="311"/>
      <c r="IF149" s="311"/>
      <c r="IG149" s="311"/>
      <c r="IH149" s="311"/>
      <c r="II149" s="311"/>
      <c r="IJ149" s="311"/>
      <c r="IK149" s="311"/>
      <c r="IL149" s="311"/>
      <c r="IM149" s="311"/>
      <c r="IN149" s="311"/>
      <c r="IO149" s="311"/>
      <c r="IP149" s="311"/>
      <c r="IQ149" s="311"/>
      <c r="IR149" s="311"/>
      <c r="IS149" s="311"/>
      <c r="IT149" s="311"/>
      <c r="IU149" s="311"/>
      <c r="IV149" s="311"/>
      <c r="IW149" s="311"/>
      <c r="IX149" s="311"/>
      <c r="IY149" s="311"/>
      <c r="IZ149" s="311"/>
      <c r="JA149" s="311"/>
      <c r="JB149" s="311"/>
      <c r="JC149" s="311"/>
      <c r="JD149" s="311"/>
      <c r="JE149" s="311"/>
      <c r="JF149" s="311"/>
      <c r="JG149" s="311"/>
      <c r="JH149" s="311"/>
      <c r="JI149" s="311"/>
      <c r="JJ149" s="311"/>
      <c r="JK149" s="311"/>
      <c r="JL149" s="311"/>
      <c r="JM149" s="311"/>
      <c r="JN149" s="311"/>
      <c r="JO149" s="311"/>
      <c r="JP149" s="311"/>
      <c r="JQ149" s="311"/>
      <c r="JR149" s="311"/>
      <c r="JS149" s="311"/>
      <c r="JT149" s="311"/>
      <c r="JU149" s="311"/>
      <c r="JV149" s="311"/>
      <c r="JW149" s="311"/>
      <c r="JX149" s="311"/>
      <c r="JY149" s="311"/>
      <c r="JZ149" s="311"/>
      <c r="KA149" s="311"/>
      <c r="KB149" s="311"/>
      <c r="KC149" s="311"/>
      <c r="KD149" s="311"/>
      <c r="KE149" s="311"/>
      <c r="KF149" s="311"/>
      <c r="KG149" s="311"/>
      <c r="KH149" s="311"/>
      <c r="KI149" s="311"/>
      <c r="KJ149" s="311"/>
      <c r="KK149" s="311"/>
      <c r="KL149" s="311"/>
      <c r="KM149" s="311"/>
      <c r="KN149" s="311"/>
      <c r="KO149" s="311"/>
      <c r="KP149" s="311"/>
      <c r="KQ149" s="311"/>
      <c r="KR149" s="311"/>
      <c r="KS149" s="311"/>
      <c r="KT149" s="311"/>
      <c r="KU149" s="311"/>
      <c r="KV149" s="311"/>
      <c r="KW149" s="311"/>
      <c r="KX149" s="311"/>
      <c r="KY149" s="311"/>
      <c r="KZ149" s="311"/>
      <c r="LA149" s="311"/>
      <c r="LB149" s="311"/>
      <c r="LC149" s="311"/>
      <c r="LD149" s="311"/>
      <c r="LE149" s="311"/>
      <c r="LF149" s="311"/>
      <c r="LG149" s="311"/>
      <c r="LH149" s="311"/>
      <c r="LI149" s="311"/>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05">
        <v>997953.14</v>
      </c>
      <c r="EB150" s="308"/>
      <c r="EC150" s="308"/>
      <c r="ED150" s="308"/>
      <c r="EE150" s="308"/>
      <c r="EF150" s="308"/>
      <c r="EG150" s="308"/>
      <c r="EH150" s="311"/>
      <c r="EI150" s="311"/>
      <c r="EJ150" s="311"/>
      <c r="EK150" s="311"/>
      <c r="EL150" s="311"/>
      <c r="EM150" s="311"/>
      <c r="EN150" s="311"/>
      <c r="EO150" s="311"/>
      <c r="EP150" s="311"/>
      <c r="EQ150" s="311"/>
      <c r="ER150" s="311"/>
      <c r="ES150" s="311"/>
      <c r="ET150" s="311"/>
      <c r="EU150" s="311"/>
      <c r="EV150" s="311"/>
      <c r="EW150" s="311"/>
      <c r="EX150" s="311"/>
      <c r="EY150" s="311"/>
      <c r="EZ150" s="311"/>
      <c r="FA150" s="311"/>
      <c r="FB150" s="311"/>
      <c r="FC150" s="311"/>
      <c r="FD150" s="311"/>
      <c r="FE150" s="311"/>
      <c r="FF150" s="311"/>
      <c r="FG150" s="311"/>
      <c r="FH150" s="311"/>
      <c r="FI150" s="311"/>
      <c r="FJ150" s="311"/>
      <c r="FK150" s="311"/>
      <c r="FL150" s="361"/>
      <c r="FM150" s="311"/>
      <c r="FN150" s="311"/>
      <c r="FO150" s="311"/>
      <c r="FP150" s="311"/>
      <c r="FQ150" s="311"/>
      <c r="FR150" s="311"/>
      <c r="FS150" s="311"/>
      <c r="FT150" s="311"/>
      <c r="FU150" s="311"/>
      <c r="FV150" s="311"/>
      <c r="FW150" s="311"/>
      <c r="FX150" s="311"/>
      <c r="FY150" s="311"/>
      <c r="FZ150" s="311"/>
      <c r="GA150" s="311"/>
      <c r="GB150" s="311"/>
      <c r="GC150" s="311"/>
      <c r="GD150" s="311"/>
      <c r="GF150" s="311"/>
      <c r="GG150" s="311"/>
      <c r="GH150" s="311"/>
      <c r="GI150" s="311"/>
      <c r="GJ150" s="311"/>
      <c r="GK150" s="311"/>
      <c r="GL150" s="311"/>
      <c r="GM150" s="311"/>
      <c r="GN150" s="311"/>
      <c r="GO150" s="311"/>
      <c r="GP150" s="311"/>
      <c r="GQ150" s="311"/>
      <c r="GR150" s="311"/>
      <c r="GS150" s="311"/>
      <c r="GT150" s="311"/>
      <c r="GU150" s="311"/>
      <c r="GV150" s="311"/>
      <c r="GW150" s="311"/>
      <c r="GX150" s="311"/>
      <c r="GY150" s="311"/>
      <c r="GZ150" s="311"/>
      <c r="HA150" s="311"/>
      <c r="HB150" s="311"/>
      <c r="HC150" s="311"/>
      <c r="HD150" s="311"/>
      <c r="HE150" s="311"/>
      <c r="HF150" s="311"/>
      <c r="HG150" s="311"/>
      <c r="HH150" s="311"/>
      <c r="HI150" s="311"/>
      <c r="HJ150" s="311"/>
      <c r="HK150" s="311"/>
      <c r="HL150" s="311"/>
      <c r="HM150" s="311"/>
      <c r="HN150" s="311"/>
      <c r="HO150" s="311"/>
      <c r="HP150" s="311"/>
      <c r="HQ150" s="311"/>
      <c r="HR150" s="311"/>
      <c r="HS150" s="311"/>
      <c r="HT150" s="311"/>
      <c r="HU150" s="311"/>
      <c r="HV150" s="311"/>
      <c r="HW150" s="311"/>
      <c r="HX150" s="311"/>
      <c r="HY150" s="311"/>
      <c r="HZ150" s="311"/>
      <c r="IA150" s="311"/>
      <c r="IB150" s="311"/>
      <c r="IC150" s="311"/>
      <c r="ID150" s="311"/>
      <c r="IE150" s="311"/>
      <c r="IF150" s="311"/>
      <c r="IG150" s="311"/>
      <c r="IH150" s="311"/>
      <c r="II150" s="311"/>
      <c r="IJ150" s="311"/>
      <c r="IK150" s="311"/>
      <c r="IL150" s="311"/>
      <c r="IM150" s="311"/>
      <c r="IN150" s="311"/>
      <c r="IO150" s="311"/>
      <c r="IP150" s="311"/>
      <c r="IQ150" s="311"/>
      <c r="IR150" s="311"/>
      <c r="IS150" s="311"/>
      <c r="IT150" s="311"/>
      <c r="IU150" s="311"/>
      <c r="IV150" s="311"/>
      <c r="IW150" s="311"/>
      <c r="IX150" s="311"/>
      <c r="IY150" s="311"/>
      <c r="IZ150" s="311"/>
      <c r="JA150" s="311"/>
      <c r="JB150" s="311"/>
      <c r="JC150" s="311"/>
      <c r="JD150" s="311"/>
      <c r="JE150" s="311"/>
      <c r="JF150" s="311"/>
      <c r="JG150" s="311"/>
      <c r="JH150" s="311"/>
      <c r="JI150" s="311"/>
      <c r="JJ150" s="311"/>
      <c r="JK150" s="311"/>
      <c r="JL150" s="311"/>
      <c r="JM150" s="311"/>
      <c r="JN150" s="311"/>
      <c r="JO150" s="311"/>
      <c r="JP150" s="311"/>
      <c r="JQ150" s="311"/>
      <c r="JR150" s="311"/>
      <c r="JS150" s="311"/>
      <c r="JT150" s="311"/>
      <c r="JU150" s="311"/>
      <c r="JV150" s="311"/>
      <c r="JW150" s="311"/>
      <c r="JX150" s="311"/>
      <c r="JY150" s="311"/>
      <c r="JZ150" s="311"/>
      <c r="KA150" s="311"/>
      <c r="KB150" s="311"/>
      <c r="KC150" s="311"/>
      <c r="KD150" s="311"/>
      <c r="KE150" s="311"/>
      <c r="KF150" s="311"/>
      <c r="KG150" s="311"/>
      <c r="KH150" s="311"/>
      <c r="KI150" s="311"/>
      <c r="KJ150" s="311"/>
      <c r="KK150" s="311"/>
      <c r="KL150" s="311"/>
      <c r="KM150" s="311"/>
      <c r="KN150" s="311"/>
      <c r="KO150" s="311"/>
      <c r="KP150" s="311"/>
      <c r="KQ150" s="311"/>
      <c r="KR150" s="311"/>
      <c r="KS150" s="311"/>
      <c r="KT150" s="311"/>
      <c r="KU150" s="311"/>
      <c r="KV150" s="311"/>
      <c r="KW150" s="311"/>
      <c r="KX150" s="311"/>
      <c r="KY150" s="311"/>
      <c r="KZ150" s="311"/>
      <c r="LA150" s="311"/>
      <c r="LB150" s="311"/>
      <c r="LC150" s="311"/>
      <c r="LD150" s="311"/>
      <c r="LE150" s="311"/>
      <c r="LF150" s="311"/>
      <c r="LG150" s="311"/>
      <c r="LH150" s="311"/>
      <c r="LI150" s="311"/>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05">
        <v>922546.76</v>
      </c>
      <c r="EB151" s="308"/>
      <c r="EC151" s="308"/>
      <c r="ED151" s="308"/>
      <c r="EE151" s="308"/>
      <c r="EF151" s="308"/>
      <c r="EG151" s="308"/>
      <c r="ET151" s="311"/>
      <c r="EU151" s="311"/>
      <c r="EV151" s="311"/>
      <c r="EW151" s="311"/>
      <c r="EX151" s="311"/>
      <c r="EY151" s="311"/>
      <c r="EZ151" s="311"/>
      <c r="FA151" s="311"/>
      <c r="FB151" s="311"/>
      <c r="FC151" s="311"/>
      <c r="FD151" s="311"/>
      <c r="FE151" s="311"/>
      <c r="FF151" s="311"/>
      <c r="FG151" s="311"/>
      <c r="FH151" s="311"/>
      <c r="FI151" s="311"/>
      <c r="FJ151" s="311"/>
      <c r="FK151" s="311"/>
      <c r="FL151" s="361"/>
      <c r="FM151" s="311"/>
      <c r="FN151" s="311"/>
      <c r="FO151" s="311"/>
      <c r="FP151" s="311"/>
      <c r="FQ151" s="311"/>
      <c r="FR151" s="311"/>
      <c r="FS151" s="311"/>
      <c r="FT151" s="311"/>
      <c r="FU151" s="311"/>
      <c r="FV151" s="311"/>
      <c r="FW151" s="311"/>
      <c r="FX151" s="311"/>
      <c r="FY151" s="311"/>
      <c r="FZ151" s="311"/>
      <c r="GA151" s="311"/>
      <c r="GB151" s="311"/>
      <c r="GC151" s="311"/>
      <c r="GD151" s="311"/>
      <c r="GF151" s="311"/>
      <c r="GG151" s="311"/>
      <c r="GH151" s="311"/>
      <c r="GI151" s="311"/>
      <c r="GJ151" s="311"/>
      <c r="GK151" s="311"/>
      <c r="GL151" s="311"/>
      <c r="GM151" s="311"/>
      <c r="GN151" s="311"/>
      <c r="GO151" s="311"/>
      <c r="GP151" s="311"/>
      <c r="GQ151" s="311"/>
      <c r="GR151" s="311"/>
      <c r="GS151" s="311"/>
      <c r="GT151" s="311"/>
      <c r="GU151" s="311"/>
      <c r="GV151" s="311"/>
      <c r="GW151" s="311"/>
      <c r="GX151" s="311"/>
      <c r="GY151" s="311"/>
      <c r="GZ151" s="311"/>
      <c r="HA151" s="311"/>
      <c r="HB151" s="311"/>
      <c r="HC151" s="311"/>
      <c r="HD151" s="311"/>
      <c r="HE151" s="311"/>
      <c r="HF151" s="311"/>
      <c r="HG151" s="311"/>
      <c r="HH151" s="311"/>
      <c r="HI151" s="311"/>
      <c r="HJ151" s="311"/>
      <c r="HK151" s="311"/>
      <c r="HL151" s="311"/>
      <c r="HM151" s="311"/>
      <c r="HN151" s="311"/>
      <c r="HO151" s="311"/>
      <c r="HP151" s="311"/>
      <c r="HQ151" s="311"/>
      <c r="HR151" s="311"/>
      <c r="HS151" s="311"/>
      <c r="HT151" s="311"/>
      <c r="HU151" s="311"/>
      <c r="HV151" s="311"/>
      <c r="HW151" s="311"/>
      <c r="HX151" s="311"/>
      <c r="HY151" s="311"/>
      <c r="HZ151" s="311"/>
      <c r="IA151" s="311"/>
      <c r="IB151" s="311"/>
      <c r="IC151" s="311"/>
      <c r="ID151" s="311"/>
      <c r="IE151" s="311"/>
      <c r="IF151" s="311"/>
      <c r="IG151" s="311"/>
      <c r="IH151" s="311"/>
      <c r="II151" s="311"/>
      <c r="IJ151" s="311"/>
      <c r="IK151" s="311"/>
      <c r="IL151" s="311"/>
      <c r="IM151" s="311"/>
      <c r="IN151" s="311"/>
      <c r="IO151" s="311"/>
      <c r="IP151" s="311"/>
      <c r="IQ151" s="311"/>
      <c r="IR151" s="311"/>
      <c r="IS151" s="311"/>
      <c r="IT151" s="311"/>
      <c r="IU151" s="311"/>
      <c r="IV151" s="311"/>
      <c r="IW151" s="311"/>
      <c r="IX151" s="311"/>
      <c r="IY151" s="311"/>
      <c r="IZ151" s="311"/>
      <c r="JA151" s="311"/>
      <c r="JB151" s="311"/>
      <c r="JC151" s="311"/>
      <c r="JD151" s="311"/>
      <c r="JE151" s="311"/>
      <c r="JF151" s="311"/>
      <c r="JG151" s="311"/>
      <c r="JH151" s="311"/>
      <c r="JI151" s="311"/>
      <c r="JJ151" s="311"/>
      <c r="JK151" s="311"/>
      <c r="JL151" s="311"/>
      <c r="JM151" s="311"/>
      <c r="JN151" s="311"/>
      <c r="JO151" s="311"/>
      <c r="JP151" s="311"/>
      <c r="JQ151" s="311"/>
      <c r="JR151" s="311"/>
      <c r="JS151" s="311"/>
      <c r="JT151" s="311"/>
      <c r="JU151" s="311"/>
      <c r="JV151" s="311"/>
      <c r="JW151" s="311"/>
      <c r="JX151" s="311"/>
      <c r="JY151" s="311"/>
      <c r="JZ151" s="311"/>
      <c r="KA151" s="311"/>
      <c r="KB151" s="311"/>
      <c r="KC151" s="311"/>
      <c r="KD151" s="311"/>
      <c r="KE151" s="311"/>
      <c r="KF151" s="311"/>
      <c r="KG151" s="311"/>
      <c r="KH151" s="311"/>
      <c r="KI151" s="311"/>
      <c r="KJ151" s="311"/>
      <c r="KK151" s="311"/>
      <c r="KL151" s="311"/>
      <c r="KM151" s="311"/>
      <c r="KN151" s="311"/>
      <c r="KO151" s="311"/>
      <c r="KP151" s="311"/>
      <c r="KQ151" s="311"/>
      <c r="KR151" s="311"/>
      <c r="KS151" s="311"/>
      <c r="KT151" s="311"/>
      <c r="KU151" s="311"/>
      <c r="KV151" s="311"/>
      <c r="KW151" s="311"/>
      <c r="KX151" s="311"/>
      <c r="KY151" s="311"/>
      <c r="KZ151" s="311"/>
      <c r="LA151" s="311"/>
      <c r="LB151" s="311"/>
      <c r="LC151" s="311"/>
      <c r="LD151" s="311"/>
      <c r="LE151" s="311"/>
      <c r="LF151" s="311"/>
      <c r="LG151" s="311"/>
      <c r="LH151" s="311"/>
      <c r="LI151" s="311"/>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05">
        <v>0</v>
      </c>
      <c r="EA152" s="282">
        <v>283000</v>
      </c>
      <c r="EB152" s="308">
        <v>0</v>
      </c>
      <c r="EC152" s="308">
        <v>0</v>
      </c>
      <c r="ED152" s="308">
        <v>0</v>
      </c>
      <c r="EE152" s="308">
        <v>0</v>
      </c>
      <c r="EF152" s="308">
        <v>0</v>
      </c>
      <c r="EG152" s="308">
        <v>276000</v>
      </c>
      <c r="EH152" s="311"/>
      <c r="EI152" s="311"/>
      <c r="EJ152" s="311"/>
      <c r="EK152" s="311">
        <v>468800</v>
      </c>
      <c r="EL152" s="311">
        <v>0</v>
      </c>
      <c r="EM152" s="311">
        <v>58333.35</v>
      </c>
      <c r="EN152" s="311">
        <v>208325.51</v>
      </c>
      <c r="EO152" s="311">
        <v>542037.52</v>
      </c>
      <c r="EP152" s="311"/>
      <c r="EQ152" s="311">
        <v>121333.35</v>
      </c>
      <c r="ER152" s="311">
        <v>4552.88</v>
      </c>
      <c r="ES152" s="311"/>
      <c r="ET152" s="311">
        <v>483333.33</v>
      </c>
      <c r="EU152" s="311">
        <v>283333.33</v>
      </c>
      <c r="EV152" s="311">
        <v>283333.33</v>
      </c>
      <c r="EW152" s="311">
        <v>583333.32999999996</v>
      </c>
      <c r="EX152" s="311">
        <v>300833.33</v>
      </c>
      <c r="EY152" s="311">
        <v>355833.33</v>
      </c>
      <c r="EZ152" s="311">
        <v>968637.17</v>
      </c>
      <c r="FA152" s="311">
        <v>316247.78000000003</v>
      </c>
      <c r="FB152" s="311">
        <v>363727.86</v>
      </c>
      <c r="FC152" s="311">
        <v>592317.5</v>
      </c>
      <c r="FD152" s="311">
        <v>251620.42</v>
      </c>
      <c r="FE152" s="311">
        <v>326140.42</v>
      </c>
      <c r="FF152" s="311"/>
      <c r="FG152" s="311"/>
      <c r="FH152" s="311"/>
      <c r="FI152" s="311"/>
      <c r="FJ152" s="311"/>
      <c r="FK152" s="311"/>
      <c r="FL152" s="361"/>
      <c r="FM152" s="311"/>
      <c r="FN152" s="311"/>
      <c r="FO152" s="311"/>
      <c r="FP152" s="311"/>
      <c r="FQ152" s="311"/>
      <c r="FR152" s="311"/>
      <c r="FS152" s="311"/>
      <c r="FT152" s="311"/>
      <c r="FU152" s="311"/>
      <c r="FV152" s="311"/>
      <c r="FW152" s="311"/>
      <c r="FX152" s="311"/>
      <c r="FY152" s="311"/>
      <c r="FZ152" s="311"/>
      <c r="GA152" s="311"/>
      <c r="GB152" s="311"/>
      <c r="GC152" s="311"/>
      <c r="GD152" s="311"/>
      <c r="GF152" s="311"/>
      <c r="GG152" s="311"/>
      <c r="GH152" s="311"/>
      <c r="GI152" s="311"/>
      <c r="GJ152" s="311"/>
      <c r="GK152" s="311"/>
      <c r="GL152" s="311"/>
      <c r="GM152" s="311"/>
      <c r="GN152" s="311"/>
      <c r="GO152" s="311"/>
      <c r="GP152" s="311"/>
      <c r="GQ152" s="311"/>
      <c r="GR152" s="311"/>
      <c r="GS152" s="311"/>
      <c r="GT152" s="311"/>
      <c r="GU152" s="311"/>
      <c r="GV152" s="311"/>
      <c r="GW152" s="311"/>
      <c r="GX152" s="311"/>
      <c r="GY152" s="311"/>
      <c r="GZ152" s="311"/>
      <c r="HA152" s="311"/>
      <c r="HB152" s="311"/>
      <c r="HC152" s="311"/>
      <c r="HD152" s="311"/>
      <c r="HE152" s="311"/>
      <c r="HF152" s="311"/>
      <c r="HG152" s="311"/>
      <c r="HH152" s="311"/>
      <c r="HI152" s="311"/>
      <c r="HJ152" s="311"/>
      <c r="HK152" s="311"/>
      <c r="HL152" s="311"/>
      <c r="HM152" s="311"/>
      <c r="HN152" s="311"/>
      <c r="HO152" s="311"/>
      <c r="HP152" s="311"/>
      <c r="HQ152" s="311"/>
      <c r="HR152" s="311"/>
      <c r="HS152" s="311"/>
      <c r="HT152" s="311"/>
      <c r="HU152" s="311"/>
      <c r="HV152" s="311"/>
      <c r="HW152" s="311"/>
      <c r="HX152" s="311"/>
      <c r="HY152" s="311"/>
      <c r="HZ152" s="311"/>
      <c r="IA152" s="311"/>
      <c r="IB152" s="311"/>
      <c r="IC152" s="311"/>
      <c r="ID152" s="311"/>
      <c r="IE152" s="311"/>
      <c r="IF152" s="311"/>
      <c r="IG152" s="311"/>
      <c r="IH152" s="311"/>
      <c r="II152" s="311"/>
      <c r="IJ152" s="311"/>
      <c r="IK152" s="311"/>
      <c r="IL152" s="311"/>
      <c r="IM152" s="311"/>
      <c r="IN152" s="311"/>
      <c r="IO152" s="311"/>
      <c r="IP152" s="311"/>
      <c r="IQ152" s="311"/>
      <c r="IR152" s="311"/>
      <c r="IS152" s="311"/>
      <c r="IT152" s="311"/>
      <c r="IU152" s="311"/>
      <c r="IV152" s="311"/>
      <c r="IW152" s="311"/>
      <c r="IX152" s="311"/>
      <c r="IY152" s="311"/>
      <c r="IZ152" s="311"/>
      <c r="JA152" s="311"/>
      <c r="JB152" s="311"/>
      <c r="JC152" s="311"/>
      <c r="JD152" s="311"/>
      <c r="JE152" s="311"/>
      <c r="JF152" s="311"/>
      <c r="JG152" s="311"/>
      <c r="JH152" s="311"/>
      <c r="JI152" s="311"/>
      <c r="JJ152" s="311"/>
      <c r="JK152" s="311"/>
      <c r="JL152" s="311"/>
      <c r="JM152" s="311"/>
      <c r="JN152" s="311"/>
      <c r="JO152" s="311"/>
      <c r="JP152" s="311"/>
      <c r="JQ152" s="311"/>
      <c r="JR152" s="311"/>
      <c r="JS152" s="311"/>
      <c r="JT152" s="311"/>
      <c r="JU152" s="311"/>
      <c r="JV152" s="311"/>
      <c r="JW152" s="311"/>
      <c r="JX152" s="311"/>
      <c r="JY152" s="311"/>
      <c r="JZ152" s="311"/>
      <c r="KA152" s="311"/>
      <c r="KB152" s="311"/>
      <c r="KC152" s="311"/>
      <c r="KD152" s="311"/>
      <c r="KE152" s="311"/>
      <c r="KF152" s="311"/>
      <c r="KG152" s="311"/>
      <c r="KH152" s="311"/>
      <c r="KI152" s="311"/>
      <c r="KJ152" s="311"/>
      <c r="KK152" s="311"/>
      <c r="KL152" s="311"/>
      <c r="KM152" s="311"/>
      <c r="KN152" s="311"/>
      <c r="KO152" s="311"/>
      <c r="KP152" s="311"/>
      <c r="KQ152" s="311"/>
      <c r="KR152" s="311"/>
      <c r="KS152" s="311"/>
      <c r="KT152" s="311"/>
      <c r="KU152" s="311"/>
      <c r="KV152" s="311"/>
      <c r="KW152" s="311"/>
      <c r="KX152" s="311"/>
      <c r="KY152" s="311"/>
      <c r="KZ152" s="311"/>
      <c r="LA152" s="311"/>
      <c r="LB152" s="311"/>
      <c r="LC152" s="311"/>
      <c r="LD152" s="311"/>
      <c r="LE152" s="311"/>
      <c r="LF152" s="311"/>
      <c r="LG152" s="311"/>
      <c r="LH152" s="311"/>
      <c r="LI152" s="311"/>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05"/>
      <c r="EB153" s="308"/>
      <c r="EC153" s="308"/>
      <c r="ED153" s="308"/>
      <c r="EE153" s="308"/>
      <c r="EF153" s="308"/>
      <c r="EG153" s="308"/>
      <c r="EH153" s="311"/>
      <c r="EI153" s="311"/>
      <c r="EJ153" s="311"/>
      <c r="EK153" s="311"/>
      <c r="EL153" s="311"/>
      <c r="EM153" s="311"/>
      <c r="EN153" s="311"/>
      <c r="EO153" s="311"/>
      <c r="EP153" s="311"/>
      <c r="EQ153" s="311"/>
      <c r="ER153" s="311"/>
      <c r="ES153" s="311"/>
      <c r="ET153" s="311"/>
      <c r="EU153" s="311"/>
      <c r="EV153" s="311"/>
      <c r="EW153" s="311"/>
      <c r="EX153" s="311"/>
      <c r="EY153" s="311"/>
      <c r="EZ153" s="311"/>
      <c r="FA153" s="311"/>
      <c r="FB153" s="311"/>
      <c r="FC153" s="311"/>
      <c r="FD153" s="311"/>
      <c r="FE153" s="311"/>
      <c r="FF153" s="311"/>
      <c r="FG153" s="311"/>
      <c r="FH153" s="311"/>
      <c r="FI153" s="311"/>
      <c r="FJ153" s="311"/>
      <c r="FK153" s="311"/>
      <c r="FL153" s="361"/>
      <c r="FM153" s="311"/>
      <c r="FN153" s="311"/>
      <c r="FO153" s="311"/>
      <c r="FP153" s="311"/>
      <c r="FQ153" s="311"/>
      <c r="FR153" s="311"/>
      <c r="FS153" s="311"/>
      <c r="FT153" s="311"/>
      <c r="FU153" s="311"/>
      <c r="FV153" s="311"/>
      <c r="FW153" s="311"/>
      <c r="FX153" s="311"/>
      <c r="FY153" s="311"/>
      <c r="FZ153" s="311"/>
      <c r="GA153" s="311"/>
      <c r="GB153" s="311"/>
      <c r="GC153" s="311"/>
      <c r="GD153" s="311"/>
      <c r="GF153" s="311"/>
      <c r="GG153" s="311"/>
      <c r="GH153" s="311"/>
      <c r="GI153" s="311"/>
      <c r="GJ153" s="311"/>
      <c r="GK153" s="311"/>
      <c r="GL153" s="311"/>
      <c r="GM153" s="311"/>
      <c r="GN153" s="311"/>
      <c r="GO153" s="311"/>
      <c r="GP153" s="311"/>
      <c r="GQ153" s="311"/>
      <c r="GR153" s="311"/>
      <c r="GS153" s="311"/>
      <c r="GT153" s="311"/>
      <c r="GU153" s="311"/>
      <c r="GV153" s="311"/>
      <c r="GW153" s="311"/>
      <c r="GX153" s="311"/>
      <c r="GY153" s="311"/>
      <c r="GZ153" s="311"/>
      <c r="HA153" s="311"/>
      <c r="HB153" s="311"/>
      <c r="HC153" s="311"/>
      <c r="HD153" s="311"/>
      <c r="HE153" s="311"/>
      <c r="HF153" s="311"/>
      <c r="HG153" s="311"/>
      <c r="HH153" s="311"/>
      <c r="HI153" s="311"/>
      <c r="HJ153" s="311"/>
      <c r="HK153" s="311"/>
      <c r="HL153" s="311"/>
      <c r="HM153" s="311"/>
      <c r="HN153" s="311"/>
      <c r="HO153" s="311"/>
      <c r="HP153" s="311"/>
      <c r="HQ153" s="311"/>
      <c r="HR153" s="311"/>
      <c r="HS153" s="311"/>
      <c r="HT153" s="311"/>
      <c r="HU153" s="311"/>
      <c r="HV153" s="311"/>
      <c r="HW153" s="311"/>
      <c r="HX153" s="311"/>
      <c r="HY153" s="311"/>
      <c r="HZ153" s="311"/>
      <c r="IA153" s="311"/>
      <c r="IB153" s="311"/>
      <c r="IC153" s="311"/>
      <c r="ID153" s="311"/>
      <c r="IE153" s="311"/>
      <c r="IF153" s="311"/>
      <c r="IG153" s="311"/>
      <c r="IH153" s="311"/>
      <c r="II153" s="311"/>
      <c r="IJ153" s="311"/>
      <c r="IK153" s="311"/>
      <c r="IL153" s="311"/>
      <c r="IM153" s="311"/>
      <c r="IN153" s="311"/>
      <c r="IO153" s="311"/>
      <c r="IP153" s="311"/>
      <c r="IQ153" s="311"/>
      <c r="IR153" s="311"/>
      <c r="IS153" s="311"/>
      <c r="IT153" s="311"/>
      <c r="IU153" s="311"/>
      <c r="IV153" s="311"/>
      <c r="IW153" s="311"/>
      <c r="IX153" s="311"/>
      <c r="IY153" s="311"/>
      <c r="IZ153" s="311"/>
      <c r="JA153" s="311"/>
      <c r="JB153" s="311"/>
      <c r="JC153" s="311"/>
      <c r="JD153" s="311"/>
      <c r="JE153" s="311"/>
      <c r="JF153" s="311"/>
      <c r="JG153" s="311"/>
      <c r="JH153" s="311"/>
      <c r="JI153" s="311"/>
      <c r="JJ153" s="311"/>
      <c r="JK153" s="311"/>
      <c r="JL153" s="311"/>
      <c r="JM153" s="311"/>
      <c r="JN153" s="311"/>
      <c r="JO153" s="311"/>
      <c r="JP153" s="311"/>
      <c r="JQ153" s="311"/>
      <c r="JR153" s="311"/>
      <c r="JS153" s="311"/>
      <c r="JT153" s="311"/>
      <c r="JU153" s="311"/>
      <c r="JV153" s="311"/>
      <c r="JW153" s="311"/>
      <c r="JX153" s="311"/>
      <c r="JY153" s="311"/>
      <c r="JZ153" s="311"/>
      <c r="KA153" s="311"/>
      <c r="KB153" s="311"/>
      <c r="KC153" s="311"/>
      <c r="KD153" s="311"/>
      <c r="KE153" s="311"/>
      <c r="KF153" s="311"/>
      <c r="KG153" s="311"/>
      <c r="KH153" s="311"/>
      <c r="KI153" s="311"/>
      <c r="KJ153" s="311"/>
      <c r="KK153" s="311"/>
      <c r="KL153" s="311"/>
      <c r="KM153" s="311"/>
      <c r="KN153" s="311"/>
      <c r="KO153" s="311"/>
      <c r="KP153" s="311"/>
      <c r="KQ153" s="311"/>
      <c r="KR153" s="311"/>
      <c r="KS153" s="311"/>
      <c r="KT153" s="311"/>
      <c r="KU153" s="311"/>
      <c r="KV153" s="311"/>
      <c r="KW153" s="311"/>
      <c r="KX153" s="311"/>
      <c r="KY153" s="311"/>
      <c r="KZ153" s="311"/>
      <c r="LA153" s="311"/>
      <c r="LB153" s="311"/>
      <c r="LC153" s="311"/>
      <c r="LD153" s="311"/>
      <c r="LE153" s="311"/>
      <c r="LF153" s="311"/>
      <c r="LG153" s="311"/>
      <c r="LH153" s="311"/>
      <c r="LI153" s="311"/>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05"/>
      <c r="EB154" s="308"/>
      <c r="EC154" s="308"/>
      <c r="ED154" s="308"/>
      <c r="EE154" s="308"/>
      <c r="EF154" s="308"/>
      <c r="EG154" s="308"/>
      <c r="EH154" s="311"/>
      <c r="EI154" s="311"/>
      <c r="EJ154" s="311"/>
      <c r="EK154" s="311"/>
      <c r="EL154" s="311"/>
      <c r="EM154" s="311"/>
      <c r="EN154" s="311"/>
      <c r="EO154" s="311"/>
      <c r="EP154" s="311"/>
      <c r="EQ154" s="311"/>
      <c r="ER154" s="311"/>
      <c r="ES154" s="311"/>
      <c r="ET154" s="311"/>
      <c r="EU154" s="311"/>
      <c r="EV154" s="311"/>
      <c r="EW154" s="311"/>
      <c r="EX154" s="311"/>
      <c r="EY154" s="311"/>
      <c r="EZ154" s="311"/>
      <c r="FA154" s="311"/>
      <c r="FB154" s="311"/>
      <c r="FC154" s="311"/>
      <c r="FD154" s="311"/>
      <c r="FE154" s="311"/>
      <c r="FF154" s="311"/>
      <c r="FG154" s="311"/>
      <c r="FH154" s="311"/>
      <c r="FI154" s="311"/>
      <c r="FJ154" s="311"/>
      <c r="FK154" s="311"/>
      <c r="FL154" s="361"/>
      <c r="FM154" s="311"/>
      <c r="FN154" s="311"/>
      <c r="FO154" s="311"/>
      <c r="FP154" s="311"/>
      <c r="FQ154" s="311"/>
      <c r="FR154" s="311"/>
      <c r="FS154" s="311"/>
      <c r="FT154" s="311"/>
      <c r="FU154" s="311"/>
      <c r="FV154" s="311"/>
      <c r="FW154" s="311"/>
      <c r="FX154" s="311"/>
      <c r="FY154" s="311"/>
      <c r="FZ154" s="311"/>
      <c r="GA154" s="311"/>
      <c r="GB154" s="311"/>
      <c r="GC154" s="311"/>
      <c r="GD154" s="311"/>
      <c r="GF154" s="311"/>
      <c r="GG154" s="311"/>
      <c r="GH154" s="311"/>
      <c r="GI154" s="311"/>
      <c r="GJ154" s="311"/>
      <c r="GK154" s="311"/>
      <c r="GL154" s="311"/>
      <c r="GM154" s="311"/>
      <c r="GN154" s="311"/>
      <c r="GO154" s="311"/>
      <c r="GP154" s="311"/>
      <c r="GQ154" s="311"/>
      <c r="GR154" s="311"/>
      <c r="GS154" s="311"/>
      <c r="GT154" s="311"/>
      <c r="GU154" s="311"/>
      <c r="GV154" s="311"/>
      <c r="GW154" s="311"/>
      <c r="GX154" s="311"/>
      <c r="GY154" s="311"/>
      <c r="GZ154" s="311"/>
      <c r="HA154" s="311"/>
      <c r="HB154" s="311"/>
      <c r="HC154" s="311"/>
      <c r="HD154" s="311"/>
      <c r="HE154" s="311"/>
      <c r="HF154" s="311"/>
      <c r="HG154" s="311"/>
      <c r="HH154" s="311"/>
      <c r="HI154" s="311"/>
      <c r="HJ154" s="311"/>
      <c r="HK154" s="311"/>
      <c r="HL154" s="311"/>
      <c r="HM154" s="311"/>
      <c r="HN154" s="311"/>
      <c r="HO154" s="311"/>
      <c r="HP154" s="311"/>
      <c r="HQ154" s="311"/>
      <c r="HR154" s="311"/>
      <c r="HS154" s="311"/>
      <c r="HT154" s="311"/>
      <c r="HU154" s="311"/>
      <c r="HV154" s="311"/>
      <c r="HW154" s="311"/>
      <c r="HX154" s="311"/>
      <c r="HY154" s="311"/>
      <c r="HZ154" s="311"/>
      <c r="IA154" s="311"/>
      <c r="IB154" s="311"/>
      <c r="IC154" s="311"/>
      <c r="ID154" s="311"/>
      <c r="IE154" s="311"/>
      <c r="IF154" s="311"/>
      <c r="IG154" s="311"/>
      <c r="IH154" s="311"/>
      <c r="II154" s="311"/>
      <c r="IJ154" s="311"/>
      <c r="IK154" s="311"/>
      <c r="IL154" s="311"/>
      <c r="IM154" s="311"/>
      <c r="IN154" s="311"/>
      <c r="IO154" s="311"/>
      <c r="IP154" s="311"/>
      <c r="IQ154" s="311"/>
      <c r="IR154" s="311"/>
      <c r="IS154" s="311"/>
      <c r="IT154" s="311"/>
      <c r="IU154" s="311"/>
      <c r="IV154" s="311"/>
      <c r="IW154" s="311"/>
      <c r="IX154" s="311"/>
      <c r="IY154" s="311"/>
      <c r="IZ154" s="311"/>
      <c r="JA154" s="311"/>
      <c r="JB154" s="311"/>
      <c r="JC154" s="311"/>
      <c r="JD154" s="311"/>
      <c r="JE154" s="311"/>
      <c r="JF154" s="311"/>
      <c r="JG154" s="311"/>
      <c r="JH154" s="311"/>
      <c r="JI154" s="311"/>
      <c r="JJ154" s="311"/>
      <c r="JK154" s="311"/>
      <c r="JL154" s="311"/>
      <c r="JM154" s="311"/>
      <c r="JN154" s="311"/>
      <c r="JO154" s="311"/>
      <c r="JP154" s="311"/>
      <c r="JQ154" s="311"/>
      <c r="JR154" s="311"/>
      <c r="JS154" s="311"/>
      <c r="JT154" s="311"/>
      <c r="JU154" s="311"/>
      <c r="JV154" s="311"/>
      <c r="JW154" s="311"/>
      <c r="JX154" s="311"/>
      <c r="JY154" s="311"/>
      <c r="JZ154" s="311"/>
      <c r="KA154" s="311"/>
      <c r="KB154" s="311"/>
      <c r="KC154" s="311"/>
      <c r="KD154" s="311"/>
      <c r="KE154" s="311"/>
      <c r="KF154" s="311"/>
      <c r="KG154" s="311"/>
      <c r="KH154" s="311"/>
      <c r="KI154" s="311"/>
      <c r="KJ154" s="311"/>
      <c r="KK154" s="311"/>
      <c r="KL154" s="311"/>
      <c r="KM154" s="311"/>
      <c r="KN154" s="311"/>
      <c r="KO154" s="311"/>
      <c r="KP154" s="311"/>
      <c r="KQ154" s="311"/>
      <c r="KR154" s="311"/>
      <c r="KS154" s="311"/>
      <c r="KT154" s="311"/>
      <c r="KU154" s="311"/>
      <c r="KV154" s="311"/>
      <c r="KW154" s="311"/>
      <c r="KX154" s="311"/>
      <c r="KY154" s="311"/>
      <c r="KZ154" s="311"/>
      <c r="LA154" s="311"/>
      <c r="LB154" s="311"/>
      <c r="LC154" s="311"/>
      <c r="LD154" s="311"/>
      <c r="LE154" s="311"/>
      <c r="LF154" s="311"/>
      <c r="LG154" s="311"/>
      <c r="LH154" s="311"/>
      <c r="LI154" s="311"/>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05"/>
      <c r="EB155" s="308"/>
      <c r="EC155" s="308"/>
      <c r="ED155" s="308"/>
      <c r="EE155" s="308"/>
      <c r="EF155" s="308"/>
      <c r="EG155" s="308"/>
      <c r="EH155" s="311"/>
      <c r="EI155" s="311"/>
      <c r="EJ155" s="311"/>
      <c r="EK155" s="311"/>
      <c r="EL155" s="311"/>
      <c r="EM155" s="311"/>
      <c r="EN155" s="311"/>
      <c r="EO155" s="311"/>
      <c r="EP155" s="311"/>
      <c r="EQ155" s="311"/>
      <c r="ER155" s="311"/>
      <c r="ES155" s="311"/>
      <c r="ET155" s="311"/>
      <c r="EU155" s="311"/>
      <c r="EV155" s="311"/>
      <c r="EW155" s="311"/>
      <c r="EX155" s="311"/>
      <c r="EY155" s="311"/>
      <c r="EZ155" s="311"/>
      <c r="FA155" s="311"/>
      <c r="FB155" s="311"/>
      <c r="FC155" s="311"/>
      <c r="FD155" s="311"/>
      <c r="FE155" s="311"/>
      <c r="FF155" s="311"/>
      <c r="FG155" s="311"/>
      <c r="FH155" s="311"/>
      <c r="FI155" s="311"/>
      <c r="FJ155" s="311"/>
      <c r="FK155" s="311"/>
      <c r="FL155" s="361"/>
      <c r="FM155" s="311"/>
      <c r="FN155" s="311"/>
      <c r="FO155" s="311"/>
      <c r="FP155" s="311"/>
      <c r="FQ155" s="311"/>
      <c r="FR155" s="311"/>
      <c r="FS155" s="311"/>
      <c r="FT155" s="311"/>
      <c r="FU155" s="311"/>
      <c r="FV155" s="311"/>
      <c r="FW155" s="311"/>
      <c r="FX155" s="311"/>
      <c r="FY155" s="311"/>
      <c r="FZ155" s="311"/>
      <c r="GA155" s="311"/>
      <c r="GB155" s="311"/>
      <c r="GC155" s="311"/>
      <c r="GD155" s="311"/>
      <c r="GF155" s="311"/>
      <c r="GG155" s="311"/>
      <c r="GH155" s="311"/>
      <c r="GI155" s="311"/>
      <c r="GJ155" s="311"/>
      <c r="GK155" s="311"/>
      <c r="GL155" s="311"/>
      <c r="GM155" s="311"/>
      <c r="GN155" s="311"/>
      <c r="GO155" s="311"/>
      <c r="GP155" s="311"/>
      <c r="GQ155" s="311"/>
      <c r="GR155" s="311"/>
      <c r="GS155" s="311"/>
      <c r="GT155" s="311"/>
      <c r="GU155" s="311"/>
      <c r="GV155" s="311"/>
      <c r="GW155" s="311"/>
      <c r="GX155" s="311"/>
      <c r="GY155" s="311"/>
      <c r="GZ155" s="311"/>
      <c r="HA155" s="311"/>
      <c r="HB155" s="311"/>
      <c r="HC155" s="311"/>
      <c r="HD155" s="311"/>
      <c r="HE155" s="311"/>
      <c r="HF155" s="311"/>
      <c r="HG155" s="311"/>
      <c r="HH155" s="311"/>
      <c r="HI155" s="311"/>
      <c r="HJ155" s="311"/>
      <c r="HK155" s="311"/>
      <c r="HL155" s="311"/>
      <c r="HM155" s="311"/>
      <c r="HN155" s="311"/>
      <c r="HO155" s="311"/>
      <c r="HP155" s="311"/>
      <c r="HQ155" s="311"/>
      <c r="HR155" s="311"/>
      <c r="HS155" s="311"/>
      <c r="HT155" s="311"/>
      <c r="HU155" s="311"/>
      <c r="HV155" s="311"/>
      <c r="HW155" s="311"/>
      <c r="HX155" s="311"/>
      <c r="HY155" s="311"/>
      <c r="HZ155" s="311"/>
      <c r="IA155" s="311"/>
      <c r="IB155" s="311"/>
      <c r="IC155" s="311"/>
      <c r="ID155" s="311"/>
      <c r="IE155" s="311"/>
      <c r="IF155" s="311"/>
      <c r="IG155" s="311"/>
      <c r="IH155" s="311"/>
      <c r="II155" s="311"/>
      <c r="IJ155" s="311"/>
      <c r="IK155" s="311"/>
      <c r="IL155" s="311"/>
      <c r="IM155" s="311"/>
      <c r="IN155" s="311"/>
      <c r="IO155" s="311"/>
      <c r="IP155" s="311"/>
      <c r="IQ155" s="311"/>
      <c r="IR155" s="311"/>
      <c r="IS155" s="311"/>
      <c r="IT155" s="311"/>
      <c r="IU155" s="311"/>
      <c r="IV155" s="311"/>
      <c r="IW155" s="311"/>
      <c r="IX155" s="311"/>
      <c r="IY155" s="311"/>
      <c r="IZ155" s="311"/>
      <c r="JA155" s="311"/>
      <c r="JB155" s="311"/>
      <c r="JC155" s="311"/>
      <c r="JD155" s="311"/>
      <c r="JE155" s="311"/>
      <c r="JF155" s="311"/>
      <c r="JG155" s="311"/>
      <c r="JH155" s="311"/>
      <c r="JI155" s="311"/>
      <c r="JJ155" s="311"/>
      <c r="JK155" s="311"/>
      <c r="JL155" s="311"/>
      <c r="JM155" s="311"/>
      <c r="JN155" s="311"/>
      <c r="JO155" s="311"/>
      <c r="JP155" s="311"/>
      <c r="JQ155" s="311"/>
      <c r="JR155" s="311"/>
      <c r="JS155" s="311"/>
      <c r="JT155" s="311"/>
      <c r="JU155" s="311"/>
      <c r="JV155" s="311"/>
      <c r="JW155" s="311"/>
      <c r="JX155" s="311"/>
      <c r="JY155" s="311"/>
      <c r="JZ155" s="311"/>
      <c r="KA155" s="311"/>
      <c r="KB155" s="311"/>
      <c r="KC155" s="311"/>
      <c r="KD155" s="311"/>
      <c r="KE155" s="311"/>
      <c r="KF155" s="311"/>
      <c r="KG155" s="311"/>
      <c r="KH155" s="311"/>
      <c r="KI155" s="311"/>
      <c r="KJ155" s="311"/>
      <c r="KK155" s="311"/>
      <c r="KL155" s="311"/>
      <c r="KM155" s="311"/>
      <c r="KN155" s="311"/>
      <c r="KO155" s="311"/>
      <c r="KP155" s="311"/>
      <c r="KQ155" s="311"/>
      <c r="KR155" s="311"/>
      <c r="KS155" s="311"/>
      <c r="KT155" s="311"/>
      <c r="KU155" s="311"/>
      <c r="KV155" s="311"/>
      <c r="KW155" s="311"/>
      <c r="KX155" s="311"/>
      <c r="KY155" s="311"/>
      <c r="KZ155" s="311"/>
      <c r="LA155" s="311"/>
      <c r="LB155" s="311"/>
      <c r="LC155" s="311"/>
      <c r="LD155" s="311"/>
      <c r="LE155" s="311"/>
      <c r="LF155" s="311"/>
      <c r="LG155" s="311"/>
      <c r="LH155" s="311"/>
      <c r="LI155" s="311"/>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05">
        <v>198000</v>
      </c>
      <c r="EB156" s="308"/>
      <c r="EC156" s="308"/>
      <c r="ED156" s="308"/>
      <c r="EE156" s="308"/>
      <c r="EF156" s="308"/>
      <c r="EG156" s="308"/>
      <c r="EH156" s="311"/>
      <c r="EI156" s="311"/>
      <c r="EJ156" s="311"/>
      <c r="EK156" s="311"/>
      <c r="EL156" s="311"/>
      <c r="EM156" s="311"/>
      <c r="EN156" s="311"/>
      <c r="EO156" s="311"/>
      <c r="EP156" s="311"/>
      <c r="EQ156" s="311"/>
      <c r="ER156" s="311"/>
      <c r="ES156" s="311"/>
      <c r="ET156" s="311"/>
      <c r="EU156" s="311"/>
      <c r="EV156" s="311"/>
      <c r="EW156" s="311"/>
      <c r="EX156" s="311"/>
      <c r="EY156" s="311"/>
      <c r="EZ156" s="311"/>
      <c r="FA156" s="311"/>
      <c r="FB156" s="311"/>
      <c r="FC156" s="311"/>
      <c r="FD156" s="311"/>
      <c r="FE156" s="311"/>
      <c r="FF156" s="311"/>
      <c r="FG156" s="311"/>
      <c r="FH156" s="311"/>
      <c r="FI156" s="311"/>
      <c r="FJ156" s="311"/>
      <c r="FK156" s="311"/>
      <c r="FL156" s="361"/>
      <c r="FM156" s="311"/>
      <c r="FN156" s="311"/>
      <c r="FO156" s="311"/>
      <c r="FP156" s="311"/>
      <c r="FQ156" s="311"/>
      <c r="FR156" s="311"/>
      <c r="FS156" s="311"/>
      <c r="FT156" s="311"/>
      <c r="FU156" s="311"/>
      <c r="FV156" s="311"/>
      <c r="FW156" s="311"/>
      <c r="FX156" s="311"/>
      <c r="FY156" s="311"/>
      <c r="FZ156" s="311"/>
      <c r="GA156" s="311"/>
      <c r="GB156" s="311"/>
      <c r="GC156" s="311"/>
      <c r="GD156" s="311"/>
      <c r="GF156" s="311"/>
      <c r="GG156" s="311"/>
      <c r="GH156" s="311"/>
      <c r="GI156" s="311"/>
      <c r="GJ156" s="311"/>
      <c r="GK156" s="311"/>
      <c r="GL156" s="311"/>
      <c r="GM156" s="311"/>
      <c r="GN156" s="311"/>
      <c r="GO156" s="311"/>
      <c r="GP156" s="311"/>
      <c r="GQ156" s="311"/>
      <c r="GR156" s="311"/>
      <c r="GS156" s="311"/>
      <c r="GT156" s="311"/>
      <c r="GU156" s="311"/>
      <c r="GV156" s="311"/>
      <c r="GW156" s="311"/>
      <c r="GX156" s="311"/>
      <c r="GY156" s="311"/>
      <c r="GZ156" s="311"/>
      <c r="HA156" s="311"/>
      <c r="HB156" s="311"/>
      <c r="HC156" s="311"/>
      <c r="HD156" s="311"/>
      <c r="HE156" s="311"/>
      <c r="HF156" s="311"/>
      <c r="HG156" s="311"/>
      <c r="HH156" s="311"/>
      <c r="HI156" s="311"/>
      <c r="HJ156" s="311"/>
      <c r="HK156" s="311"/>
      <c r="HL156" s="311"/>
      <c r="HM156" s="311"/>
      <c r="HN156" s="311"/>
      <c r="HO156" s="311"/>
      <c r="HP156" s="311"/>
      <c r="HQ156" s="311"/>
      <c r="HR156" s="311"/>
      <c r="HS156" s="311"/>
      <c r="HT156" s="311"/>
      <c r="HU156" s="311"/>
      <c r="HV156" s="311"/>
      <c r="HW156" s="311"/>
      <c r="HX156" s="311"/>
      <c r="HY156" s="311"/>
      <c r="HZ156" s="311"/>
      <c r="IA156" s="311"/>
      <c r="IB156" s="311"/>
      <c r="IC156" s="311"/>
      <c r="ID156" s="311"/>
      <c r="IE156" s="311"/>
      <c r="IF156" s="311"/>
      <c r="IG156" s="311"/>
      <c r="IH156" s="311"/>
      <c r="II156" s="311"/>
      <c r="IJ156" s="311"/>
      <c r="IK156" s="311"/>
      <c r="IL156" s="311"/>
      <c r="IM156" s="311"/>
      <c r="IN156" s="311"/>
      <c r="IO156" s="311"/>
      <c r="IP156" s="311"/>
      <c r="IQ156" s="311"/>
      <c r="IR156" s="311"/>
      <c r="IS156" s="311"/>
      <c r="IT156" s="311"/>
      <c r="IU156" s="311"/>
      <c r="IV156" s="311"/>
      <c r="IW156" s="311"/>
      <c r="IX156" s="311"/>
      <c r="IY156" s="311"/>
      <c r="IZ156" s="311"/>
      <c r="JA156" s="311"/>
      <c r="JB156" s="311"/>
      <c r="JC156" s="311"/>
      <c r="JD156" s="311"/>
      <c r="JE156" s="311"/>
      <c r="JF156" s="311"/>
      <c r="JG156" s="311"/>
      <c r="JH156" s="311"/>
      <c r="JI156" s="311"/>
      <c r="JJ156" s="311"/>
      <c r="JK156" s="311"/>
      <c r="JL156" s="311"/>
      <c r="JM156" s="311"/>
      <c r="JN156" s="311"/>
      <c r="JO156" s="311"/>
      <c r="JP156" s="311"/>
      <c r="JQ156" s="311"/>
      <c r="JR156" s="311"/>
      <c r="JS156" s="311"/>
      <c r="JT156" s="311"/>
      <c r="JU156" s="311"/>
      <c r="JV156" s="311"/>
      <c r="JW156" s="311"/>
      <c r="JX156" s="311"/>
      <c r="JY156" s="311"/>
      <c r="JZ156" s="311"/>
      <c r="KA156" s="311"/>
      <c r="KB156" s="311"/>
      <c r="KC156" s="311"/>
      <c r="KD156" s="311"/>
      <c r="KE156" s="311"/>
      <c r="KF156" s="311"/>
      <c r="KG156" s="311"/>
      <c r="KH156" s="311"/>
      <c r="KI156" s="311"/>
      <c r="KJ156" s="311"/>
      <c r="KK156" s="311"/>
      <c r="KL156" s="311"/>
      <c r="KM156" s="311"/>
      <c r="KN156" s="311"/>
      <c r="KO156" s="311"/>
      <c r="KP156" s="311"/>
      <c r="KQ156" s="311"/>
      <c r="KR156" s="311"/>
      <c r="KS156" s="311"/>
      <c r="KT156" s="311"/>
      <c r="KU156" s="311"/>
      <c r="KV156" s="311"/>
      <c r="KW156" s="311"/>
      <c r="KX156" s="311"/>
      <c r="KY156" s="311"/>
      <c r="KZ156" s="311"/>
      <c r="LA156" s="311"/>
      <c r="LB156" s="311"/>
      <c r="LC156" s="311"/>
      <c r="LD156" s="311"/>
      <c r="LE156" s="311"/>
      <c r="LF156" s="311"/>
      <c r="LG156" s="311"/>
      <c r="LH156" s="311"/>
      <c r="LI156" s="311"/>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05"/>
      <c r="EB157" s="308"/>
      <c r="EC157" s="308"/>
      <c r="ED157" s="308"/>
      <c r="EE157" s="308"/>
      <c r="EF157" s="308"/>
      <c r="EG157" s="308"/>
      <c r="EH157" s="311"/>
      <c r="EI157" s="311"/>
      <c r="EJ157" s="311"/>
      <c r="EK157" s="311"/>
      <c r="EL157" s="311"/>
      <c r="EM157" s="311"/>
      <c r="EN157" s="311"/>
      <c r="EO157" s="311"/>
      <c r="EP157" s="311"/>
      <c r="EQ157" s="311"/>
      <c r="ER157" s="311"/>
      <c r="ES157" s="311"/>
      <c r="ET157" s="311"/>
      <c r="EU157" s="311"/>
      <c r="EV157" s="311"/>
      <c r="EW157" s="311"/>
      <c r="EX157" s="311"/>
      <c r="EY157" s="311"/>
      <c r="EZ157" s="311"/>
      <c r="FA157" s="311"/>
      <c r="FB157" s="311"/>
      <c r="FC157" s="311"/>
      <c r="FD157" s="311"/>
      <c r="FE157" s="311"/>
      <c r="FF157" s="311"/>
      <c r="FG157" s="311"/>
      <c r="FH157" s="311"/>
      <c r="FI157" s="311"/>
      <c r="FJ157" s="311"/>
      <c r="FK157" s="311"/>
      <c r="FL157" s="361"/>
      <c r="FM157" s="311"/>
      <c r="FN157" s="311"/>
      <c r="FO157" s="311"/>
      <c r="FP157" s="311"/>
      <c r="FQ157" s="311"/>
      <c r="FR157" s="311"/>
      <c r="FS157" s="311"/>
      <c r="FT157" s="311"/>
      <c r="FU157" s="311"/>
      <c r="FV157" s="311"/>
      <c r="FW157" s="311"/>
      <c r="FX157" s="311"/>
      <c r="FY157" s="311"/>
      <c r="FZ157" s="311"/>
      <c r="GA157" s="311"/>
      <c r="GB157" s="311"/>
      <c r="GC157" s="311"/>
      <c r="GD157" s="311"/>
      <c r="GF157" s="311"/>
      <c r="GG157" s="311"/>
      <c r="GH157" s="311"/>
      <c r="GI157" s="311"/>
      <c r="GJ157" s="311"/>
      <c r="GK157" s="311"/>
      <c r="GL157" s="311"/>
      <c r="GM157" s="311"/>
      <c r="GN157" s="311"/>
      <c r="GO157" s="311"/>
      <c r="GP157" s="311"/>
      <c r="GQ157" s="311"/>
      <c r="GR157" s="311"/>
      <c r="GS157" s="311"/>
      <c r="GT157" s="311"/>
      <c r="GU157" s="311"/>
      <c r="GV157" s="311"/>
      <c r="GW157" s="311"/>
      <c r="GX157" s="311"/>
      <c r="GY157" s="311"/>
      <c r="GZ157" s="311"/>
      <c r="HA157" s="311"/>
      <c r="HB157" s="311"/>
      <c r="HC157" s="311"/>
      <c r="HD157" s="311"/>
      <c r="HE157" s="311"/>
      <c r="HF157" s="311"/>
      <c r="HG157" s="311"/>
      <c r="HH157" s="311"/>
      <c r="HI157" s="311"/>
      <c r="HJ157" s="311"/>
      <c r="HK157" s="311"/>
      <c r="HL157" s="311"/>
      <c r="HM157" s="311"/>
      <c r="HN157" s="311"/>
      <c r="HO157" s="311"/>
      <c r="HP157" s="311"/>
      <c r="HQ157" s="311"/>
      <c r="HR157" s="311"/>
      <c r="HS157" s="311"/>
      <c r="HT157" s="311"/>
      <c r="HU157" s="311"/>
      <c r="HV157" s="311"/>
      <c r="HW157" s="311"/>
      <c r="HX157" s="311"/>
      <c r="HY157" s="311"/>
      <c r="HZ157" s="311"/>
      <c r="IA157" s="311"/>
      <c r="IB157" s="311"/>
      <c r="IC157" s="311"/>
      <c r="ID157" s="311"/>
      <c r="IE157" s="311"/>
      <c r="IF157" s="311"/>
      <c r="IG157" s="311"/>
      <c r="IH157" s="311"/>
      <c r="II157" s="311"/>
      <c r="IJ157" s="311"/>
      <c r="IK157" s="311"/>
      <c r="IL157" s="311"/>
      <c r="IM157" s="311"/>
      <c r="IN157" s="311"/>
      <c r="IO157" s="311"/>
      <c r="IP157" s="311"/>
      <c r="IQ157" s="311"/>
      <c r="IR157" s="311"/>
      <c r="IS157" s="311"/>
      <c r="IT157" s="311"/>
      <c r="IU157" s="311"/>
      <c r="IV157" s="311"/>
      <c r="IW157" s="311"/>
      <c r="IX157" s="311"/>
      <c r="IY157" s="311"/>
      <c r="IZ157" s="311"/>
      <c r="JA157" s="311"/>
      <c r="JB157" s="311"/>
      <c r="JC157" s="311"/>
      <c r="JD157" s="311"/>
      <c r="JE157" s="311"/>
      <c r="JF157" s="311"/>
      <c r="JG157" s="311"/>
      <c r="JH157" s="311"/>
      <c r="JI157" s="311"/>
      <c r="JJ157" s="311"/>
      <c r="JK157" s="311"/>
      <c r="JL157" s="311"/>
      <c r="JM157" s="311"/>
      <c r="JN157" s="311"/>
      <c r="JO157" s="311"/>
      <c r="JP157" s="311"/>
      <c r="JQ157" s="311"/>
      <c r="JR157" s="311"/>
      <c r="JS157" s="311"/>
      <c r="JT157" s="311"/>
      <c r="JU157" s="311"/>
      <c r="JV157" s="311"/>
      <c r="JW157" s="311"/>
      <c r="JX157" s="311"/>
      <c r="JY157" s="311"/>
      <c r="JZ157" s="311"/>
      <c r="KA157" s="311"/>
      <c r="KB157" s="311"/>
      <c r="KC157" s="311"/>
      <c r="KD157" s="311"/>
      <c r="KE157" s="311"/>
      <c r="KF157" s="311"/>
      <c r="KG157" s="311"/>
      <c r="KH157" s="311"/>
      <c r="KI157" s="311"/>
      <c r="KJ157" s="311"/>
      <c r="KK157" s="311"/>
      <c r="KL157" s="311"/>
      <c r="KM157" s="311"/>
      <c r="KN157" s="311"/>
      <c r="KO157" s="311"/>
      <c r="KP157" s="311"/>
      <c r="KQ157" s="311"/>
      <c r="KR157" s="311"/>
      <c r="KS157" s="311"/>
      <c r="KT157" s="311"/>
      <c r="KU157" s="311"/>
      <c r="KV157" s="311"/>
      <c r="KW157" s="311"/>
      <c r="KX157" s="311"/>
      <c r="KY157" s="311"/>
      <c r="KZ157" s="311"/>
      <c r="LA157" s="311"/>
      <c r="LB157" s="311"/>
      <c r="LC157" s="311"/>
      <c r="LD157" s="311"/>
      <c r="LE157" s="311"/>
      <c r="LF157" s="311"/>
      <c r="LG157" s="311"/>
      <c r="LH157" s="311"/>
      <c r="LI157" s="311"/>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05"/>
      <c r="EB158" s="308"/>
      <c r="EC158" s="308"/>
      <c r="ED158" s="308"/>
      <c r="EE158" s="308"/>
      <c r="EF158" s="308"/>
      <c r="EG158" s="308"/>
      <c r="ET158" s="311"/>
      <c r="EU158" s="311"/>
      <c r="EV158" s="311"/>
      <c r="EW158" s="311"/>
      <c r="EX158" s="311"/>
      <c r="EY158" s="311"/>
      <c r="EZ158" s="311"/>
      <c r="FA158" s="311"/>
      <c r="FB158" s="311"/>
      <c r="FC158" s="311"/>
      <c r="FD158" s="311"/>
      <c r="FE158" s="311"/>
      <c r="FF158" s="311"/>
      <c r="FG158" s="311"/>
      <c r="FH158" s="311"/>
      <c r="FI158" s="311"/>
      <c r="FJ158" s="311"/>
      <c r="FK158" s="311"/>
      <c r="FL158" s="361"/>
      <c r="FM158" s="311"/>
      <c r="FN158" s="311"/>
      <c r="FO158" s="311"/>
      <c r="FP158" s="311"/>
      <c r="FQ158" s="311"/>
      <c r="FR158" s="311"/>
      <c r="FS158" s="311"/>
      <c r="FT158" s="311"/>
      <c r="FU158" s="311"/>
      <c r="FV158" s="311"/>
      <c r="FW158" s="311"/>
      <c r="FX158" s="311"/>
      <c r="FY158" s="311"/>
      <c r="FZ158" s="311"/>
      <c r="GA158" s="311"/>
      <c r="GB158" s="311"/>
      <c r="GC158" s="311"/>
      <c r="GD158" s="311"/>
      <c r="GF158" s="311"/>
      <c r="GG158" s="311"/>
      <c r="GH158" s="311"/>
      <c r="GI158" s="311"/>
      <c r="GJ158" s="311"/>
      <c r="GK158" s="311"/>
      <c r="GL158" s="311"/>
      <c r="GM158" s="311"/>
      <c r="GN158" s="311"/>
      <c r="GO158" s="311"/>
      <c r="GP158" s="311"/>
      <c r="GQ158" s="311"/>
      <c r="GR158" s="311"/>
      <c r="GS158" s="311"/>
      <c r="GT158" s="311"/>
      <c r="GU158" s="311"/>
      <c r="GV158" s="311"/>
      <c r="GW158" s="311"/>
      <c r="GX158" s="311"/>
      <c r="GY158" s="311"/>
      <c r="GZ158" s="311"/>
      <c r="HA158" s="311"/>
      <c r="HB158" s="311"/>
      <c r="HC158" s="311"/>
      <c r="HD158" s="311"/>
      <c r="HE158" s="311"/>
      <c r="HF158" s="311"/>
      <c r="HG158" s="311"/>
      <c r="HH158" s="311"/>
      <c r="HI158" s="311"/>
      <c r="HJ158" s="311"/>
      <c r="HK158" s="311"/>
      <c r="HL158" s="311"/>
      <c r="HM158" s="311"/>
      <c r="HN158" s="311"/>
      <c r="HO158" s="311"/>
      <c r="HP158" s="311"/>
      <c r="HQ158" s="311"/>
      <c r="HR158" s="311"/>
      <c r="HS158" s="311"/>
      <c r="HT158" s="311"/>
      <c r="HU158" s="311"/>
      <c r="HV158" s="311"/>
      <c r="HW158" s="311"/>
      <c r="HX158" s="311"/>
      <c r="HY158" s="311"/>
      <c r="HZ158" s="311"/>
      <c r="IA158" s="311"/>
      <c r="IB158" s="311"/>
      <c r="IC158" s="311"/>
      <c r="ID158" s="311"/>
      <c r="IE158" s="311"/>
      <c r="IF158" s="311"/>
      <c r="IG158" s="311"/>
      <c r="IH158" s="311"/>
      <c r="II158" s="311"/>
      <c r="IJ158" s="311"/>
      <c r="IK158" s="311"/>
      <c r="IL158" s="311"/>
      <c r="IM158" s="311"/>
      <c r="IN158" s="311"/>
      <c r="IO158" s="311"/>
      <c r="IP158" s="311"/>
      <c r="IQ158" s="311"/>
      <c r="IR158" s="311"/>
      <c r="IS158" s="311"/>
      <c r="IT158" s="311"/>
      <c r="IU158" s="311"/>
      <c r="IV158" s="311"/>
      <c r="IW158" s="311"/>
      <c r="IX158" s="311"/>
      <c r="IY158" s="311"/>
      <c r="IZ158" s="311"/>
      <c r="JA158" s="311"/>
      <c r="JB158" s="311"/>
      <c r="JC158" s="311"/>
      <c r="JD158" s="311"/>
      <c r="JE158" s="311"/>
      <c r="JF158" s="311"/>
      <c r="JG158" s="311"/>
      <c r="JH158" s="311"/>
      <c r="JI158" s="311"/>
      <c r="JJ158" s="311"/>
      <c r="JK158" s="311"/>
      <c r="JL158" s="311"/>
      <c r="JM158" s="311"/>
      <c r="JN158" s="311"/>
      <c r="JO158" s="311"/>
      <c r="JP158" s="311"/>
      <c r="JQ158" s="311"/>
      <c r="JR158" s="311"/>
      <c r="JS158" s="311"/>
      <c r="JT158" s="311"/>
      <c r="JU158" s="311"/>
      <c r="JV158" s="311"/>
      <c r="JW158" s="311"/>
      <c r="JX158" s="311"/>
      <c r="JY158" s="311"/>
      <c r="JZ158" s="311"/>
      <c r="KA158" s="311"/>
      <c r="KB158" s="311"/>
      <c r="KC158" s="311"/>
      <c r="KD158" s="311"/>
      <c r="KE158" s="311"/>
      <c r="KF158" s="311"/>
      <c r="KG158" s="311"/>
      <c r="KH158" s="311"/>
      <c r="KI158" s="311"/>
      <c r="KJ158" s="311"/>
      <c r="KK158" s="311"/>
      <c r="KL158" s="311"/>
      <c r="KM158" s="311"/>
      <c r="KN158" s="311"/>
      <c r="KO158" s="311"/>
      <c r="KP158" s="311"/>
      <c r="KQ158" s="311"/>
      <c r="KR158" s="311"/>
      <c r="KS158" s="311"/>
      <c r="KT158" s="311"/>
      <c r="KU158" s="311"/>
      <c r="KV158" s="311"/>
      <c r="KW158" s="311"/>
      <c r="KX158" s="311"/>
      <c r="KY158" s="311"/>
      <c r="KZ158" s="311"/>
      <c r="LA158" s="311"/>
      <c r="LB158" s="311"/>
      <c r="LC158" s="311"/>
      <c r="LD158" s="311"/>
      <c r="LE158" s="311"/>
      <c r="LF158" s="311"/>
      <c r="LG158" s="311"/>
      <c r="LH158" s="311"/>
      <c r="LI158" s="311"/>
    </row>
    <row r="159" spans="1:321">
      <c r="C159" s="72">
        <v>441</v>
      </c>
      <c r="D159" s="72">
        <v>44</v>
      </c>
      <c r="E159" s="76" t="s">
        <v>791</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05">
        <v>4725148.4400000004</v>
      </c>
      <c r="EA159" s="282">
        <v>2369058.61</v>
      </c>
      <c r="EB159" s="308">
        <v>4947585.26</v>
      </c>
      <c r="EC159" s="316">
        <v>3797015.83</v>
      </c>
      <c r="ED159" s="308">
        <v>3313025.22</v>
      </c>
      <c r="EE159" s="308">
        <v>3567484.19</v>
      </c>
      <c r="EF159" s="308">
        <v>6171281.3600000003</v>
      </c>
      <c r="EG159" s="308">
        <v>29796705.440000001</v>
      </c>
      <c r="EH159" s="311">
        <v>109644.44</v>
      </c>
      <c r="EI159" s="311">
        <v>1522597.04</v>
      </c>
      <c r="EJ159" s="311">
        <v>8434786.5999999996</v>
      </c>
      <c r="EK159" s="311">
        <v>6918517.2599999998</v>
      </c>
      <c r="EL159" s="311">
        <v>2561374.17</v>
      </c>
      <c r="EM159" s="311">
        <v>25163803.16</v>
      </c>
      <c r="EN159" s="311">
        <v>10754440.220000001</v>
      </c>
      <c r="EO159" s="311">
        <v>29296079.120000001</v>
      </c>
      <c r="EP159" s="311">
        <v>19940301.670000002</v>
      </c>
      <c r="EQ159" s="311">
        <v>29993285.289999999</v>
      </c>
      <c r="ER159" s="311">
        <v>37935759.630000003</v>
      </c>
      <c r="ES159" s="311">
        <v>82875761.950000003</v>
      </c>
      <c r="ET159" s="311">
        <v>2060574.27</v>
      </c>
      <c r="EU159" s="311">
        <v>2958395.49</v>
      </c>
      <c r="EV159" s="311">
        <v>10806505.67</v>
      </c>
      <c r="EW159" s="311">
        <v>28775491.48</v>
      </c>
      <c r="EX159" s="311">
        <v>12314358.92</v>
      </c>
      <c r="EY159" s="311">
        <v>22250596.559999999</v>
      </c>
      <c r="EZ159" s="311">
        <v>22219463.719999999</v>
      </c>
      <c r="FA159" s="311">
        <v>7067070.5700000003</v>
      </c>
      <c r="FB159" s="311">
        <v>38353416.07</v>
      </c>
      <c r="FC159" s="361">
        <v>27286098.32</v>
      </c>
      <c r="FD159" s="311">
        <v>24712008.18</v>
      </c>
      <c r="FE159" s="311">
        <v>44558470.93</v>
      </c>
      <c r="FF159" s="311">
        <v>27549269.34</v>
      </c>
      <c r="FG159" s="311">
        <v>7152587.8700000001</v>
      </c>
      <c r="FH159" s="311">
        <v>16703145.970000001</v>
      </c>
      <c r="FI159" s="311">
        <v>14162401.840000004</v>
      </c>
      <c r="FJ159" s="311">
        <v>13326416.060000001</v>
      </c>
      <c r="FK159" s="41">
        <v>15925931.16</v>
      </c>
      <c r="FL159" s="361">
        <v>25747912.550000001</v>
      </c>
      <c r="FM159" s="311">
        <v>45712758.009999998</v>
      </c>
      <c r="FN159" s="311">
        <v>16518029.949999999</v>
      </c>
      <c r="FO159" s="311">
        <v>38556251.049999997</v>
      </c>
      <c r="FP159" s="311">
        <v>62850369</v>
      </c>
      <c r="FQ159" s="311">
        <v>60680548.899999999</v>
      </c>
      <c r="FR159" s="311">
        <v>4152678.95</v>
      </c>
      <c r="FS159" s="311">
        <v>8897000.4900000002</v>
      </c>
      <c r="FT159" s="311">
        <v>13064082.640000001</v>
      </c>
      <c r="FU159" s="311">
        <v>17942771.579999998</v>
      </c>
      <c r="FV159" s="311">
        <v>15871730.18</v>
      </c>
      <c r="FW159" s="311">
        <v>24497607.260000002</v>
      </c>
      <c r="FX159" s="311">
        <v>24763301.23</v>
      </c>
      <c r="FY159" s="311">
        <v>20481740.649999999</v>
      </c>
      <c r="FZ159" s="311">
        <v>19124293</v>
      </c>
      <c r="GA159" s="311">
        <v>28780352.289999999</v>
      </c>
      <c r="GB159" s="311">
        <v>19509167.68</v>
      </c>
      <c r="GC159" s="311">
        <v>26842095.329999998</v>
      </c>
      <c r="GD159" s="311"/>
      <c r="GF159" s="311"/>
      <c r="GG159" s="311"/>
      <c r="GH159" s="311"/>
      <c r="GI159" s="311"/>
      <c r="GJ159" s="311"/>
      <c r="GK159" s="311"/>
      <c r="GL159" s="311"/>
      <c r="GM159" s="311"/>
      <c r="GN159" s="311"/>
      <c r="GO159" s="311"/>
      <c r="GP159" s="311"/>
      <c r="GQ159" s="311"/>
      <c r="GR159" s="311"/>
      <c r="GS159" s="311"/>
      <c r="GT159" s="311"/>
      <c r="GU159" s="311"/>
      <c r="GV159" s="311"/>
      <c r="GW159" s="311"/>
      <c r="GX159" s="311"/>
      <c r="GY159" s="311"/>
      <c r="GZ159" s="311"/>
      <c r="HA159" s="311"/>
      <c r="HB159" s="311"/>
      <c r="HC159" s="311"/>
      <c r="HD159" s="311"/>
      <c r="HE159" s="311"/>
      <c r="HF159" s="311"/>
      <c r="HG159" s="311"/>
      <c r="HH159" s="311"/>
      <c r="HI159" s="311"/>
      <c r="HJ159" s="311"/>
      <c r="HK159" s="311"/>
      <c r="HL159" s="311"/>
      <c r="HM159" s="311"/>
      <c r="HN159" s="311"/>
      <c r="HO159" s="311"/>
      <c r="HP159" s="311"/>
      <c r="HQ159" s="311"/>
      <c r="HR159" s="311"/>
      <c r="HS159" s="311"/>
      <c r="HT159" s="311"/>
      <c r="HU159" s="311"/>
      <c r="HV159" s="311"/>
      <c r="HW159" s="311"/>
      <c r="HX159" s="311"/>
      <c r="HY159" s="311"/>
      <c r="HZ159" s="311"/>
      <c r="IA159" s="311"/>
      <c r="IB159" s="311"/>
      <c r="IC159" s="311"/>
      <c r="ID159" s="311"/>
      <c r="IE159" s="311"/>
      <c r="IF159" s="311"/>
      <c r="IG159" s="311"/>
      <c r="IH159" s="311"/>
      <c r="II159" s="311"/>
      <c r="IJ159" s="311"/>
      <c r="IK159" s="311"/>
      <c r="IL159" s="311"/>
      <c r="IM159" s="311"/>
      <c r="IN159" s="311"/>
      <c r="IO159" s="311"/>
      <c r="IP159" s="311"/>
      <c r="IQ159" s="311"/>
      <c r="IR159" s="311"/>
      <c r="IS159" s="311"/>
      <c r="IT159" s="311"/>
      <c r="IU159" s="311"/>
      <c r="IV159" s="311"/>
      <c r="IW159" s="311"/>
      <c r="IX159" s="311"/>
      <c r="IY159" s="311"/>
      <c r="IZ159" s="311"/>
      <c r="JA159" s="311"/>
      <c r="JB159" s="311"/>
      <c r="JC159" s="311"/>
      <c r="JD159" s="311"/>
      <c r="JE159" s="311"/>
      <c r="JF159" s="311"/>
      <c r="JG159" s="311"/>
      <c r="JH159" s="311"/>
      <c r="JI159" s="311"/>
      <c r="JJ159" s="311"/>
      <c r="JK159" s="311"/>
      <c r="JL159" s="311"/>
      <c r="JM159" s="311"/>
      <c r="JN159" s="311"/>
      <c r="JO159" s="311"/>
      <c r="JP159" s="311"/>
      <c r="JQ159" s="311"/>
      <c r="JR159" s="311"/>
      <c r="JS159" s="311"/>
      <c r="JT159" s="311"/>
      <c r="JU159" s="311"/>
      <c r="JV159" s="311"/>
      <c r="JW159" s="311"/>
      <c r="JX159" s="311"/>
      <c r="JY159" s="311"/>
      <c r="JZ159" s="311"/>
      <c r="KA159" s="311"/>
      <c r="KB159" s="311"/>
      <c r="KC159" s="311"/>
      <c r="KD159" s="311"/>
      <c r="KE159" s="311"/>
      <c r="KF159" s="311"/>
      <c r="KG159" s="311"/>
      <c r="KH159" s="311"/>
      <c r="KI159" s="311"/>
      <c r="KJ159" s="311"/>
      <c r="KK159" s="311"/>
      <c r="KL159" s="311"/>
      <c r="KM159" s="311"/>
      <c r="KN159" s="311"/>
      <c r="KO159" s="311"/>
      <c r="KP159" s="311"/>
      <c r="KQ159" s="311"/>
      <c r="KR159" s="311"/>
      <c r="KS159" s="311"/>
      <c r="KT159" s="311"/>
      <c r="KU159" s="311"/>
      <c r="KV159" s="311"/>
      <c r="KW159" s="311"/>
      <c r="KX159" s="311"/>
      <c r="KY159" s="311"/>
      <c r="KZ159" s="311"/>
      <c r="LA159" s="311"/>
      <c r="LB159" s="311"/>
      <c r="LC159" s="311"/>
      <c r="LD159" s="311"/>
      <c r="LE159" s="311"/>
      <c r="LF159" s="311"/>
      <c r="LG159" s="311"/>
      <c r="LH159" s="311"/>
      <c r="LI159" s="311"/>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05"/>
      <c r="EB160" s="308"/>
      <c r="EC160" s="308"/>
      <c r="ED160" s="308"/>
      <c r="EE160" s="308"/>
      <c r="EF160" s="308"/>
      <c r="EG160" s="308"/>
      <c r="EH160" s="311"/>
      <c r="EI160" s="311"/>
      <c r="EJ160" s="311"/>
      <c r="EK160" s="311"/>
      <c r="EL160" s="311"/>
      <c r="EM160" s="311"/>
      <c r="EN160" s="311"/>
      <c r="EO160" s="311"/>
      <c r="EP160" s="311"/>
      <c r="EQ160" s="311"/>
      <c r="ER160" s="311"/>
      <c r="ES160" s="311"/>
      <c r="ET160" s="311"/>
      <c r="EU160" s="311"/>
      <c r="EV160" s="311"/>
      <c r="EW160" s="311"/>
      <c r="EX160" s="311"/>
      <c r="EY160" s="311"/>
      <c r="EZ160" s="311"/>
      <c r="FA160" s="311"/>
      <c r="FB160" s="311"/>
      <c r="FC160" s="311"/>
      <c r="FD160" s="311"/>
      <c r="FE160" s="350"/>
      <c r="FF160" s="311"/>
      <c r="FG160" s="311"/>
      <c r="FH160" s="311"/>
      <c r="FI160" s="311"/>
      <c r="FJ160" s="311"/>
      <c r="FK160" s="311"/>
      <c r="FL160" s="361"/>
      <c r="FM160" s="311"/>
      <c r="FN160" s="311"/>
      <c r="FO160" s="311"/>
      <c r="FP160" s="311"/>
      <c r="FQ160" s="311"/>
      <c r="FR160" s="311"/>
      <c r="FS160" s="311"/>
      <c r="FT160" s="311"/>
      <c r="FU160" s="311"/>
      <c r="FV160" s="311"/>
      <c r="FW160" s="311"/>
      <c r="FX160" s="311"/>
      <c r="FY160" s="311"/>
      <c r="FZ160" s="311"/>
      <c r="GA160" s="311"/>
      <c r="GB160" s="311"/>
      <c r="GC160" s="311"/>
      <c r="GD160" s="311"/>
      <c r="GF160" s="311"/>
      <c r="GG160" s="311"/>
      <c r="GH160" s="311"/>
      <c r="GI160" s="311"/>
      <c r="GJ160" s="311"/>
      <c r="GK160" s="311"/>
      <c r="GL160" s="311"/>
      <c r="GM160" s="311"/>
      <c r="GN160" s="311"/>
      <c r="GO160" s="311"/>
      <c r="GP160" s="311"/>
      <c r="GQ160" s="311"/>
      <c r="GR160" s="311"/>
      <c r="GS160" s="311"/>
      <c r="GT160" s="311"/>
      <c r="GU160" s="311"/>
      <c r="GV160" s="311"/>
      <c r="GW160" s="311"/>
      <c r="GX160" s="311"/>
      <c r="GY160" s="311"/>
      <c r="GZ160" s="311"/>
      <c r="HA160" s="311"/>
      <c r="HB160" s="311"/>
      <c r="HC160" s="311"/>
      <c r="HD160" s="311"/>
      <c r="HE160" s="311"/>
      <c r="HF160" s="311"/>
      <c r="HG160" s="311"/>
      <c r="HH160" s="311"/>
      <c r="HI160" s="311"/>
      <c r="HJ160" s="311"/>
      <c r="HK160" s="311"/>
      <c r="HL160" s="311"/>
      <c r="HM160" s="311"/>
      <c r="HN160" s="311"/>
      <c r="HO160" s="311"/>
      <c r="HP160" s="311"/>
      <c r="HQ160" s="311"/>
      <c r="HR160" s="311"/>
      <c r="HS160" s="311"/>
      <c r="HT160" s="311"/>
      <c r="HU160" s="311"/>
      <c r="HV160" s="311"/>
      <c r="HW160" s="311"/>
      <c r="HX160" s="311"/>
      <c r="HY160" s="311"/>
      <c r="HZ160" s="311"/>
      <c r="IA160" s="311"/>
      <c r="IB160" s="311"/>
      <c r="IC160" s="311"/>
      <c r="ID160" s="311"/>
      <c r="IE160" s="311"/>
      <c r="IF160" s="311"/>
      <c r="IG160" s="311"/>
      <c r="IH160" s="311"/>
      <c r="II160" s="311"/>
      <c r="IJ160" s="311"/>
      <c r="IK160" s="311"/>
      <c r="IL160" s="311"/>
      <c r="IM160" s="311"/>
      <c r="IN160" s="311"/>
      <c r="IO160" s="311"/>
      <c r="IP160" s="311"/>
      <c r="IQ160" s="311"/>
      <c r="IR160" s="311"/>
      <c r="IS160" s="311"/>
      <c r="IT160" s="311"/>
      <c r="IU160" s="311"/>
      <c r="IV160" s="311"/>
      <c r="IW160" s="311"/>
      <c r="IX160" s="311"/>
      <c r="IY160" s="311"/>
      <c r="IZ160" s="311"/>
      <c r="JA160" s="311"/>
      <c r="JB160" s="311"/>
      <c r="JC160" s="311"/>
      <c r="JD160" s="311"/>
      <c r="JE160" s="311"/>
      <c r="JF160" s="311"/>
      <c r="JG160" s="311"/>
      <c r="JH160" s="311"/>
      <c r="JI160" s="311"/>
      <c r="JJ160" s="311"/>
      <c r="JK160" s="311"/>
      <c r="JL160" s="311"/>
      <c r="JM160" s="311"/>
      <c r="JN160" s="311"/>
      <c r="JO160" s="311"/>
      <c r="JP160" s="311"/>
      <c r="JQ160" s="311"/>
      <c r="JR160" s="311"/>
      <c r="JS160" s="311"/>
      <c r="JT160" s="311"/>
      <c r="JU160" s="311"/>
      <c r="JV160" s="311"/>
      <c r="JW160" s="311"/>
      <c r="JX160" s="311"/>
      <c r="JY160" s="311"/>
      <c r="JZ160" s="311"/>
      <c r="KA160" s="311"/>
      <c r="KB160" s="311"/>
      <c r="KC160" s="311"/>
      <c r="KD160" s="311"/>
      <c r="KE160" s="311"/>
      <c r="KF160" s="311"/>
      <c r="KG160" s="311"/>
      <c r="KH160" s="311"/>
      <c r="KI160" s="311"/>
      <c r="KJ160" s="311"/>
      <c r="KK160" s="311"/>
      <c r="KL160" s="311"/>
      <c r="KM160" s="311"/>
      <c r="KN160" s="311"/>
      <c r="KO160" s="311"/>
      <c r="KP160" s="311"/>
      <c r="KQ160" s="311"/>
      <c r="KR160" s="311"/>
      <c r="KS160" s="311"/>
      <c r="KT160" s="311"/>
      <c r="KU160" s="311"/>
      <c r="KV160" s="311"/>
      <c r="KW160" s="311"/>
      <c r="KX160" s="311"/>
      <c r="KY160" s="311"/>
      <c r="KZ160" s="311"/>
      <c r="LA160" s="311"/>
      <c r="LB160" s="311"/>
      <c r="LC160" s="311"/>
      <c r="LD160" s="311"/>
      <c r="LE160" s="311"/>
      <c r="LF160" s="311"/>
      <c r="LG160" s="311"/>
      <c r="LH160" s="311"/>
      <c r="LI160" s="311"/>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05"/>
      <c r="EB161" s="308"/>
      <c r="EC161" s="308"/>
      <c r="ED161" s="308"/>
      <c r="EE161" s="308"/>
      <c r="EF161" s="308"/>
      <c r="EG161" s="308"/>
      <c r="EH161" s="311"/>
      <c r="EI161" s="311"/>
      <c r="EJ161" s="311"/>
      <c r="EK161" s="311"/>
      <c r="EL161" s="311"/>
      <c r="EM161" s="311"/>
      <c r="EN161" s="311"/>
      <c r="EO161" s="311"/>
      <c r="EP161" s="311"/>
      <c r="EQ161" s="311"/>
      <c r="ER161" s="311"/>
      <c r="ES161" s="311"/>
      <c r="ET161" s="311"/>
      <c r="EU161" s="311"/>
      <c r="EV161" s="311"/>
      <c r="EW161" s="311"/>
      <c r="EX161" s="311"/>
      <c r="EY161" s="311"/>
      <c r="EZ161" s="311"/>
      <c r="FA161" s="311"/>
      <c r="FB161" s="311"/>
      <c r="FC161" s="311"/>
      <c r="FD161" s="311"/>
      <c r="FE161" s="311"/>
      <c r="FF161" s="311"/>
      <c r="FG161" s="311"/>
      <c r="FH161" s="311"/>
      <c r="FI161" s="311"/>
      <c r="FJ161" s="311"/>
      <c r="FK161" s="311"/>
      <c r="FL161" s="361"/>
      <c r="FM161" s="311"/>
      <c r="FN161" s="311"/>
      <c r="FO161" s="311"/>
      <c r="FP161" s="311"/>
      <c r="FQ161" s="350"/>
      <c r="FR161" s="311"/>
      <c r="FS161" s="311"/>
      <c r="FT161" s="311"/>
      <c r="FU161" s="311"/>
      <c r="FV161" s="311"/>
      <c r="FW161" s="311"/>
      <c r="FX161" s="311"/>
      <c r="FY161" s="311"/>
      <c r="FZ161" s="311"/>
      <c r="GA161" s="311"/>
      <c r="GB161" s="311"/>
      <c r="GC161" s="311"/>
      <c r="GD161" s="311"/>
      <c r="GF161" s="311"/>
      <c r="GG161" s="311"/>
      <c r="GH161" s="311"/>
      <c r="GI161" s="311"/>
      <c r="GJ161" s="311"/>
      <c r="GK161" s="311"/>
      <c r="GL161" s="311"/>
      <c r="GM161" s="311"/>
      <c r="GN161" s="311"/>
      <c r="GO161" s="311"/>
      <c r="GP161" s="311"/>
      <c r="GQ161" s="311"/>
      <c r="GR161" s="311"/>
      <c r="GS161" s="311"/>
      <c r="GT161" s="311"/>
      <c r="GU161" s="311"/>
      <c r="GV161" s="311"/>
      <c r="GW161" s="311"/>
      <c r="GX161" s="311"/>
      <c r="GY161" s="311"/>
      <c r="GZ161" s="311"/>
      <c r="HA161" s="311"/>
      <c r="HB161" s="311"/>
      <c r="HC161" s="311"/>
      <c r="HD161" s="311"/>
      <c r="HE161" s="311"/>
      <c r="HF161" s="311"/>
      <c r="HG161" s="311"/>
      <c r="HH161" s="311"/>
      <c r="HI161" s="311"/>
      <c r="HJ161" s="311"/>
      <c r="HK161" s="311"/>
      <c r="HL161" s="311"/>
      <c r="HM161" s="311"/>
      <c r="HN161" s="311"/>
      <c r="HO161" s="311"/>
      <c r="HP161" s="311"/>
      <c r="HQ161" s="311"/>
      <c r="HR161" s="311"/>
      <c r="HS161" s="311"/>
      <c r="HT161" s="311"/>
      <c r="HU161" s="311"/>
      <c r="HV161" s="311"/>
      <c r="HW161" s="311"/>
      <c r="HX161" s="311"/>
      <c r="HY161" s="311"/>
      <c r="HZ161" s="311"/>
      <c r="IA161" s="311"/>
      <c r="IB161" s="311"/>
      <c r="IC161" s="311"/>
      <c r="ID161" s="311"/>
      <c r="IE161" s="311"/>
      <c r="IF161" s="311"/>
      <c r="IG161" s="311"/>
      <c r="IH161" s="311"/>
      <c r="II161" s="311"/>
      <c r="IJ161" s="311"/>
      <c r="IK161" s="311"/>
      <c r="IL161" s="311"/>
      <c r="IM161" s="311"/>
      <c r="IN161" s="311"/>
      <c r="IO161" s="311"/>
      <c r="IP161" s="311"/>
      <c r="IQ161" s="311"/>
      <c r="IR161" s="311"/>
      <c r="IS161" s="311"/>
      <c r="IT161" s="311"/>
      <c r="IU161" s="311"/>
      <c r="IV161" s="311"/>
      <c r="IW161" s="311"/>
      <c r="IX161" s="311"/>
      <c r="IY161" s="311"/>
      <c r="IZ161" s="311"/>
      <c r="JA161" s="311"/>
      <c r="JB161" s="311"/>
      <c r="JC161" s="311"/>
      <c r="JD161" s="311"/>
      <c r="JE161" s="311"/>
      <c r="JF161" s="311"/>
      <c r="JG161" s="311"/>
      <c r="JH161" s="311"/>
      <c r="JI161" s="311"/>
      <c r="JJ161" s="311"/>
      <c r="JK161" s="311"/>
      <c r="JL161" s="311"/>
      <c r="JM161" s="311"/>
      <c r="JN161" s="311"/>
      <c r="JO161" s="311"/>
      <c r="JP161" s="311"/>
      <c r="JQ161" s="311"/>
      <c r="JR161" s="311"/>
      <c r="JS161" s="311"/>
      <c r="JT161" s="311"/>
      <c r="JU161" s="311"/>
      <c r="JV161" s="311"/>
      <c r="JW161" s="311"/>
      <c r="JX161" s="311"/>
      <c r="JY161" s="311"/>
      <c r="JZ161" s="311"/>
      <c r="KA161" s="311"/>
      <c r="KB161" s="311"/>
      <c r="KC161" s="311"/>
      <c r="KD161" s="311"/>
      <c r="KE161" s="311"/>
      <c r="KF161" s="311"/>
      <c r="KG161" s="311"/>
      <c r="KH161" s="311"/>
      <c r="KI161" s="311"/>
      <c r="KJ161" s="311"/>
      <c r="KK161" s="311"/>
      <c r="KL161" s="311"/>
      <c r="KM161" s="311"/>
      <c r="KN161" s="311"/>
      <c r="KO161" s="311"/>
      <c r="KP161" s="311"/>
      <c r="KQ161" s="311"/>
      <c r="KR161" s="311"/>
      <c r="KS161" s="311"/>
      <c r="KT161" s="311"/>
      <c r="KU161" s="311"/>
      <c r="KV161" s="311"/>
      <c r="KW161" s="311"/>
      <c r="KX161" s="311"/>
      <c r="KY161" s="311"/>
      <c r="KZ161" s="311"/>
      <c r="LA161" s="311"/>
      <c r="LB161" s="311"/>
      <c r="LC161" s="311"/>
      <c r="LD161" s="311"/>
      <c r="LE161" s="311"/>
      <c r="LF161" s="311"/>
      <c r="LG161" s="311"/>
      <c r="LH161" s="311"/>
      <c r="LI161" s="311"/>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05"/>
      <c r="EB162" s="308"/>
      <c r="EC162" s="308"/>
      <c r="ED162" s="308"/>
      <c r="EE162" s="308"/>
      <c r="EF162" s="308"/>
      <c r="EG162" s="308"/>
      <c r="EH162" s="311"/>
      <c r="EI162" s="311"/>
      <c r="EJ162" s="311"/>
      <c r="EK162" s="311"/>
      <c r="EL162" s="311"/>
      <c r="EM162" s="311"/>
      <c r="EN162" s="311"/>
      <c r="EO162" s="311"/>
      <c r="EP162" s="311"/>
      <c r="EQ162" s="311"/>
      <c r="ER162" s="311"/>
      <c r="ES162" s="311"/>
      <c r="ET162" s="311"/>
      <c r="EU162" s="311"/>
      <c r="EV162" s="311"/>
      <c r="EW162" s="311"/>
      <c r="EX162" s="311"/>
      <c r="EY162" s="311"/>
      <c r="EZ162" s="311"/>
      <c r="FA162" s="311"/>
      <c r="FB162" s="311"/>
      <c r="FC162" s="311"/>
      <c r="FD162" s="364"/>
      <c r="FE162" s="311"/>
      <c r="FF162" s="311"/>
      <c r="FG162" s="311"/>
      <c r="FH162" s="361"/>
      <c r="FI162" s="311"/>
      <c r="FJ162" s="311"/>
      <c r="FK162" s="311"/>
      <c r="FL162" s="361"/>
      <c r="FM162" s="311"/>
      <c r="FN162" s="311"/>
      <c r="FO162" s="311"/>
      <c r="FP162" s="311"/>
      <c r="FQ162" s="311"/>
      <c r="FR162" s="311"/>
      <c r="FS162" s="311"/>
      <c r="FT162" s="311"/>
      <c r="FU162" s="311"/>
      <c r="FV162" s="311"/>
      <c r="FW162" s="311"/>
      <c r="FX162" s="311"/>
      <c r="FY162" s="311"/>
      <c r="FZ162" s="311"/>
      <c r="GA162" s="311"/>
      <c r="GB162" s="311"/>
      <c r="GC162" s="311"/>
      <c r="GD162" s="311"/>
      <c r="GF162" s="311"/>
      <c r="GG162" s="311"/>
      <c r="GH162" s="311"/>
      <c r="GI162" s="311"/>
      <c r="GJ162" s="311"/>
      <c r="GK162" s="311"/>
      <c r="GL162" s="311"/>
      <c r="GM162" s="311"/>
      <c r="GN162" s="311"/>
      <c r="GO162" s="311"/>
      <c r="GP162" s="311"/>
      <c r="GQ162" s="311"/>
      <c r="GR162" s="311"/>
      <c r="GS162" s="311"/>
      <c r="GT162" s="311"/>
      <c r="GU162" s="311"/>
      <c r="GV162" s="311"/>
      <c r="GW162" s="311"/>
      <c r="GX162" s="311"/>
      <c r="GY162" s="311"/>
      <c r="GZ162" s="311"/>
      <c r="HA162" s="311"/>
      <c r="HB162" s="311"/>
      <c r="HC162" s="311"/>
      <c r="HD162" s="311"/>
      <c r="HE162" s="311"/>
      <c r="HF162" s="311"/>
      <c r="HG162" s="311"/>
      <c r="HH162" s="311"/>
      <c r="HI162" s="311"/>
      <c r="HJ162" s="311"/>
      <c r="HK162" s="311"/>
      <c r="HL162" s="311"/>
      <c r="HM162" s="311"/>
      <c r="HN162" s="311"/>
      <c r="HO162" s="311"/>
      <c r="HP162" s="311"/>
      <c r="HQ162" s="311"/>
      <c r="HR162" s="311"/>
      <c r="HS162" s="311"/>
      <c r="HT162" s="311"/>
      <c r="HU162" s="311"/>
      <c r="HV162" s="311"/>
      <c r="HW162" s="311"/>
      <c r="HX162" s="311"/>
      <c r="HY162" s="311"/>
      <c r="HZ162" s="311"/>
      <c r="IA162" s="311"/>
      <c r="IB162" s="311"/>
      <c r="IC162" s="311"/>
      <c r="ID162" s="311"/>
      <c r="IE162" s="311"/>
      <c r="IF162" s="311"/>
      <c r="IG162" s="311"/>
      <c r="IH162" s="311"/>
      <c r="II162" s="311"/>
      <c r="IJ162" s="311"/>
      <c r="IK162" s="311"/>
      <c r="IL162" s="311"/>
      <c r="IM162" s="311"/>
      <c r="IN162" s="311"/>
      <c r="IO162" s="311"/>
      <c r="IP162" s="311"/>
      <c r="IQ162" s="311"/>
      <c r="IR162" s="311"/>
      <c r="IS162" s="311"/>
      <c r="IT162" s="311"/>
      <c r="IU162" s="311"/>
      <c r="IV162" s="311"/>
      <c r="IW162" s="311"/>
      <c r="IX162" s="311"/>
      <c r="IY162" s="311"/>
      <c r="IZ162" s="311"/>
      <c r="JA162" s="311"/>
      <c r="JB162" s="311"/>
      <c r="JC162" s="311"/>
      <c r="JD162" s="311"/>
      <c r="JE162" s="311"/>
      <c r="JF162" s="311"/>
      <c r="JG162" s="311"/>
      <c r="JH162" s="311"/>
      <c r="JI162" s="311"/>
      <c r="JJ162" s="311"/>
      <c r="JK162" s="311"/>
      <c r="JL162" s="311"/>
      <c r="JM162" s="311"/>
      <c r="JN162" s="311"/>
      <c r="JO162" s="311"/>
      <c r="JP162" s="311"/>
      <c r="JQ162" s="311"/>
      <c r="JR162" s="311"/>
      <c r="JS162" s="311"/>
      <c r="JT162" s="311"/>
      <c r="JU162" s="311"/>
      <c r="JV162" s="311"/>
      <c r="JW162" s="311"/>
      <c r="JX162" s="311"/>
      <c r="JY162" s="311"/>
      <c r="JZ162" s="311"/>
      <c r="KA162" s="311"/>
      <c r="KB162" s="311"/>
      <c r="KC162" s="311"/>
      <c r="KD162" s="311"/>
      <c r="KE162" s="311"/>
      <c r="KF162" s="311"/>
      <c r="KG162" s="311"/>
      <c r="KH162" s="311"/>
      <c r="KI162" s="311"/>
      <c r="KJ162" s="311"/>
      <c r="KK162" s="311"/>
      <c r="KL162" s="311"/>
      <c r="KM162" s="311"/>
      <c r="KN162" s="311"/>
      <c r="KO162" s="311"/>
      <c r="KP162" s="311"/>
      <c r="KQ162" s="311"/>
      <c r="KR162" s="311"/>
      <c r="KS162" s="311"/>
      <c r="KT162" s="311"/>
      <c r="KU162" s="311"/>
      <c r="KV162" s="311"/>
      <c r="KW162" s="311"/>
      <c r="KX162" s="311"/>
      <c r="KY162" s="311"/>
      <c r="KZ162" s="311"/>
      <c r="LA162" s="311"/>
      <c r="LB162" s="311"/>
      <c r="LC162" s="311"/>
      <c r="LD162" s="311"/>
      <c r="LE162" s="311"/>
      <c r="LF162" s="311"/>
      <c r="LG162" s="311"/>
      <c r="LH162" s="311"/>
      <c r="LI162" s="311"/>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05"/>
      <c r="EB163" s="308"/>
      <c r="EC163" s="308"/>
      <c r="ED163" s="308"/>
      <c r="EE163" s="308"/>
      <c r="EF163" s="308"/>
      <c r="EG163" s="308"/>
      <c r="EH163" s="311"/>
      <c r="EI163" s="311"/>
      <c r="EJ163" s="311"/>
      <c r="EK163" s="311"/>
      <c r="EL163" s="311"/>
      <c r="EM163" s="311"/>
      <c r="EN163" s="311"/>
      <c r="EO163" s="311"/>
      <c r="EP163" s="311"/>
      <c r="EQ163" s="311"/>
      <c r="ER163" s="311"/>
      <c r="ES163" s="311"/>
      <c r="ET163" s="311"/>
      <c r="EU163" s="311"/>
      <c r="EV163" s="311"/>
      <c r="EW163" s="311"/>
      <c r="EX163" s="311"/>
      <c r="EY163" s="311"/>
      <c r="EZ163" s="311"/>
      <c r="FA163" s="311"/>
      <c r="FB163" s="311"/>
      <c r="FC163" s="311"/>
      <c r="FD163" s="311"/>
      <c r="FE163" s="311"/>
      <c r="FF163" s="311"/>
      <c r="FG163" s="311"/>
      <c r="FH163" s="311"/>
      <c r="FI163" s="311"/>
      <c r="FJ163" s="311"/>
      <c r="FK163" s="311"/>
      <c r="FL163" s="361"/>
      <c r="FM163" s="311"/>
      <c r="FN163" s="311"/>
      <c r="FO163" s="311"/>
      <c r="FP163" s="311"/>
      <c r="FQ163" s="311"/>
      <c r="FR163" s="311"/>
      <c r="FS163" s="311"/>
      <c r="FT163" s="311"/>
      <c r="FU163" s="311"/>
      <c r="FV163" s="311"/>
      <c r="FW163" s="311"/>
      <c r="FX163" s="311"/>
      <c r="FY163" s="311"/>
      <c r="FZ163" s="311"/>
      <c r="GA163" s="311"/>
      <c r="GB163" s="311"/>
      <c r="GC163" s="311"/>
      <c r="GD163" s="311"/>
      <c r="GF163" s="311"/>
      <c r="GG163" s="311"/>
      <c r="GH163" s="311"/>
      <c r="GI163" s="311"/>
      <c r="GJ163" s="311"/>
      <c r="GK163" s="311"/>
      <c r="GL163" s="311"/>
      <c r="GM163" s="311"/>
      <c r="GN163" s="311"/>
      <c r="GO163" s="311"/>
      <c r="GP163" s="311"/>
      <c r="GQ163" s="311"/>
      <c r="GR163" s="311"/>
      <c r="GS163" s="311"/>
      <c r="GT163" s="311"/>
      <c r="GU163" s="311"/>
      <c r="GV163" s="311"/>
      <c r="GW163" s="311"/>
      <c r="GX163" s="311"/>
      <c r="GY163" s="311"/>
      <c r="GZ163" s="311"/>
      <c r="HA163" s="311"/>
      <c r="HB163" s="311"/>
      <c r="HC163" s="311"/>
      <c r="HD163" s="311"/>
      <c r="HE163" s="311"/>
      <c r="HF163" s="311"/>
      <c r="HG163" s="311"/>
      <c r="HH163" s="311"/>
      <c r="HI163" s="311"/>
      <c r="HJ163" s="311"/>
      <c r="HK163" s="311"/>
      <c r="HL163" s="311"/>
      <c r="HM163" s="311"/>
      <c r="HN163" s="311"/>
      <c r="HO163" s="311"/>
      <c r="HP163" s="311"/>
      <c r="HQ163" s="311"/>
      <c r="HR163" s="311"/>
      <c r="HS163" s="311"/>
      <c r="HT163" s="311"/>
      <c r="HU163" s="311"/>
      <c r="HV163" s="311"/>
      <c r="HW163" s="311"/>
      <c r="HX163" s="311"/>
      <c r="HY163" s="311"/>
      <c r="HZ163" s="311"/>
      <c r="IA163" s="311"/>
      <c r="IB163" s="311"/>
      <c r="IC163" s="311"/>
      <c r="ID163" s="311"/>
      <c r="IE163" s="311"/>
      <c r="IF163" s="311"/>
      <c r="IG163" s="311"/>
      <c r="IH163" s="311"/>
      <c r="II163" s="311"/>
      <c r="IJ163" s="311"/>
      <c r="IK163" s="311"/>
      <c r="IL163" s="311"/>
      <c r="IM163" s="311"/>
      <c r="IN163" s="311"/>
      <c r="IO163" s="311"/>
      <c r="IP163" s="311"/>
      <c r="IQ163" s="311"/>
      <c r="IR163" s="311"/>
      <c r="IS163" s="311"/>
      <c r="IT163" s="311"/>
      <c r="IU163" s="311"/>
      <c r="IV163" s="311"/>
      <c r="IW163" s="311"/>
      <c r="IX163" s="311"/>
      <c r="IY163" s="311"/>
      <c r="IZ163" s="311"/>
      <c r="JA163" s="311"/>
      <c r="JB163" s="311"/>
      <c r="JC163" s="311"/>
      <c r="JD163" s="311"/>
      <c r="JE163" s="311"/>
      <c r="JF163" s="311"/>
      <c r="JG163" s="311"/>
      <c r="JH163" s="311"/>
      <c r="JI163" s="311"/>
      <c r="JJ163" s="311"/>
      <c r="JK163" s="311"/>
      <c r="JL163" s="311"/>
      <c r="JM163" s="311"/>
      <c r="JN163" s="311"/>
      <c r="JO163" s="311"/>
      <c r="JP163" s="311"/>
      <c r="JQ163" s="311"/>
      <c r="JR163" s="311"/>
      <c r="JS163" s="311"/>
      <c r="JT163" s="311"/>
      <c r="JU163" s="311"/>
      <c r="JV163" s="311"/>
      <c r="JW163" s="311"/>
      <c r="JX163" s="311"/>
      <c r="JY163" s="311"/>
      <c r="JZ163" s="311"/>
      <c r="KA163" s="311"/>
      <c r="KB163" s="311"/>
      <c r="KC163" s="311"/>
      <c r="KD163" s="311"/>
      <c r="KE163" s="311"/>
      <c r="KF163" s="311"/>
      <c r="KG163" s="311"/>
      <c r="KH163" s="311"/>
      <c r="KI163" s="311"/>
      <c r="KJ163" s="311"/>
      <c r="KK163" s="311"/>
      <c r="KL163" s="311"/>
      <c r="KM163" s="311"/>
      <c r="KN163" s="311"/>
      <c r="KO163" s="311"/>
      <c r="KP163" s="311"/>
      <c r="KQ163" s="311"/>
      <c r="KR163" s="311"/>
      <c r="KS163" s="311"/>
      <c r="KT163" s="311"/>
      <c r="KU163" s="311"/>
      <c r="KV163" s="311"/>
      <c r="KW163" s="311"/>
      <c r="KX163" s="311"/>
      <c r="KY163" s="311"/>
      <c r="KZ163" s="311"/>
      <c r="LA163" s="311"/>
      <c r="LB163" s="311"/>
      <c r="LC163" s="311"/>
      <c r="LD163" s="311"/>
      <c r="LE163" s="311"/>
      <c r="LF163" s="311"/>
      <c r="LG163" s="311"/>
      <c r="LH163" s="311"/>
      <c r="LI163" s="311"/>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05"/>
      <c r="EB164" s="308"/>
      <c r="EC164" s="308"/>
      <c r="ED164" s="308"/>
      <c r="EE164" s="308"/>
      <c r="EF164" s="308"/>
      <c r="EG164" s="308"/>
      <c r="EH164" s="311"/>
      <c r="EI164" s="311"/>
      <c r="EJ164" s="311"/>
      <c r="EK164" s="311"/>
      <c r="EL164" s="311"/>
      <c r="EM164" s="311"/>
      <c r="EN164" s="311"/>
      <c r="EO164" s="311"/>
      <c r="EP164" s="311"/>
      <c r="EQ164" s="311"/>
      <c r="ER164" s="311"/>
      <c r="ES164" s="311"/>
      <c r="ET164" s="311"/>
      <c r="EU164" s="311"/>
      <c r="EV164" s="311"/>
      <c r="EW164" s="311"/>
      <c r="EX164" s="311"/>
      <c r="EY164" s="311"/>
      <c r="EZ164" s="311"/>
      <c r="FA164" s="311"/>
      <c r="FB164" s="311"/>
      <c r="FC164" s="311"/>
      <c r="FD164" s="311"/>
      <c r="FE164" s="311"/>
      <c r="FF164" s="311"/>
      <c r="FG164" s="311"/>
      <c r="FH164" s="311"/>
      <c r="FI164" s="311"/>
      <c r="FJ164" s="311"/>
      <c r="FK164" s="311"/>
      <c r="FL164" s="361"/>
      <c r="FM164" s="311"/>
      <c r="FN164" s="311"/>
      <c r="FO164" s="311"/>
      <c r="FP164" s="311"/>
      <c r="FQ164" s="311"/>
      <c r="FR164" s="311"/>
      <c r="FS164" s="311"/>
      <c r="FT164" s="311"/>
      <c r="FU164" s="311"/>
      <c r="FV164" s="311"/>
      <c r="FW164" s="311"/>
      <c r="FX164" s="311"/>
      <c r="FY164" s="311"/>
      <c r="FZ164" s="311"/>
      <c r="GA164" s="311"/>
      <c r="GB164" s="311"/>
      <c r="GC164" s="311"/>
      <c r="GD164" s="311"/>
      <c r="GF164" s="311"/>
      <c r="GG164" s="311"/>
      <c r="GH164" s="311"/>
      <c r="GI164" s="311"/>
      <c r="GJ164" s="311"/>
      <c r="GK164" s="311"/>
      <c r="GL164" s="311"/>
      <c r="GM164" s="311"/>
      <c r="GN164" s="311"/>
      <c r="GO164" s="311"/>
      <c r="GP164" s="311"/>
      <c r="GQ164" s="311"/>
      <c r="GR164" s="311"/>
      <c r="GS164" s="311"/>
      <c r="GT164" s="311"/>
      <c r="GU164" s="311"/>
      <c r="GV164" s="311"/>
      <c r="GW164" s="311"/>
      <c r="GX164" s="311"/>
      <c r="GY164" s="311"/>
      <c r="GZ164" s="311"/>
      <c r="HA164" s="311"/>
      <c r="HB164" s="311"/>
      <c r="HC164" s="311"/>
      <c r="HD164" s="311"/>
      <c r="HE164" s="311"/>
      <c r="HF164" s="311"/>
      <c r="HG164" s="311"/>
      <c r="HH164" s="311"/>
      <c r="HI164" s="311"/>
      <c r="HJ164" s="311"/>
      <c r="HK164" s="311"/>
      <c r="HL164" s="311"/>
      <c r="HM164" s="311"/>
      <c r="HN164" s="311"/>
      <c r="HO164" s="311"/>
      <c r="HP164" s="311"/>
      <c r="HQ164" s="311"/>
      <c r="HR164" s="311"/>
      <c r="HS164" s="311"/>
      <c r="HT164" s="311"/>
      <c r="HU164" s="311"/>
      <c r="HV164" s="311"/>
      <c r="HW164" s="311"/>
      <c r="HX164" s="311"/>
      <c r="HY164" s="311"/>
      <c r="HZ164" s="311"/>
      <c r="IA164" s="311"/>
      <c r="IB164" s="311"/>
      <c r="IC164" s="311"/>
      <c r="ID164" s="311"/>
      <c r="IE164" s="311"/>
      <c r="IF164" s="311"/>
      <c r="IG164" s="311"/>
      <c r="IH164" s="311"/>
      <c r="II164" s="311"/>
      <c r="IJ164" s="311"/>
      <c r="IK164" s="311"/>
      <c r="IL164" s="311"/>
      <c r="IM164" s="311"/>
      <c r="IN164" s="311"/>
      <c r="IO164" s="311"/>
      <c r="IP164" s="311"/>
      <c r="IQ164" s="311"/>
      <c r="IR164" s="311"/>
      <c r="IS164" s="311"/>
      <c r="IT164" s="311"/>
      <c r="IU164" s="311"/>
      <c r="IV164" s="311"/>
      <c r="IW164" s="311"/>
      <c r="IX164" s="311"/>
      <c r="IY164" s="311"/>
      <c r="IZ164" s="311"/>
      <c r="JA164" s="311"/>
      <c r="JB164" s="311"/>
      <c r="JC164" s="311"/>
      <c r="JD164" s="311"/>
      <c r="JE164" s="311"/>
      <c r="JF164" s="311"/>
      <c r="JG164" s="311"/>
      <c r="JH164" s="311"/>
      <c r="JI164" s="311"/>
      <c r="JJ164" s="311"/>
      <c r="JK164" s="311"/>
      <c r="JL164" s="311"/>
      <c r="JM164" s="311"/>
      <c r="JN164" s="311"/>
      <c r="JO164" s="311"/>
      <c r="JP164" s="311"/>
      <c r="JQ164" s="311"/>
      <c r="JR164" s="311"/>
      <c r="JS164" s="311"/>
      <c r="JT164" s="311"/>
      <c r="JU164" s="311"/>
      <c r="JV164" s="311"/>
      <c r="JW164" s="311"/>
      <c r="JX164" s="311"/>
      <c r="JY164" s="311"/>
      <c r="JZ164" s="311"/>
      <c r="KA164" s="311"/>
      <c r="KB164" s="311"/>
      <c r="KC164" s="311"/>
      <c r="KD164" s="311"/>
      <c r="KE164" s="311"/>
      <c r="KF164" s="311"/>
      <c r="KG164" s="311"/>
      <c r="KH164" s="311"/>
      <c r="KI164" s="311"/>
      <c r="KJ164" s="311"/>
      <c r="KK164" s="311"/>
      <c r="KL164" s="311"/>
      <c r="KM164" s="311"/>
      <c r="KN164" s="311"/>
      <c r="KO164" s="311"/>
      <c r="KP164" s="311"/>
      <c r="KQ164" s="311"/>
      <c r="KR164" s="311"/>
      <c r="KS164" s="311"/>
      <c r="KT164" s="311"/>
      <c r="KU164" s="311"/>
      <c r="KV164" s="311"/>
      <c r="KW164" s="311"/>
      <c r="KX164" s="311"/>
      <c r="KY164" s="311"/>
      <c r="KZ164" s="311"/>
      <c r="LA164" s="311"/>
      <c r="LB164" s="311"/>
      <c r="LC164" s="311"/>
      <c r="LD164" s="311"/>
      <c r="LE164" s="311"/>
      <c r="LF164" s="311"/>
      <c r="LG164" s="311"/>
      <c r="LH164" s="311"/>
      <c r="LI164" s="311"/>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05"/>
      <c r="EB165" s="308"/>
      <c r="EC165" s="308"/>
      <c r="ED165" s="308"/>
      <c r="EE165" s="308"/>
      <c r="EF165" s="308"/>
      <c r="EG165" s="308"/>
      <c r="EH165" s="311"/>
      <c r="EI165" s="311"/>
      <c r="EJ165" s="311"/>
      <c r="EK165" s="311"/>
      <c r="EL165" s="311"/>
      <c r="EM165" s="311"/>
      <c r="EN165" s="311"/>
      <c r="EO165" s="311"/>
      <c r="EP165" s="311"/>
      <c r="EQ165" s="311"/>
      <c r="ER165" s="311"/>
      <c r="ES165" s="311"/>
      <c r="ET165" s="311"/>
      <c r="EU165" s="311"/>
      <c r="EV165" s="311"/>
      <c r="EW165" s="311"/>
      <c r="EX165" s="311"/>
      <c r="EY165" s="311"/>
      <c r="EZ165" s="311"/>
      <c r="FA165" s="311"/>
      <c r="FB165" s="311"/>
      <c r="FC165" s="311"/>
      <c r="FD165" s="311"/>
      <c r="FE165" s="311"/>
      <c r="FF165" s="311"/>
      <c r="FG165" s="311"/>
      <c r="FH165" s="311"/>
      <c r="FI165" s="311"/>
      <c r="FJ165" s="311"/>
      <c r="FK165" s="311"/>
      <c r="FL165" s="361"/>
      <c r="FM165" s="311"/>
      <c r="FN165" s="311"/>
      <c r="FO165" s="311"/>
      <c r="FP165" s="311"/>
      <c r="FQ165" s="311"/>
      <c r="FR165" s="311"/>
      <c r="FS165" s="311"/>
      <c r="FT165" s="311"/>
      <c r="FU165" s="311"/>
      <c r="FV165" s="311"/>
      <c r="FW165" s="311"/>
      <c r="FX165" s="311"/>
      <c r="FY165" s="311"/>
      <c r="FZ165" s="311"/>
      <c r="GA165" s="311"/>
      <c r="GB165" s="311"/>
      <c r="GC165" s="311"/>
      <c r="GD165" s="311"/>
      <c r="GF165" s="311"/>
      <c r="GG165" s="311"/>
      <c r="GH165" s="311"/>
      <c r="GI165" s="311"/>
      <c r="GJ165" s="311"/>
      <c r="GK165" s="311"/>
      <c r="GL165" s="311"/>
      <c r="GM165" s="311"/>
      <c r="GN165" s="311"/>
      <c r="GO165" s="311"/>
      <c r="GP165" s="311"/>
      <c r="GQ165" s="311"/>
      <c r="GR165" s="311"/>
      <c r="GS165" s="311"/>
      <c r="GT165" s="311"/>
      <c r="GU165" s="311"/>
      <c r="GV165" s="311"/>
      <c r="GW165" s="311"/>
      <c r="GX165" s="311"/>
      <c r="GY165" s="311"/>
      <c r="GZ165" s="311"/>
      <c r="HA165" s="311"/>
      <c r="HB165" s="311"/>
      <c r="HC165" s="311"/>
      <c r="HD165" s="311"/>
      <c r="HE165" s="311"/>
      <c r="HF165" s="311"/>
      <c r="HG165" s="311"/>
      <c r="HH165" s="311"/>
      <c r="HI165" s="311"/>
      <c r="HJ165" s="311"/>
      <c r="HK165" s="311"/>
      <c r="HL165" s="311"/>
      <c r="HM165" s="311"/>
      <c r="HN165" s="311"/>
      <c r="HO165" s="311"/>
      <c r="HP165" s="311"/>
      <c r="HQ165" s="311"/>
      <c r="HR165" s="311"/>
      <c r="HS165" s="311"/>
      <c r="HT165" s="311"/>
      <c r="HU165" s="311"/>
      <c r="HV165" s="311"/>
      <c r="HW165" s="311"/>
      <c r="HX165" s="311"/>
      <c r="HY165" s="311"/>
      <c r="HZ165" s="311"/>
      <c r="IA165" s="311"/>
      <c r="IB165" s="311"/>
      <c r="IC165" s="311"/>
      <c r="ID165" s="311"/>
      <c r="IE165" s="311"/>
      <c r="IF165" s="311"/>
      <c r="IG165" s="311"/>
      <c r="IH165" s="311"/>
      <c r="II165" s="311"/>
      <c r="IJ165" s="311"/>
      <c r="IK165" s="311"/>
      <c r="IL165" s="311"/>
      <c r="IM165" s="311"/>
      <c r="IN165" s="311"/>
      <c r="IO165" s="311"/>
      <c r="IP165" s="311"/>
      <c r="IQ165" s="311"/>
      <c r="IR165" s="311"/>
      <c r="IS165" s="311"/>
      <c r="IT165" s="311"/>
      <c r="IU165" s="311"/>
      <c r="IV165" s="311"/>
      <c r="IW165" s="311"/>
      <c r="IX165" s="311"/>
      <c r="IY165" s="311"/>
      <c r="IZ165" s="311"/>
      <c r="JA165" s="311"/>
      <c r="JB165" s="311"/>
      <c r="JC165" s="311"/>
      <c r="JD165" s="311"/>
      <c r="JE165" s="311"/>
      <c r="JF165" s="311"/>
      <c r="JG165" s="311"/>
      <c r="JH165" s="311"/>
      <c r="JI165" s="311"/>
      <c r="JJ165" s="311"/>
      <c r="JK165" s="311"/>
      <c r="JL165" s="311"/>
      <c r="JM165" s="311"/>
      <c r="JN165" s="311"/>
      <c r="JO165" s="311"/>
      <c r="JP165" s="311"/>
      <c r="JQ165" s="311"/>
      <c r="JR165" s="311"/>
      <c r="JS165" s="311"/>
      <c r="JT165" s="311"/>
      <c r="JU165" s="311"/>
      <c r="JV165" s="311"/>
      <c r="JW165" s="311"/>
      <c r="JX165" s="311"/>
      <c r="JY165" s="311"/>
      <c r="JZ165" s="311"/>
      <c r="KA165" s="311"/>
      <c r="KB165" s="311"/>
      <c r="KC165" s="311"/>
      <c r="KD165" s="311"/>
      <c r="KE165" s="311"/>
      <c r="KF165" s="311"/>
      <c r="KG165" s="311"/>
      <c r="KH165" s="311"/>
      <c r="KI165" s="311"/>
      <c r="KJ165" s="311"/>
      <c r="KK165" s="311"/>
      <c r="KL165" s="311"/>
      <c r="KM165" s="311"/>
      <c r="KN165" s="311"/>
      <c r="KO165" s="311"/>
      <c r="KP165" s="311"/>
      <c r="KQ165" s="311"/>
      <c r="KR165" s="311"/>
      <c r="KS165" s="311"/>
      <c r="KT165" s="311"/>
      <c r="KU165" s="311"/>
      <c r="KV165" s="311"/>
      <c r="KW165" s="311"/>
      <c r="KX165" s="311"/>
      <c r="KY165" s="311"/>
      <c r="KZ165" s="311"/>
      <c r="LA165" s="311"/>
      <c r="LB165" s="311"/>
      <c r="LC165" s="311"/>
      <c r="LD165" s="311"/>
      <c r="LE165" s="311"/>
      <c r="LF165" s="311"/>
      <c r="LG165" s="311"/>
      <c r="LH165" s="311"/>
      <c r="LI165" s="311"/>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05"/>
      <c r="EB166" s="308"/>
      <c r="EC166" s="308"/>
      <c r="ED166" s="308"/>
      <c r="EE166" s="308"/>
      <c r="EF166" s="308"/>
      <c r="EG166" s="308"/>
      <c r="EH166" s="311"/>
      <c r="EI166" s="311"/>
      <c r="EJ166" s="311"/>
      <c r="EK166" s="311"/>
      <c r="EL166" s="311"/>
      <c r="EM166" s="311"/>
      <c r="EN166" s="311"/>
      <c r="EO166" s="311"/>
      <c r="EP166" s="311"/>
      <c r="EQ166" s="311"/>
      <c r="ER166" s="311"/>
      <c r="ES166" s="311"/>
      <c r="ET166" s="311"/>
      <c r="EU166" s="311"/>
      <c r="EV166" s="311"/>
      <c r="EW166" s="311"/>
      <c r="EX166" s="311"/>
      <c r="EY166" s="311"/>
      <c r="EZ166" s="311"/>
      <c r="FA166" s="311"/>
      <c r="FB166" s="311"/>
      <c r="FC166" s="311"/>
      <c r="FD166" s="311"/>
      <c r="FE166" s="311"/>
      <c r="FF166" s="311"/>
      <c r="FG166" s="311"/>
      <c r="FH166" s="311"/>
      <c r="FI166" s="311"/>
      <c r="FJ166" s="311"/>
      <c r="FK166" s="311"/>
      <c r="FL166" s="361"/>
      <c r="FM166" s="311"/>
      <c r="FN166" s="311"/>
      <c r="FO166" s="311"/>
      <c r="FP166" s="311"/>
      <c r="FQ166" s="311"/>
      <c r="FR166" s="311"/>
      <c r="FS166" s="311"/>
      <c r="FT166" s="311"/>
      <c r="FU166" s="311"/>
      <c r="FV166" s="311"/>
      <c r="FW166" s="311"/>
      <c r="FX166" s="311"/>
      <c r="FY166" s="311"/>
      <c r="FZ166" s="311"/>
      <c r="GA166" s="311"/>
      <c r="GB166" s="311"/>
      <c r="GC166" s="311"/>
      <c r="GD166" s="311"/>
      <c r="GF166" s="311"/>
      <c r="GG166" s="311"/>
      <c r="GH166" s="311"/>
      <c r="GI166" s="311"/>
      <c r="GJ166" s="311"/>
      <c r="GK166" s="311"/>
      <c r="GL166" s="311"/>
      <c r="GM166" s="311"/>
      <c r="GN166" s="311"/>
      <c r="GO166" s="311"/>
      <c r="GP166" s="311"/>
      <c r="GQ166" s="311"/>
      <c r="GR166" s="311"/>
      <c r="GS166" s="311"/>
      <c r="GT166" s="311"/>
      <c r="GU166" s="311"/>
      <c r="GV166" s="311"/>
      <c r="GW166" s="311"/>
      <c r="GX166" s="311"/>
      <c r="GY166" s="311"/>
      <c r="GZ166" s="311"/>
      <c r="HA166" s="311"/>
      <c r="HB166" s="311"/>
      <c r="HC166" s="311"/>
      <c r="HD166" s="311"/>
      <c r="HE166" s="311"/>
      <c r="HF166" s="311"/>
      <c r="HG166" s="311"/>
      <c r="HH166" s="311"/>
      <c r="HI166" s="311"/>
      <c r="HJ166" s="311"/>
      <c r="HK166" s="311"/>
      <c r="HL166" s="311"/>
      <c r="HM166" s="311"/>
      <c r="HN166" s="311"/>
      <c r="HO166" s="311"/>
      <c r="HP166" s="311"/>
      <c r="HQ166" s="311"/>
      <c r="HR166" s="311"/>
      <c r="HS166" s="311"/>
      <c r="HT166" s="311"/>
      <c r="HU166" s="311"/>
      <c r="HV166" s="311"/>
      <c r="HW166" s="311"/>
      <c r="HX166" s="311"/>
      <c r="HY166" s="311"/>
      <c r="HZ166" s="311"/>
      <c r="IA166" s="311"/>
      <c r="IB166" s="311"/>
      <c r="IC166" s="311"/>
      <c r="ID166" s="311"/>
      <c r="IE166" s="311"/>
      <c r="IF166" s="311"/>
      <c r="IG166" s="311"/>
      <c r="IH166" s="311"/>
      <c r="II166" s="311"/>
      <c r="IJ166" s="311"/>
      <c r="IK166" s="311"/>
      <c r="IL166" s="311"/>
      <c r="IM166" s="311"/>
      <c r="IN166" s="311"/>
      <c r="IO166" s="311"/>
      <c r="IP166" s="311"/>
      <c r="IQ166" s="311"/>
      <c r="IR166" s="311"/>
      <c r="IS166" s="311"/>
      <c r="IT166" s="311"/>
      <c r="IU166" s="311"/>
      <c r="IV166" s="311"/>
      <c r="IW166" s="311"/>
      <c r="IX166" s="311"/>
      <c r="IY166" s="311"/>
      <c r="IZ166" s="311"/>
      <c r="JA166" s="311"/>
      <c r="JB166" s="311"/>
      <c r="JC166" s="311"/>
      <c r="JD166" s="311"/>
      <c r="JE166" s="311"/>
      <c r="JF166" s="311"/>
      <c r="JG166" s="311"/>
      <c r="JH166" s="311"/>
      <c r="JI166" s="311"/>
      <c r="JJ166" s="311"/>
      <c r="JK166" s="311"/>
      <c r="JL166" s="311"/>
      <c r="JM166" s="311"/>
      <c r="JN166" s="311"/>
      <c r="JO166" s="311"/>
      <c r="JP166" s="311"/>
      <c r="JQ166" s="311"/>
      <c r="JR166" s="311"/>
      <c r="JS166" s="311"/>
      <c r="JT166" s="311"/>
      <c r="JU166" s="311"/>
      <c r="JV166" s="311"/>
      <c r="JW166" s="311"/>
      <c r="JX166" s="311"/>
      <c r="JY166" s="311"/>
      <c r="JZ166" s="311"/>
      <c r="KA166" s="311"/>
      <c r="KB166" s="311"/>
      <c r="KC166" s="311"/>
      <c r="KD166" s="311"/>
      <c r="KE166" s="311"/>
      <c r="KF166" s="311"/>
      <c r="KG166" s="311"/>
      <c r="KH166" s="311"/>
      <c r="KI166" s="311"/>
      <c r="KJ166" s="311"/>
      <c r="KK166" s="311"/>
      <c r="KL166" s="311"/>
      <c r="KM166" s="311"/>
      <c r="KN166" s="311"/>
      <c r="KO166" s="311"/>
      <c r="KP166" s="311"/>
      <c r="KQ166" s="311"/>
      <c r="KR166" s="311"/>
      <c r="KS166" s="311"/>
      <c r="KT166" s="311"/>
      <c r="KU166" s="311"/>
      <c r="KV166" s="311"/>
      <c r="KW166" s="311"/>
      <c r="KX166" s="311"/>
      <c r="KY166" s="311"/>
      <c r="KZ166" s="311"/>
      <c r="LA166" s="311"/>
      <c r="LB166" s="311"/>
      <c r="LC166" s="311"/>
      <c r="LD166" s="311"/>
      <c r="LE166" s="311"/>
      <c r="LF166" s="311"/>
      <c r="LG166" s="311"/>
      <c r="LH166" s="311"/>
      <c r="LI166" s="311"/>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05"/>
      <c r="EB167" s="308"/>
      <c r="EC167" s="308"/>
      <c r="ED167" s="308"/>
      <c r="EE167" s="308"/>
      <c r="EF167" s="308"/>
      <c r="EG167" s="308"/>
      <c r="EH167" s="311"/>
      <c r="EI167" s="311"/>
      <c r="EJ167" s="311"/>
      <c r="EK167" s="311"/>
      <c r="EL167" s="311"/>
      <c r="EM167" s="311"/>
      <c r="EN167" s="311"/>
      <c r="EO167" s="311"/>
      <c r="EP167" s="311"/>
      <c r="EQ167" s="311"/>
      <c r="ER167" s="311"/>
      <c r="ES167" s="311"/>
      <c r="ET167" s="311"/>
      <c r="EU167" s="311"/>
      <c r="EV167" s="311"/>
      <c r="EW167" s="311"/>
      <c r="EX167" s="311">
        <v>68939595.359999999</v>
      </c>
      <c r="EY167" s="311"/>
      <c r="EZ167" s="311"/>
      <c r="FA167" s="311"/>
      <c r="FB167" s="311"/>
      <c r="FC167" s="311"/>
      <c r="FD167" s="311"/>
      <c r="FE167" s="311">
        <v>305701.3</v>
      </c>
      <c r="FF167" s="311"/>
      <c r="FG167" s="311">
        <v>35272.089999999997</v>
      </c>
      <c r="FH167" s="311"/>
      <c r="FI167" s="311">
        <v>39948396.369999997</v>
      </c>
      <c r="FJ167" s="311"/>
      <c r="FK167" s="311"/>
      <c r="FL167" s="361"/>
      <c r="FM167" s="311"/>
      <c r="FN167" s="311"/>
      <c r="FO167" s="311"/>
      <c r="FP167" s="311">
        <v>14495201.140000001</v>
      </c>
      <c r="FQ167" s="311">
        <v>2849828.78</v>
      </c>
      <c r="FR167" s="311"/>
      <c r="FS167" s="311"/>
      <c r="FT167" s="311"/>
      <c r="FU167" s="311"/>
      <c r="FV167" s="311"/>
      <c r="FW167" s="311"/>
      <c r="FX167" s="311"/>
      <c r="FY167" s="311"/>
      <c r="FZ167" s="311">
        <v>940769.61</v>
      </c>
      <c r="GA167" s="311"/>
      <c r="GB167" s="311"/>
      <c r="GC167" s="311"/>
      <c r="GD167" s="311"/>
      <c r="GF167" s="311"/>
      <c r="GG167" s="311"/>
      <c r="GH167" s="311"/>
      <c r="GI167" s="311"/>
      <c r="GJ167" s="311"/>
      <c r="GK167" s="311"/>
      <c r="GL167" s="311"/>
      <c r="GM167" s="311"/>
      <c r="GN167" s="311"/>
      <c r="GO167" s="311"/>
      <c r="GP167" s="311"/>
      <c r="GQ167" s="311"/>
      <c r="GR167" s="311"/>
      <c r="GS167" s="311"/>
      <c r="GT167" s="311"/>
      <c r="GU167" s="311"/>
      <c r="GV167" s="311"/>
      <c r="GW167" s="311"/>
      <c r="GX167" s="311"/>
      <c r="GY167" s="311"/>
      <c r="GZ167" s="311"/>
      <c r="HA167" s="311"/>
      <c r="HB167" s="311"/>
      <c r="HC167" s="311"/>
      <c r="HD167" s="311"/>
      <c r="HE167" s="311"/>
      <c r="HF167" s="311"/>
      <c r="HG167" s="311"/>
      <c r="HH167" s="311"/>
      <c r="HI167" s="311"/>
      <c r="HJ167" s="311"/>
      <c r="HK167" s="311"/>
      <c r="HL167" s="311"/>
      <c r="HM167" s="311"/>
      <c r="HN167" s="311"/>
      <c r="HO167" s="311"/>
      <c r="HP167" s="311"/>
      <c r="HQ167" s="311"/>
      <c r="HR167" s="311"/>
      <c r="HS167" s="311"/>
      <c r="HT167" s="311"/>
      <c r="HU167" s="311"/>
      <c r="HV167" s="311"/>
      <c r="HW167" s="311"/>
      <c r="HX167" s="311"/>
      <c r="HY167" s="311"/>
      <c r="HZ167" s="311"/>
      <c r="IA167" s="311"/>
      <c r="IB167" s="311"/>
      <c r="IC167" s="311"/>
      <c r="ID167" s="311"/>
      <c r="IE167" s="311"/>
      <c r="IF167" s="311"/>
      <c r="IG167" s="311"/>
      <c r="IH167" s="311"/>
      <c r="II167" s="311"/>
      <c r="IJ167" s="311"/>
      <c r="IK167" s="311"/>
      <c r="IL167" s="311"/>
      <c r="IM167" s="311"/>
      <c r="IN167" s="311"/>
      <c r="IO167" s="311"/>
      <c r="IP167" s="311"/>
      <c r="IQ167" s="311"/>
      <c r="IR167" s="311"/>
      <c r="IS167" s="311"/>
      <c r="IT167" s="311"/>
      <c r="IU167" s="311"/>
      <c r="IV167" s="311"/>
      <c r="IW167" s="311"/>
      <c r="IX167" s="311"/>
      <c r="IY167" s="311"/>
      <c r="IZ167" s="311"/>
      <c r="JA167" s="311"/>
      <c r="JB167" s="311"/>
      <c r="JC167" s="311"/>
      <c r="JD167" s="311"/>
      <c r="JE167" s="311"/>
      <c r="JF167" s="311"/>
      <c r="JG167" s="311"/>
      <c r="JH167" s="311"/>
      <c r="JI167" s="311"/>
      <c r="JJ167" s="311"/>
      <c r="JK167" s="311"/>
      <c r="JL167" s="311"/>
      <c r="JM167" s="311"/>
      <c r="JN167" s="311"/>
      <c r="JO167" s="311"/>
      <c r="JP167" s="311"/>
      <c r="JQ167" s="311"/>
      <c r="JR167" s="311"/>
      <c r="JS167" s="311"/>
      <c r="JT167" s="311"/>
      <c r="JU167" s="311"/>
      <c r="JV167" s="311"/>
      <c r="JW167" s="311"/>
      <c r="JX167" s="311"/>
      <c r="JY167" s="311"/>
      <c r="JZ167" s="311"/>
      <c r="KA167" s="311"/>
      <c r="KB167" s="311"/>
      <c r="KC167" s="311"/>
      <c r="KD167" s="311"/>
      <c r="KE167" s="311"/>
      <c r="KF167" s="311"/>
      <c r="KG167" s="311"/>
      <c r="KH167" s="311"/>
      <c r="KI167" s="311"/>
      <c r="KJ167" s="311"/>
      <c r="KK167" s="311"/>
      <c r="KL167" s="311"/>
      <c r="KM167" s="311"/>
      <c r="KN167" s="311"/>
      <c r="KO167" s="311"/>
      <c r="KP167" s="311"/>
      <c r="KQ167" s="311"/>
      <c r="KR167" s="311"/>
      <c r="KS167" s="311"/>
      <c r="KT167" s="311"/>
      <c r="KU167" s="311"/>
      <c r="KV167" s="311"/>
      <c r="KW167" s="311"/>
      <c r="KX167" s="311"/>
      <c r="KY167" s="311"/>
      <c r="KZ167" s="311"/>
      <c r="LA167" s="311"/>
      <c r="LB167" s="311"/>
      <c r="LC167" s="311"/>
      <c r="LD167" s="311"/>
      <c r="LE167" s="311"/>
      <c r="LF167" s="311"/>
      <c r="LG167" s="311"/>
      <c r="LH167" s="311"/>
      <c r="LI167" s="311"/>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05"/>
      <c r="EB168" s="308"/>
      <c r="EC168" s="308"/>
      <c r="ED168" s="308"/>
      <c r="EE168" s="308"/>
      <c r="EF168" s="308"/>
      <c r="EG168" s="308"/>
      <c r="ET168" s="311"/>
      <c r="EU168" s="311"/>
      <c r="EV168" s="311"/>
      <c r="EW168" s="311"/>
      <c r="EX168" s="311"/>
      <c r="EY168" s="311"/>
      <c r="EZ168" s="311"/>
      <c r="FA168" s="311"/>
      <c r="FB168" s="311"/>
      <c r="FC168" s="311"/>
      <c r="FD168" s="311"/>
      <c r="FE168" s="311"/>
      <c r="FF168" s="311"/>
      <c r="FG168" s="311"/>
      <c r="FH168" s="311"/>
      <c r="FI168" s="311"/>
      <c r="FJ168" s="311"/>
      <c r="FK168" s="311"/>
      <c r="FL168" s="361"/>
      <c r="FM168" s="311"/>
      <c r="FN168" s="311"/>
      <c r="FO168" s="311"/>
      <c r="FP168" s="311"/>
      <c r="FQ168" s="311"/>
      <c r="FR168" s="311"/>
      <c r="FT168" s="311"/>
      <c r="FU168" s="311"/>
      <c r="FV168" s="311"/>
      <c r="FW168" s="311"/>
      <c r="FX168" s="311"/>
      <c r="FY168" s="311"/>
      <c r="FZ168" s="311"/>
      <c r="GA168" s="311"/>
      <c r="GB168" s="311"/>
      <c r="GC168" s="311"/>
      <c r="GD168" s="311"/>
      <c r="GF168" s="311"/>
      <c r="GG168" s="311"/>
      <c r="GH168" s="311"/>
      <c r="GI168" s="311"/>
      <c r="GJ168" s="311"/>
      <c r="GK168" s="311"/>
      <c r="GL168" s="311"/>
      <c r="GM168" s="311"/>
      <c r="GN168" s="311"/>
      <c r="GO168" s="311"/>
      <c r="GP168" s="311"/>
      <c r="GQ168" s="311"/>
      <c r="GR168" s="311"/>
      <c r="GS168" s="311"/>
      <c r="GT168" s="311"/>
      <c r="GU168" s="311"/>
      <c r="GV168" s="311"/>
      <c r="GW168" s="311"/>
      <c r="GX168" s="311"/>
      <c r="GY168" s="311"/>
      <c r="GZ168" s="311"/>
      <c r="HA168" s="311"/>
      <c r="HB168" s="311"/>
      <c r="HC168" s="311"/>
      <c r="HD168" s="311"/>
      <c r="HE168" s="311"/>
      <c r="HF168" s="311"/>
      <c r="HG168" s="311"/>
      <c r="HH168" s="311"/>
      <c r="HI168" s="311"/>
      <c r="HJ168" s="311"/>
      <c r="HK168" s="311"/>
      <c r="HL168" s="311"/>
      <c r="HM168" s="311"/>
      <c r="HN168" s="311"/>
      <c r="HO168" s="311"/>
      <c r="HP168" s="311"/>
      <c r="HQ168" s="311"/>
      <c r="HR168" s="311"/>
      <c r="HS168" s="311"/>
      <c r="HT168" s="311"/>
      <c r="HU168" s="311"/>
      <c r="HV168" s="311"/>
      <c r="HW168" s="311"/>
      <c r="HX168" s="311"/>
      <c r="HY168" s="311"/>
      <c r="HZ168" s="311"/>
      <c r="IA168" s="311"/>
      <c r="IB168" s="311"/>
      <c r="IC168" s="311"/>
      <c r="ID168" s="311"/>
      <c r="IE168" s="311"/>
      <c r="IF168" s="311"/>
      <c r="IG168" s="311"/>
      <c r="IH168" s="311"/>
      <c r="II168" s="311"/>
      <c r="IJ168" s="311"/>
      <c r="IK168" s="311"/>
      <c r="IL168" s="311"/>
      <c r="IM168" s="311"/>
      <c r="IN168" s="311"/>
      <c r="IO168" s="311"/>
      <c r="IP168" s="311"/>
      <c r="IQ168" s="311"/>
      <c r="IR168" s="311"/>
      <c r="IS168" s="311"/>
      <c r="IT168" s="311"/>
      <c r="IU168" s="311"/>
      <c r="IV168" s="311"/>
      <c r="IW168" s="311"/>
      <c r="IX168" s="311"/>
      <c r="IY168" s="311"/>
      <c r="IZ168" s="311"/>
      <c r="JA168" s="311"/>
      <c r="JB168" s="311"/>
      <c r="JC168" s="311"/>
      <c r="JD168" s="311"/>
      <c r="JE168" s="311"/>
      <c r="JF168" s="311"/>
      <c r="JG168" s="311"/>
      <c r="JH168" s="311"/>
      <c r="JI168" s="311"/>
      <c r="JJ168" s="311"/>
      <c r="JK168" s="311"/>
      <c r="JL168" s="311"/>
      <c r="JM168" s="311"/>
      <c r="JN168" s="311"/>
      <c r="JO168" s="311"/>
      <c r="JP168" s="311"/>
      <c r="JQ168" s="311"/>
      <c r="JR168" s="311"/>
      <c r="JS168" s="311"/>
      <c r="JT168" s="311"/>
      <c r="JU168" s="311"/>
      <c r="JV168" s="311"/>
      <c r="JW168" s="311"/>
      <c r="JX168" s="311"/>
      <c r="JY168" s="311"/>
      <c r="JZ168" s="311"/>
      <c r="KA168" s="311"/>
      <c r="KB168" s="311"/>
      <c r="KC168" s="311"/>
      <c r="KD168" s="311"/>
      <c r="KE168" s="311"/>
      <c r="KF168" s="311"/>
      <c r="KG168" s="311"/>
      <c r="KH168" s="311"/>
      <c r="KI168" s="311"/>
      <c r="KJ168" s="311"/>
      <c r="KK168" s="311"/>
      <c r="KL168" s="311"/>
      <c r="KM168" s="311"/>
      <c r="KN168" s="311"/>
      <c r="KO168" s="311"/>
      <c r="KP168" s="311"/>
      <c r="KQ168" s="311"/>
      <c r="KR168" s="311"/>
      <c r="KS168" s="311"/>
      <c r="KT168" s="311"/>
      <c r="KU168" s="311"/>
      <c r="KV168" s="311"/>
      <c r="KW168" s="311"/>
      <c r="KX168" s="311"/>
      <c r="KY168" s="311"/>
      <c r="KZ168" s="311"/>
      <c r="LA168" s="311"/>
      <c r="LB168" s="311"/>
      <c r="LC168" s="311"/>
      <c r="LD168" s="311"/>
      <c r="LE168" s="311"/>
      <c r="LF168" s="311"/>
      <c r="LG168" s="311"/>
      <c r="LH168" s="311"/>
      <c r="LI168" s="311"/>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05">
        <v>300594</v>
      </c>
      <c r="EA169" s="305">
        <v>60000</v>
      </c>
      <c r="EB169" s="305">
        <v>190000</v>
      </c>
      <c r="EC169" s="315">
        <v>20000</v>
      </c>
      <c r="ED169" s="308">
        <v>290795</v>
      </c>
      <c r="EE169" s="308">
        <v>100940</v>
      </c>
      <c r="EF169" s="308">
        <v>14820.1</v>
      </c>
      <c r="EG169" s="308">
        <v>890745.53</v>
      </c>
      <c r="EH169" s="311">
        <v>0</v>
      </c>
      <c r="EI169" s="311">
        <v>285802</v>
      </c>
      <c r="EJ169" s="311">
        <v>0</v>
      </c>
      <c r="EK169" s="311">
        <v>294172</v>
      </c>
      <c r="EL169" s="311">
        <v>40272</v>
      </c>
      <c r="EM169" s="311">
        <v>468970.67</v>
      </c>
      <c r="EN169" s="311">
        <v>0</v>
      </c>
      <c r="EO169" s="311">
        <v>40000</v>
      </c>
      <c r="EP169" s="311">
        <v>15000</v>
      </c>
      <c r="EQ169" s="311">
        <v>691995.33</v>
      </c>
      <c r="ER169" s="311">
        <v>70920.759999999995</v>
      </c>
      <c r="ES169" s="311"/>
      <c r="ET169" s="311">
        <v>5000</v>
      </c>
      <c r="EU169" s="311">
        <v>380906.62</v>
      </c>
      <c r="EV169" s="311">
        <v>0</v>
      </c>
      <c r="EW169" s="311">
        <v>285264</v>
      </c>
      <c r="EX169" s="311">
        <v>278222</v>
      </c>
      <c r="EY169" s="311">
        <v>285000.05</v>
      </c>
      <c r="EZ169" s="311">
        <v>236298.33</v>
      </c>
      <c r="FA169" s="311">
        <v>114200</v>
      </c>
      <c r="FB169" s="311">
        <v>359390</v>
      </c>
      <c r="FC169" s="311">
        <v>80000</v>
      </c>
      <c r="FD169" s="311">
        <v>305000</v>
      </c>
      <c r="FE169" s="311">
        <v>2267088</v>
      </c>
      <c r="FF169" s="311"/>
      <c r="FG169" s="311"/>
      <c r="FH169" s="311"/>
      <c r="FI169" s="311"/>
      <c r="FJ169" s="311"/>
      <c r="FK169" s="311"/>
      <c r="FL169" s="361"/>
      <c r="FM169" s="311"/>
      <c r="FN169" s="311"/>
      <c r="FO169" s="311"/>
      <c r="FP169" s="311"/>
      <c r="FQ169" s="311"/>
      <c r="FR169" s="311"/>
      <c r="FS169" s="311">
        <v>277634</v>
      </c>
      <c r="FT169" s="311"/>
      <c r="FU169" s="311">
        <v>268014</v>
      </c>
      <c r="FV169" s="311">
        <v>5000</v>
      </c>
      <c r="FW169" s="311">
        <v>269846</v>
      </c>
      <c r="FX169" s="311">
        <v>97</v>
      </c>
      <c r="FY169" s="311">
        <v>10000</v>
      </c>
      <c r="FZ169" s="311">
        <v>322072</v>
      </c>
      <c r="GA169" s="311">
        <v>280082</v>
      </c>
      <c r="GB169" s="311">
        <v>0</v>
      </c>
      <c r="GC169" s="311">
        <v>178722</v>
      </c>
      <c r="GD169" s="311"/>
      <c r="GF169" s="311"/>
      <c r="GG169" s="311"/>
      <c r="GH169" s="311"/>
      <c r="GI169" s="311"/>
      <c r="GJ169" s="311"/>
      <c r="GK169" s="311"/>
      <c r="GL169" s="311"/>
      <c r="GM169" s="311"/>
      <c r="GN169" s="311"/>
      <c r="GO169" s="311"/>
      <c r="GP169" s="311"/>
      <c r="GQ169" s="311"/>
      <c r="GR169" s="311"/>
      <c r="GS169" s="311"/>
      <c r="GT169" s="311"/>
      <c r="GU169" s="311"/>
      <c r="GV169" s="311"/>
      <c r="GW169" s="311"/>
      <c r="GX169" s="311"/>
      <c r="GY169" s="311"/>
      <c r="GZ169" s="311"/>
      <c r="HA169" s="311"/>
      <c r="HB169" s="311"/>
      <c r="HC169" s="311"/>
      <c r="HD169" s="311"/>
      <c r="HE169" s="311"/>
      <c r="HF169" s="311"/>
      <c r="HG169" s="311"/>
      <c r="HH169" s="311"/>
      <c r="HI169" s="311"/>
      <c r="HJ169" s="311"/>
      <c r="HK169" s="311"/>
      <c r="HL169" s="311"/>
      <c r="HM169" s="311"/>
      <c r="HN169" s="311"/>
      <c r="HO169" s="311"/>
      <c r="HP169" s="311"/>
      <c r="HQ169" s="311"/>
      <c r="HR169" s="311"/>
      <c r="HS169" s="311"/>
      <c r="HT169" s="311"/>
      <c r="HU169" s="311"/>
      <c r="HV169" s="311"/>
      <c r="HW169" s="311"/>
      <c r="HX169" s="311"/>
      <c r="HY169" s="311"/>
      <c r="HZ169" s="311"/>
      <c r="IA169" s="311"/>
      <c r="IB169" s="311"/>
      <c r="IC169" s="311"/>
      <c r="ID169" s="311"/>
      <c r="IE169" s="311"/>
      <c r="IF169" s="311"/>
      <c r="IG169" s="311"/>
      <c r="IH169" s="311"/>
      <c r="II169" s="311"/>
      <c r="IJ169" s="311"/>
      <c r="IK169" s="311"/>
      <c r="IL169" s="311"/>
      <c r="IM169" s="311"/>
      <c r="IN169" s="311"/>
      <c r="IO169" s="311"/>
      <c r="IP169" s="311"/>
      <c r="IQ169" s="311"/>
      <c r="IR169" s="311"/>
      <c r="IS169" s="311"/>
      <c r="IT169" s="311"/>
      <c r="IU169" s="311"/>
      <c r="IV169" s="311"/>
      <c r="IW169" s="311"/>
      <c r="IX169" s="311"/>
      <c r="IY169" s="311"/>
      <c r="IZ169" s="311"/>
      <c r="JA169" s="311"/>
      <c r="JB169" s="311"/>
      <c r="JC169" s="311"/>
      <c r="JD169" s="311"/>
      <c r="JE169" s="311"/>
      <c r="JF169" s="311"/>
      <c r="JG169" s="311"/>
      <c r="JH169" s="311"/>
      <c r="JI169" s="311"/>
      <c r="JJ169" s="311"/>
      <c r="JK169" s="311"/>
      <c r="JL169" s="311"/>
      <c r="JM169" s="311"/>
      <c r="JN169" s="311"/>
      <c r="JO169" s="311"/>
      <c r="JP169" s="311"/>
      <c r="JQ169" s="311"/>
      <c r="JR169" s="311"/>
      <c r="JS169" s="311"/>
      <c r="JT169" s="311"/>
      <c r="JU169" s="311"/>
      <c r="JV169" s="311"/>
      <c r="JW169" s="311"/>
      <c r="JX169" s="311"/>
      <c r="JY169" s="311"/>
      <c r="JZ169" s="311"/>
      <c r="KA169" s="311"/>
      <c r="KB169" s="311"/>
      <c r="KC169" s="311"/>
      <c r="KD169" s="311"/>
      <c r="KE169" s="311"/>
      <c r="KF169" s="311"/>
      <c r="KG169" s="311"/>
      <c r="KH169" s="311"/>
      <c r="KI169" s="311"/>
      <c r="KJ169" s="311"/>
      <c r="KK169" s="311"/>
      <c r="KL169" s="311"/>
      <c r="KM169" s="311"/>
      <c r="KN169" s="311"/>
      <c r="KO169" s="311"/>
      <c r="KP169" s="311"/>
      <c r="KQ169" s="311"/>
      <c r="KR169" s="311"/>
      <c r="KS169" s="311"/>
      <c r="KT169" s="311"/>
      <c r="KU169" s="311"/>
      <c r="KV169" s="311"/>
      <c r="KW169" s="311"/>
      <c r="KX169" s="311"/>
      <c r="KY169" s="311"/>
      <c r="KZ169" s="311"/>
      <c r="LA169" s="311"/>
      <c r="LB169" s="311"/>
      <c r="LC169" s="311"/>
      <c r="LD169" s="311"/>
      <c r="LE169" s="311"/>
      <c r="LF169" s="311"/>
      <c r="LG169" s="311"/>
      <c r="LH169" s="311"/>
      <c r="LI169" s="311"/>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05">
        <v>300594</v>
      </c>
      <c r="EA170" s="305">
        <v>60000</v>
      </c>
      <c r="EB170" s="305">
        <v>190000</v>
      </c>
      <c r="EC170" s="315">
        <v>20000</v>
      </c>
      <c r="ED170" s="308">
        <v>290795</v>
      </c>
      <c r="EE170" s="308">
        <v>100940</v>
      </c>
      <c r="EF170" s="308">
        <v>14820.1</v>
      </c>
      <c r="EG170" s="308">
        <v>890745.53</v>
      </c>
      <c r="EH170" s="311">
        <v>0</v>
      </c>
      <c r="EI170" s="311">
        <v>285802</v>
      </c>
      <c r="EJ170" s="311">
        <v>0</v>
      </c>
      <c r="EK170" s="311">
        <v>294172</v>
      </c>
      <c r="EL170" s="311">
        <v>40272</v>
      </c>
      <c r="EM170" s="311">
        <v>468970.67</v>
      </c>
      <c r="EN170" s="311">
        <v>0</v>
      </c>
      <c r="EO170" s="311">
        <v>40000</v>
      </c>
      <c r="EP170" s="311">
        <v>15000</v>
      </c>
      <c r="EQ170" s="311">
        <v>691995.33</v>
      </c>
      <c r="ER170" s="311">
        <v>70920.759999999995</v>
      </c>
      <c r="ES170" s="311">
        <v>2950278</v>
      </c>
      <c r="ET170" s="311">
        <v>5000</v>
      </c>
      <c r="EU170" s="311">
        <v>380906.62</v>
      </c>
      <c r="EV170" s="311">
        <v>0</v>
      </c>
      <c r="EW170" s="311">
        <v>285264</v>
      </c>
      <c r="EX170" s="311">
        <v>278222</v>
      </c>
      <c r="EY170" s="311">
        <v>285000.05</v>
      </c>
      <c r="EZ170" s="311">
        <v>236298.33</v>
      </c>
      <c r="FA170" s="311">
        <v>114200</v>
      </c>
      <c r="FB170" s="311">
        <v>359390</v>
      </c>
      <c r="FC170" s="311">
        <v>80000</v>
      </c>
      <c r="FD170" s="311">
        <v>305000</v>
      </c>
      <c r="FE170" s="311">
        <v>2267088</v>
      </c>
      <c r="FF170" s="311"/>
      <c r="FG170" s="311">
        <v>272323.98</v>
      </c>
      <c r="FH170" s="311">
        <v>30000</v>
      </c>
      <c r="FI170" s="311">
        <v>384534</v>
      </c>
      <c r="FJ170" s="311">
        <v>260000</v>
      </c>
      <c r="FK170" s="311">
        <v>358750</v>
      </c>
      <c r="FL170" s="360">
        <v>335000</v>
      </c>
      <c r="FM170" s="311">
        <v>145000</v>
      </c>
      <c r="FN170" s="311">
        <v>298894</v>
      </c>
      <c r="FO170" s="311">
        <v>10000</v>
      </c>
      <c r="FP170" s="311">
        <v>200000</v>
      </c>
      <c r="FQ170" s="311">
        <v>882434</v>
      </c>
      <c r="FR170" s="311"/>
      <c r="FS170" s="311"/>
      <c r="FT170" s="311"/>
      <c r="FU170" s="311"/>
      <c r="FV170" s="311"/>
      <c r="FW170" s="311"/>
      <c r="FX170" s="311"/>
      <c r="FY170" s="311"/>
      <c r="FZ170" s="311"/>
      <c r="GA170" s="311"/>
      <c r="GB170" s="311"/>
      <c r="GC170" s="311"/>
      <c r="GD170" s="311"/>
      <c r="GF170" s="311"/>
      <c r="GG170" s="311"/>
      <c r="GH170" s="311"/>
      <c r="GI170" s="311"/>
      <c r="GJ170" s="311"/>
      <c r="GK170" s="311"/>
      <c r="GL170" s="311"/>
      <c r="GM170" s="311"/>
      <c r="GN170" s="311"/>
      <c r="GO170" s="311"/>
      <c r="GP170" s="311"/>
      <c r="GQ170" s="311"/>
      <c r="GR170" s="311"/>
      <c r="GS170" s="311"/>
      <c r="GT170" s="311"/>
      <c r="GU170" s="311"/>
      <c r="GV170" s="311"/>
      <c r="GW170" s="311"/>
      <c r="GX170" s="311"/>
      <c r="GY170" s="311"/>
      <c r="GZ170" s="311"/>
      <c r="HA170" s="311"/>
      <c r="HB170" s="311"/>
      <c r="HC170" s="311"/>
      <c r="HD170" s="311"/>
      <c r="HE170" s="311"/>
      <c r="HF170" s="311"/>
      <c r="HG170" s="311"/>
      <c r="HH170" s="311"/>
      <c r="HI170" s="311"/>
      <c r="HJ170" s="311"/>
      <c r="HK170" s="311"/>
      <c r="HL170" s="311"/>
      <c r="HM170" s="311"/>
      <c r="HN170" s="311"/>
      <c r="HO170" s="311"/>
      <c r="HP170" s="311"/>
      <c r="HQ170" s="311"/>
      <c r="HR170" s="311"/>
      <c r="HS170" s="311"/>
      <c r="HT170" s="311"/>
      <c r="HU170" s="311"/>
      <c r="HV170" s="311"/>
      <c r="HW170" s="311"/>
      <c r="HX170" s="311"/>
      <c r="HY170" s="311"/>
      <c r="HZ170" s="311"/>
      <c r="IA170" s="311"/>
      <c r="IB170" s="311"/>
      <c r="IC170" s="311"/>
      <c r="ID170" s="311"/>
      <c r="IE170" s="311"/>
      <c r="IF170" s="311"/>
      <c r="IG170" s="311"/>
      <c r="IH170" s="311"/>
      <c r="II170" s="311"/>
      <c r="IJ170" s="311"/>
      <c r="IK170" s="311"/>
      <c r="IL170" s="311"/>
      <c r="IM170" s="311"/>
      <c r="IN170" s="311"/>
      <c r="IO170" s="311"/>
      <c r="IP170" s="311"/>
      <c r="IQ170" s="311"/>
      <c r="IR170" s="311"/>
      <c r="IS170" s="311"/>
      <c r="IT170" s="311"/>
      <c r="IU170" s="311"/>
      <c r="IV170" s="311"/>
      <c r="IW170" s="311"/>
      <c r="IX170" s="311"/>
      <c r="IY170" s="311"/>
      <c r="IZ170" s="311"/>
      <c r="JA170" s="311"/>
      <c r="JB170" s="311"/>
      <c r="JC170" s="311"/>
      <c r="JD170" s="311"/>
      <c r="JE170" s="311"/>
      <c r="JF170" s="311"/>
      <c r="JG170" s="311"/>
      <c r="JH170" s="311"/>
      <c r="JI170" s="311"/>
      <c r="JJ170" s="311"/>
      <c r="JK170" s="311"/>
      <c r="JL170" s="311"/>
      <c r="JM170" s="311"/>
      <c r="JN170" s="311"/>
      <c r="JO170" s="311"/>
      <c r="JP170" s="311"/>
      <c r="JQ170" s="311"/>
      <c r="JR170" s="311"/>
      <c r="JS170" s="311"/>
      <c r="JT170" s="311"/>
      <c r="JU170" s="311"/>
      <c r="JV170" s="311"/>
      <c r="JW170" s="311"/>
      <c r="JX170" s="311"/>
      <c r="JY170" s="311"/>
      <c r="JZ170" s="311"/>
      <c r="KA170" s="311"/>
      <c r="KB170" s="311"/>
      <c r="KC170" s="311"/>
      <c r="KD170" s="311"/>
      <c r="KE170" s="311"/>
      <c r="KF170" s="311"/>
      <c r="KG170" s="311"/>
      <c r="KH170" s="311"/>
      <c r="KI170" s="311"/>
      <c r="KJ170" s="311"/>
      <c r="KK170" s="311"/>
      <c r="KL170" s="311"/>
      <c r="KM170" s="311"/>
      <c r="KN170" s="311"/>
      <c r="KO170" s="311"/>
      <c r="KP170" s="311"/>
      <c r="KQ170" s="311"/>
      <c r="KR170" s="311"/>
      <c r="KS170" s="311"/>
      <c r="KT170" s="311"/>
      <c r="KU170" s="311"/>
      <c r="KV170" s="311"/>
      <c r="KW170" s="311"/>
      <c r="KX170" s="311"/>
      <c r="KY170" s="311"/>
      <c r="KZ170" s="311"/>
      <c r="LA170" s="311"/>
      <c r="LB170" s="311"/>
      <c r="LC170" s="311"/>
      <c r="LD170" s="311"/>
      <c r="LE170" s="311"/>
      <c r="LF170" s="311"/>
      <c r="LG170" s="311"/>
      <c r="LH170" s="311"/>
      <c r="LI170" s="311"/>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05"/>
      <c r="EB171" s="308"/>
      <c r="EC171" s="308"/>
      <c r="ED171" s="308"/>
      <c r="EE171" s="308"/>
      <c r="EF171" s="308"/>
      <c r="EG171" s="308"/>
      <c r="EH171" s="311"/>
      <c r="EI171" s="311"/>
      <c r="EJ171" s="311"/>
      <c r="EK171" s="311"/>
      <c r="EL171" s="311"/>
      <c r="EM171" s="311"/>
      <c r="EN171" s="311"/>
      <c r="EO171" s="311"/>
      <c r="EP171" s="311"/>
      <c r="EQ171" s="311"/>
      <c r="ER171" s="311"/>
      <c r="ES171" s="311"/>
      <c r="ET171" s="311"/>
      <c r="EU171" s="311"/>
      <c r="EV171" s="311"/>
      <c r="EW171" s="311"/>
      <c r="EX171" s="311"/>
      <c r="EY171" s="311"/>
      <c r="EZ171" s="311"/>
      <c r="FA171" s="311"/>
      <c r="FB171" s="311"/>
      <c r="FC171" s="311"/>
      <c r="FD171" s="311"/>
      <c r="FE171" s="311"/>
      <c r="FF171" s="311"/>
      <c r="FG171" s="311"/>
      <c r="FH171" s="311"/>
      <c r="FI171" s="311"/>
      <c r="FJ171" s="311"/>
      <c r="FK171" s="311"/>
      <c r="FL171" s="361"/>
      <c r="FM171" s="311"/>
      <c r="FN171" s="311"/>
      <c r="FO171" s="311"/>
      <c r="FP171" s="311"/>
      <c r="FQ171" s="311"/>
      <c r="FR171" s="311"/>
      <c r="FS171" s="311"/>
      <c r="FT171" s="311"/>
      <c r="FU171" s="311"/>
      <c r="FV171" s="311"/>
      <c r="FW171" s="311"/>
      <c r="FX171" s="311"/>
      <c r="FY171" s="311"/>
      <c r="FZ171" s="311"/>
      <c r="GA171" s="311"/>
      <c r="GB171" s="311"/>
      <c r="GC171" s="311"/>
      <c r="GD171" s="311"/>
      <c r="GF171" s="311"/>
      <c r="GG171" s="311"/>
      <c r="GH171" s="311"/>
      <c r="GI171" s="311"/>
      <c r="GJ171" s="311"/>
      <c r="GK171" s="311"/>
      <c r="GL171" s="311"/>
      <c r="GM171" s="311"/>
      <c r="GN171" s="311"/>
      <c r="GO171" s="311"/>
      <c r="GP171" s="311"/>
      <c r="GQ171" s="311"/>
      <c r="GR171" s="311"/>
      <c r="GS171" s="311"/>
      <c r="GT171" s="311"/>
      <c r="GU171" s="311"/>
      <c r="GV171" s="311"/>
      <c r="GW171" s="311"/>
      <c r="GX171" s="311"/>
      <c r="GY171" s="311"/>
      <c r="GZ171" s="311"/>
      <c r="HA171" s="311"/>
      <c r="HB171" s="311"/>
      <c r="HC171" s="311"/>
      <c r="HD171" s="311"/>
      <c r="HE171" s="311"/>
      <c r="HF171" s="311"/>
      <c r="HG171" s="311"/>
      <c r="HH171" s="311"/>
      <c r="HI171" s="311"/>
      <c r="HJ171" s="311"/>
      <c r="HK171" s="311"/>
      <c r="HL171" s="311"/>
      <c r="HM171" s="311"/>
      <c r="HN171" s="311"/>
      <c r="HO171" s="311"/>
      <c r="HP171" s="311"/>
      <c r="HQ171" s="311"/>
      <c r="HR171" s="311"/>
      <c r="HS171" s="311"/>
      <c r="HT171" s="311"/>
      <c r="HU171" s="311"/>
      <c r="HV171" s="311"/>
      <c r="HW171" s="311"/>
      <c r="HX171" s="311"/>
      <c r="HY171" s="311"/>
      <c r="HZ171" s="311"/>
      <c r="IA171" s="311"/>
      <c r="IB171" s="311"/>
      <c r="IC171" s="311"/>
      <c r="ID171" s="311"/>
      <c r="IE171" s="311"/>
      <c r="IF171" s="311"/>
      <c r="IG171" s="311"/>
      <c r="IH171" s="311"/>
      <c r="II171" s="311"/>
      <c r="IJ171" s="311"/>
      <c r="IK171" s="311"/>
      <c r="IL171" s="311"/>
      <c r="IM171" s="311"/>
      <c r="IN171" s="311"/>
      <c r="IO171" s="311"/>
      <c r="IP171" s="311"/>
      <c r="IQ171" s="311"/>
      <c r="IR171" s="311"/>
      <c r="IS171" s="311"/>
      <c r="IT171" s="311"/>
      <c r="IU171" s="311"/>
      <c r="IV171" s="311"/>
      <c r="IW171" s="311"/>
      <c r="IX171" s="311"/>
      <c r="IY171" s="311"/>
      <c r="IZ171" s="311"/>
      <c r="JA171" s="311"/>
      <c r="JB171" s="311"/>
      <c r="JC171" s="311"/>
      <c r="JD171" s="311"/>
      <c r="JE171" s="311"/>
      <c r="JF171" s="311"/>
      <c r="JG171" s="311"/>
      <c r="JH171" s="311"/>
      <c r="JI171" s="311"/>
      <c r="JJ171" s="311"/>
      <c r="JK171" s="311"/>
      <c r="JL171" s="311"/>
      <c r="JM171" s="311"/>
      <c r="JN171" s="311"/>
      <c r="JO171" s="311"/>
      <c r="JP171" s="311"/>
      <c r="JQ171" s="311"/>
      <c r="JR171" s="311"/>
      <c r="JS171" s="311"/>
      <c r="JT171" s="311"/>
      <c r="JU171" s="311"/>
      <c r="JV171" s="311"/>
      <c r="JW171" s="311"/>
      <c r="JX171" s="311"/>
      <c r="JY171" s="311"/>
      <c r="JZ171" s="311"/>
      <c r="KA171" s="311"/>
      <c r="KB171" s="311"/>
      <c r="KC171" s="311"/>
      <c r="KD171" s="311"/>
      <c r="KE171" s="311"/>
      <c r="KF171" s="311"/>
      <c r="KG171" s="311"/>
      <c r="KH171" s="311"/>
      <c r="KI171" s="311"/>
      <c r="KJ171" s="311"/>
      <c r="KK171" s="311"/>
      <c r="KL171" s="311"/>
      <c r="KM171" s="311"/>
      <c r="KN171" s="311"/>
      <c r="KO171" s="311"/>
      <c r="KP171" s="311"/>
      <c r="KQ171" s="311"/>
      <c r="KR171" s="311"/>
      <c r="KS171" s="311"/>
      <c r="KT171" s="311"/>
      <c r="KU171" s="311"/>
      <c r="KV171" s="311"/>
      <c r="KW171" s="311"/>
      <c r="KX171" s="311"/>
      <c r="KY171" s="311"/>
      <c r="KZ171" s="311"/>
      <c r="LA171" s="311"/>
      <c r="LB171" s="311"/>
      <c r="LC171" s="311"/>
      <c r="LD171" s="311"/>
      <c r="LE171" s="311"/>
      <c r="LF171" s="311"/>
      <c r="LG171" s="311"/>
      <c r="LH171" s="311"/>
      <c r="LI171" s="311"/>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05"/>
      <c r="EB172" s="308"/>
      <c r="EC172" s="308"/>
      <c r="ED172" s="308"/>
      <c r="EE172" s="308"/>
      <c r="EF172" s="308"/>
      <c r="EG172" s="308"/>
      <c r="EH172" s="311"/>
      <c r="EI172" s="311"/>
      <c r="EJ172" s="311"/>
      <c r="EK172" s="311"/>
      <c r="EL172" s="311"/>
      <c r="EM172" s="311"/>
      <c r="EN172" s="311"/>
      <c r="EO172" s="311"/>
      <c r="EP172" s="311"/>
      <c r="EQ172" s="311"/>
      <c r="ER172" s="311"/>
      <c r="ES172" s="311"/>
      <c r="ET172" s="311"/>
      <c r="EU172" s="311"/>
      <c r="EV172" s="311"/>
      <c r="EW172" s="311"/>
      <c r="EX172" s="311"/>
      <c r="EY172" s="311"/>
      <c r="EZ172" s="311"/>
      <c r="FA172" s="311"/>
      <c r="FB172" s="311"/>
      <c r="FC172" s="311"/>
      <c r="FD172" s="311"/>
      <c r="FE172" s="311"/>
      <c r="FF172" s="311"/>
      <c r="FG172" s="311"/>
      <c r="FH172" s="311"/>
      <c r="FI172" s="311"/>
      <c r="FJ172" s="311"/>
      <c r="FK172" s="311"/>
      <c r="FL172" s="361"/>
      <c r="FM172" s="311"/>
      <c r="FN172" s="311"/>
      <c r="FO172" s="311"/>
      <c r="FP172" s="311"/>
      <c r="FQ172" s="311"/>
      <c r="FR172" s="311"/>
      <c r="FS172" s="311"/>
      <c r="FT172" s="311"/>
      <c r="FU172" s="311"/>
      <c r="FV172" s="311"/>
      <c r="FW172" s="311"/>
      <c r="FX172" s="311"/>
      <c r="FY172" s="311"/>
      <c r="FZ172" s="311"/>
      <c r="GA172" s="311"/>
      <c r="GB172" s="311"/>
      <c r="GC172" s="311"/>
      <c r="GD172" s="311"/>
      <c r="GF172" s="311"/>
      <c r="GG172" s="311"/>
      <c r="GH172" s="311"/>
      <c r="GI172" s="311"/>
      <c r="GJ172" s="311"/>
      <c r="GK172" s="311"/>
      <c r="GL172" s="311"/>
      <c r="GM172" s="311"/>
      <c r="GN172" s="311"/>
      <c r="GO172" s="311"/>
      <c r="GP172" s="311"/>
      <c r="GQ172" s="311"/>
      <c r="GR172" s="311"/>
      <c r="GS172" s="311"/>
      <c r="GT172" s="311"/>
      <c r="GU172" s="311"/>
      <c r="GV172" s="311"/>
      <c r="GW172" s="311"/>
      <c r="GX172" s="311"/>
      <c r="GY172" s="311"/>
      <c r="GZ172" s="311"/>
      <c r="HA172" s="311"/>
      <c r="HB172" s="311"/>
      <c r="HC172" s="311"/>
      <c r="HD172" s="311"/>
      <c r="HE172" s="311"/>
      <c r="HF172" s="311"/>
      <c r="HG172" s="311"/>
      <c r="HH172" s="311"/>
      <c r="HI172" s="311"/>
      <c r="HJ172" s="311"/>
      <c r="HK172" s="311"/>
      <c r="HL172" s="311"/>
      <c r="HM172" s="311"/>
      <c r="HN172" s="311"/>
      <c r="HO172" s="311"/>
      <c r="HP172" s="311"/>
      <c r="HQ172" s="311"/>
      <c r="HR172" s="311"/>
      <c r="HS172" s="311"/>
      <c r="HT172" s="311"/>
      <c r="HU172" s="311"/>
      <c r="HV172" s="311"/>
      <c r="HW172" s="311"/>
      <c r="HX172" s="311"/>
      <c r="HY172" s="311"/>
      <c r="HZ172" s="311"/>
      <c r="IA172" s="311"/>
      <c r="IB172" s="311"/>
      <c r="IC172" s="311"/>
      <c r="ID172" s="311"/>
      <c r="IE172" s="311"/>
      <c r="IF172" s="311"/>
      <c r="IG172" s="311"/>
      <c r="IH172" s="311"/>
      <c r="II172" s="311"/>
      <c r="IJ172" s="311"/>
      <c r="IK172" s="311"/>
      <c r="IL172" s="311"/>
      <c r="IM172" s="311"/>
      <c r="IN172" s="311"/>
      <c r="IO172" s="311"/>
      <c r="IP172" s="311"/>
      <c r="IQ172" s="311"/>
      <c r="IR172" s="311"/>
      <c r="IS172" s="311"/>
      <c r="IT172" s="311"/>
      <c r="IU172" s="311"/>
      <c r="IV172" s="311"/>
      <c r="IW172" s="311"/>
      <c r="IX172" s="311"/>
      <c r="IY172" s="311"/>
      <c r="IZ172" s="311"/>
      <c r="JA172" s="311"/>
      <c r="JB172" s="311"/>
      <c r="JC172" s="311"/>
      <c r="JD172" s="311"/>
      <c r="JE172" s="311"/>
      <c r="JF172" s="311"/>
      <c r="JG172" s="311"/>
      <c r="JH172" s="311"/>
      <c r="JI172" s="311"/>
      <c r="JJ172" s="311"/>
      <c r="JK172" s="311"/>
      <c r="JL172" s="311"/>
      <c r="JM172" s="311"/>
      <c r="JN172" s="311"/>
      <c r="JO172" s="311"/>
      <c r="JP172" s="311"/>
      <c r="JQ172" s="311"/>
      <c r="JR172" s="311"/>
      <c r="JS172" s="311"/>
      <c r="JT172" s="311"/>
      <c r="JU172" s="311"/>
      <c r="JV172" s="311"/>
      <c r="JW172" s="311"/>
      <c r="JX172" s="311"/>
      <c r="JY172" s="311"/>
      <c r="JZ172" s="311"/>
      <c r="KA172" s="311"/>
      <c r="KB172" s="311"/>
      <c r="KC172" s="311"/>
      <c r="KD172" s="311"/>
      <c r="KE172" s="311"/>
      <c r="KF172" s="311"/>
      <c r="KG172" s="311"/>
      <c r="KH172" s="311"/>
      <c r="KI172" s="311"/>
      <c r="KJ172" s="311"/>
      <c r="KK172" s="311"/>
      <c r="KL172" s="311"/>
      <c r="KM172" s="311"/>
      <c r="KN172" s="311"/>
      <c r="KO172" s="311"/>
      <c r="KP172" s="311"/>
      <c r="KQ172" s="311"/>
      <c r="KR172" s="311"/>
      <c r="KS172" s="311"/>
      <c r="KT172" s="311"/>
      <c r="KU172" s="311"/>
      <c r="KV172" s="311"/>
      <c r="KW172" s="311"/>
      <c r="KX172" s="311"/>
      <c r="KY172" s="311"/>
      <c r="KZ172" s="311"/>
      <c r="LA172" s="311"/>
      <c r="LB172" s="311"/>
      <c r="LC172" s="311"/>
      <c r="LD172" s="311"/>
      <c r="LE172" s="311"/>
      <c r="LF172" s="311"/>
      <c r="LG172" s="311"/>
      <c r="LH172" s="311"/>
      <c r="LI172" s="311"/>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05">
        <v>290594</v>
      </c>
      <c r="EB173" s="308"/>
      <c r="EC173" s="308"/>
      <c r="ED173" s="308"/>
      <c r="EE173" s="308"/>
      <c r="EF173" s="308"/>
      <c r="EG173" s="308"/>
      <c r="EH173" s="311"/>
      <c r="EI173" s="311"/>
      <c r="EJ173" s="311"/>
      <c r="EK173" s="311"/>
      <c r="EL173" s="311"/>
      <c r="EM173" s="311"/>
      <c r="EN173" s="311"/>
      <c r="EO173" s="311"/>
      <c r="EP173" s="311"/>
      <c r="EQ173" s="311"/>
      <c r="ER173" s="311"/>
      <c r="ES173" s="311"/>
      <c r="ET173" s="311"/>
      <c r="EU173" s="311"/>
      <c r="EV173" s="311"/>
      <c r="EW173" s="311"/>
      <c r="EX173" s="311"/>
      <c r="EY173" s="311"/>
      <c r="EZ173" s="311"/>
      <c r="FA173" s="311"/>
      <c r="FB173" s="311"/>
      <c r="FC173" s="311"/>
      <c r="FD173" s="311"/>
      <c r="FE173" s="311"/>
      <c r="FF173" s="311"/>
      <c r="FG173" s="311"/>
      <c r="FH173" s="311"/>
      <c r="FI173" s="311"/>
      <c r="FJ173" s="311"/>
      <c r="FK173" s="311"/>
      <c r="FL173" s="361"/>
      <c r="FM173" s="311"/>
      <c r="FN173" s="311"/>
      <c r="FO173" s="311"/>
      <c r="FP173" s="311"/>
      <c r="FQ173" s="311"/>
      <c r="FR173" s="311"/>
      <c r="FS173" s="311"/>
      <c r="FT173" s="311"/>
      <c r="FU173" s="311"/>
      <c r="FV173" s="311"/>
      <c r="FW173" s="311"/>
      <c r="FX173" s="311"/>
      <c r="FY173" s="311"/>
      <c r="FZ173" s="311"/>
      <c r="GA173" s="311"/>
      <c r="GB173" s="311"/>
      <c r="GC173" s="311"/>
      <c r="GD173" s="311"/>
      <c r="GF173" s="311"/>
      <c r="GG173" s="311"/>
      <c r="GH173" s="311"/>
      <c r="GI173" s="311"/>
      <c r="GJ173" s="311"/>
      <c r="GK173" s="311"/>
      <c r="GL173" s="311"/>
      <c r="GM173" s="311"/>
      <c r="GN173" s="311"/>
      <c r="GO173" s="311"/>
      <c r="GP173" s="311"/>
      <c r="GQ173" s="311"/>
      <c r="GR173" s="311"/>
      <c r="GS173" s="311"/>
      <c r="GT173" s="311"/>
      <c r="GU173" s="311"/>
      <c r="GV173" s="311"/>
      <c r="GW173" s="311"/>
      <c r="GX173" s="311"/>
      <c r="GY173" s="311"/>
      <c r="GZ173" s="311"/>
      <c r="HA173" s="311"/>
      <c r="HB173" s="311"/>
      <c r="HC173" s="311"/>
      <c r="HD173" s="311"/>
      <c r="HE173" s="311"/>
      <c r="HF173" s="311"/>
      <c r="HG173" s="311"/>
      <c r="HH173" s="311"/>
      <c r="HI173" s="311"/>
      <c r="HJ173" s="311"/>
      <c r="HK173" s="311"/>
      <c r="HL173" s="311"/>
      <c r="HM173" s="311"/>
      <c r="HN173" s="311"/>
      <c r="HO173" s="311"/>
      <c r="HP173" s="311"/>
      <c r="HQ173" s="311"/>
      <c r="HR173" s="311"/>
      <c r="HS173" s="311"/>
      <c r="HT173" s="311"/>
      <c r="HU173" s="311"/>
      <c r="HV173" s="311"/>
      <c r="HW173" s="311"/>
      <c r="HX173" s="311"/>
      <c r="HY173" s="311"/>
      <c r="HZ173" s="311"/>
      <c r="IA173" s="311"/>
      <c r="IB173" s="311"/>
      <c r="IC173" s="311"/>
      <c r="ID173" s="311"/>
      <c r="IE173" s="311"/>
      <c r="IF173" s="311"/>
      <c r="IG173" s="311"/>
      <c r="IH173" s="311"/>
      <c r="II173" s="311"/>
      <c r="IJ173" s="311"/>
      <c r="IK173" s="311"/>
      <c r="IL173" s="311"/>
      <c r="IM173" s="311"/>
      <c r="IN173" s="311"/>
      <c r="IO173" s="311"/>
      <c r="IP173" s="311"/>
      <c r="IQ173" s="311"/>
      <c r="IR173" s="311"/>
      <c r="IS173" s="311"/>
      <c r="IT173" s="311"/>
      <c r="IU173" s="311"/>
      <c r="IV173" s="311"/>
      <c r="IW173" s="311"/>
      <c r="IX173" s="311"/>
      <c r="IY173" s="311"/>
      <c r="IZ173" s="311"/>
      <c r="JA173" s="311"/>
      <c r="JB173" s="311"/>
      <c r="JC173" s="311"/>
      <c r="JD173" s="311"/>
      <c r="JE173" s="311"/>
      <c r="JF173" s="311"/>
      <c r="JG173" s="311"/>
      <c r="JH173" s="311"/>
      <c r="JI173" s="311"/>
      <c r="JJ173" s="311"/>
      <c r="JK173" s="311"/>
      <c r="JL173" s="311"/>
      <c r="JM173" s="311"/>
      <c r="JN173" s="311"/>
      <c r="JO173" s="311"/>
      <c r="JP173" s="311"/>
      <c r="JQ173" s="311"/>
      <c r="JR173" s="311"/>
      <c r="JS173" s="311"/>
      <c r="JT173" s="311"/>
      <c r="JU173" s="311"/>
      <c r="JV173" s="311"/>
      <c r="JW173" s="311"/>
      <c r="JX173" s="311"/>
      <c r="JY173" s="311"/>
      <c r="JZ173" s="311"/>
      <c r="KA173" s="311"/>
      <c r="KB173" s="311"/>
      <c r="KC173" s="311"/>
      <c r="KD173" s="311"/>
      <c r="KE173" s="311"/>
      <c r="KF173" s="311"/>
      <c r="KG173" s="311"/>
      <c r="KH173" s="311"/>
      <c r="KI173" s="311"/>
      <c r="KJ173" s="311"/>
      <c r="KK173" s="311"/>
      <c r="KL173" s="311"/>
      <c r="KM173" s="311"/>
      <c r="KN173" s="311"/>
      <c r="KO173" s="311"/>
      <c r="KP173" s="311"/>
      <c r="KQ173" s="311"/>
      <c r="KR173" s="311"/>
      <c r="KS173" s="311"/>
      <c r="KT173" s="311"/>
      <c r="KU173" s="311"/>
      <c r="KV173" s="311"/>
      <c r="KW173" s="311"/>
      <c r="KX173" s="311"/>
      <c r="KY173" s="311"/>
      <c r="KZ173" s="311"/>
      <c r="LA173" s="311"/>
      <c r="LB173" s="311"/>
      <c r="LC173" s="311"/>
      <c r="LD173" s="311"/>
      <c r="LE173" s="311"/>
      <c r="LF173" s="311"/>
      <c r="LG173" s="311"/>
      <c r="LH173" s="311"/>
      <c r="LI173" s="311"/>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05"/>
      <c r="EB174" s="308"/>
      <c r="EC174" s="308"/>
      <c r="ED174" s="308"/>
      <c r="EE174" s="308"/>
      <c r="EF174" s="308"/>
      <c r="EG174" s="308"/>
      <c r="EH174" s="311"/>
      <c r="EI174" s="311"/>
      <c r="EJ174" s="311"/>
      <c r="EK174" s="311"/>
      <c r="EL174" s="311"/>
      <c r="EM174" s="311"/>
      <c r="EN174" s="311"/>
      <c r="EO174" s="311"/>
      <c r="EP174" s="311"/>
      <c r="EQ174" s="311"/>
      <c r="ER174" s="311"/>
      <c r="ES174" s="311"/>
      <c r="ET174" s="311"/>
      <c r="EU174" s="311"/>
      <c r="EV174" s="311"/>
      <c r="EW174" s="311"/>
      <c r="EX174" s="311"/>
      <c r="EY174" s="311"/>
      <c r="EZ174" s="311"/>
      <c r="FA174" s="311"/>
      <c r="FB174" s="311"/>
      <c r="FC174" s="311"/>
      <c r="FD174" s="311"/>
      <c r="FE174" s="311"/>
      <c r="FF174" s="311"/>
      <c r="FG174" s="311"/>
      <c r="FH174" s="311"/>
      <c r="FI174" s="311"/>
      <c r="FJ174" s="311"/>
      <c r="FK174" s="311"/>
      <c r="FL174" s="361"/>
      <c r="FM174" s="311"/>
      <c r="FN174" s="311"/>
      <c r="FO174" s="311"/>
      <c r="FP174" s="311"/>
      <c r="FQ174" s="311"/>
      <c r="FR174" s="311"/>
      <c r="FS174" s="311"/>
      <c r="FT174" s="311"/>
      <c r="FU174" s="311"/>
      <c r="FV174" s="311"/>
      <c r="FW174" s="311"/>
      <c r="FX174" s="311"/>
      <c r="FY174" s="311"/>
      <c r="FZ174" s="311"/>
      <c r="GA174" s="311"/>
      <c r="GB174" s="311"/>
      <c r="GC174" s="311"/>
      <c r="GD174" s="311"/>
      <c r="GF174" s="311"/>
      <c r="GG174" s="311"/>
      <c r="GH174" s="311"/>
      <c r="GI174" s="311"/>
      <c r="GJ174" s="311"/>
      <c r="GK174" s="311"/>
      <c r="GL174" s="311"/>
      <c r="GM174" s="311"/>
      <c r="GN174" s="311"/>
      <c r="GO174" s="311"/>
      <c r="GP174" s="311"/>
      <c r="GQ174" s="311"/>
      <c r="GR174" s="311"/>
      <c r="GS174" s="311"/>
      <c r="GT174" s="311"/>
      <c r="GU174" s="311"/>
      <c r="GV174" s="311"/>
      <c r="GW174" s="311"/>
      <c r="GX174" s="311"/>
      <c r="GY174" s="311"/>
      <c r="GZ174" s="311"/>
      <c r="HA174" s="311"/>
      <c r="HB174" s="311"/>
      <c r="HC174" s="311"/>
      <c r="HD174" s="311"/>
      <c r="HE174" s="311"/>
      <c r="HF174" s="311"/>
      <c r="HG174" s="311"/>
      <c r="HH174" s="311"/>
      <c r="HI174" s="311"/>
      <c r="HJ174" s="311"/>
      <c r="HK174" s="311"/>
      <c r="HL174" s="311"/>
      <c r="HM174" s="311"/>
      <c r="HN174" s="311"/>
      <c r="HO174" s="311"/>
      <c r="HP174" s="311"/>
      <c r="HQ174" s="311"/>
      <c r="HR174" s="311"/>
      <c r="HS174" s="311"/>
      <c r="HT174" s="311"/>
      <c r="HU174" s="311"/>
      <c r="HV174" s="311"/>
      <c r="HW174" s="311"/>
      <c r="HX174" s="311"/>
      <c r="HY174" s="311"/>
      <c r="HZ174" s="311"/>
      <c r="IA174" s="311"/>
      <c r="IB174" s="311"/>
      <c r="IC174" s="311"/>
      <c r="ID174" s="311"/>
      <c r="IE174" s="311"/>
      <c r="IF174" s="311"/>
      <c r="IG174" s="311"/>
      <c r="IH174" s="311"/>
      <c r="II174" s="311"/>
      <c r="IJ174" s="311"/>
      <c r="IK174" s="311"/>
      <c r="IL174" s="311"/>
      <c r="IM174" s="311"/>
      <c r="IN174" s="311"/>
      <c r="IO174" s="311"/>
      <c r="IP174" s="311"/>
      <c r="IQ174" s="311"/>
      <c r="IR174" s="311"/>
      <c r="IS174" s="311"/>
      <c r="IT174" s="311"/>
      <c r="IU174" s="311"/>
      <c r="IV174" s="311"/>
      <c r="IW174" s="311"/>
      <c r="IX174" s="311"/>
      <c r="IY174" s="311"/>
      <c r="IZ174" s="311"/>
      <c r="JA174" s="311"/>
      <c r="JB174" s="311"/>
      <c r="JC174" s="311"/>
      <c r="JD174" s="311"/>
      <c r="JE174" s="311"/>
      <c r="JF174" s="311"/>
      <c r="JG174" s="311"/>
      <c r="JH174" s="311"/>
      <c r="JI174" s="311"/>
      <c r="JJ174" s="311"/>
      <c r="JK174" s="311"/>
      <c r="JL174" s="311"/>
      <c r="JM174" s="311"/>
      <c r="JN174" s="311"/>
      <c r="JO174" s="311"/>
      <c r="JP174" s="311"/>
      <c r="JQ174" s="311"/>
      <c r="JR174" s="311"/>
      <c r="JS174" s="311"/>
      <c r="JT174" s="311"/>
      <c r="JU174" s="311"/>
      <c r="JV174" s="311"/>
      <c r="JW174" s="311"/>
      <c r="JX174" s="311"/>
      <c r="JY174" s="311"/>
      <c r="JZ174" s="311"/>
      <c r="KA174" s="311"/>
      <c r="KB174" s="311"/>
      <c r="KC174" s="311"/>
      <c r="KD174" s="311"/>
      <c r="KE174" s="311"/>
      <c r="KF174" s="311"/>
      <c r="KG174" s="311"/>
      <c r="KH174" s="311"/>
      <c r="KI174" s="311"/>
      <c r="KJ174" s="311"/>
      <c r="KK174" s="311"/>
      <c r="KL174" s="311"/>
      <c r="KM174" s="311"/>
      <c r="KN174" s="311"/>
      <c r="KO174" s="311"/>
      <c r="KP174" s="311"/>
      <c r="KQ174" s="311"/>
      <c r="KR174" s="311"/>
      <c r="KS174" s="311"/>
      <c r="KT174" s="311"/>
      <c r="KU174" s="311"/>
      <c r="KV174" s="311"/>
      <c r="KW174" s="311"/>
      <c r="KX174" s="311"/>
      <c r="KY174" s="311"/>
      <c r="KZ174" s="311"/>
      <c r="LA174" s="311"/>
      <c r="LB174" s="311"/>
      <c r="LC174" s="311"/>
      <c r="LD174" s="311"/>
      <c r="LE174" s="311"/>
      <c r="LF174" s="311"/>
      <c r="LG174" s="311"/>
      <c r="LH174" s="311"/>
      <c r="LI174" s="311"/>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05">
        <v>10000</v>
      </c>
      <c r="EB175" s="308"/>
      <c r="EC175" s="308"/>
      <c r="ED175" s="308"/>
      <c r="EE175" s="308"/>
      <c r="EF175" s="308"/>
      <c r="EG175" s="308"/>
      <c r="EH175" s="311"/>
      <c r="EI175" s="311"/>
      <c r="EJ175" s="311"/>
      <c r="EK175" s="311"/>
      <c r="EL175" s="311"/>
      <c r="EM175" s="311"/>
      <c r="EN175" s="311"/>
      <c r="EO175" s="311"/>
      <c r="EP175" s="311"/>
      <c r="EQ175" s="311"/>
      <c r="ER175" s="311"/>
      <c r="ES175" s="311"/>
      <c r="ET175" s="311"/>
      <c r="EU175" s="311"/>
      <c r="EV175" s="311"/>
      <c r="EW175" s="311"/>
      <c r="EX175" s="311"/>
      <c r="EY175" s="311"/>
      <c r="EZ175" s="311"/>
      <c r="FA175" s="311"/>
      <c r="FB175" s="311"/>
      <c r="FC175" s="311"/>
      <c r="FD175" s="311"/>
      <c r="FE175" s="311"/>
      <c r="FF175" s="311"/>
      <c r="FG175" s="311"/>
      <c r="FH175" s="311"/>
      <c r="FI175" s="311"/>
      <c r="FJ175" s="311"/>
      <c r="FK175" s="311">
        <v>80000</v>
      </c>
      <c r="FL175" s="361"/>
      <c r="FM175" s="311"/>
      <c r="FN175" s="311"/>
      <c r="FO175" s="311"/>
      <c r="FP175" s="311"/>
      <c r="FQ175" s="311"/>
      <c r="FR175" s="311"/>
      <c r="FS175" s="311"/>
      <c r="FT175" s="311"/>
      <c r="FU175" s="311"/>
      <c r="FV175" s="311"/>
      <c r="FW175" s="311"/>
      <c r="FX175" s="311"/>
      <c r="FY175" s="311"/>
      <c r="FZ175" s="311"/>
      <c r="GA175" s="311"/>
      <c r="GB175" s="311"/>
      <c r="GC175" s="311"/>
      <c r="GD175" s="311"/>
      <c r="GF175" s="311"/>
      <c r="GG175" s="311"/>
      <c r="GH175" s="311"/>
      <c r="GI175" s="311"/>
      <c r="GJ175" s="311"/>
      <c r="GK175" s="311"/>
      <c r="GL175" s="311"/>
      <c r="GM175" s="311"/>
      <c r="GN175" s="311"/>
      <c r="GO175" s="311"/>
      <c r="GP175" s="311"/>
      <c r="GQ175" s="311"/>
      <c r="GR175" s="311"/>
      <c r="GS175" s="311"/>
      <c r="GT175" s="311"/>
      <c r="GU175" s="311"/>
      <c r="GV175" s="311"/>
      <c r="GW175" s="311"/>
      <c r="GX175" s="311"/>
      <c r="GY175" s="311"/>
      <c r="GZ175" s="311"/>
      <c r="HA175" s="311"/>
      <c r="HB175" s="311"/>
      <c r="HC175" s="311"/>
      <c r="HD175" s="311"/>
      <c r="HE175" s="311"/>
      <c r="HF175" s="311"/>
      <c r="HG175" s="311"/>
      <c r="HH175" s="311"/>
      <c r="HI175" s="311"/>
      <c r="HJ175" s="311"/>
      <c r="HK175" s="311"/>
      <c r="HL175" s="311"/>
      <c r="HM175" s="311"/>
      <c r="HN175" s="311"/>
      <c r="HO175" s="311"/>
      <c r="HP175" s="311"/>
      <c r="HQ175" s="311"/>
      <c r="HR175" s="311"/>
      <c r="HS175" s="311"/>
      <c r="HT175" s="311"/>
      <c r="HU175" s="311"/>
      <c r="HV175" s="311"/>
      <c r="HW175" s="311"/>
      <c r="HX175" s="311"/>
      <c r="HY175" s="311"/>
      <c r="HZ175" s="311"/>
      <c r="IA175" s="311"/>
      <c r="IB175" s="311"/>
      <c r="IC175" s="311"/>
      <c r="ID175" s="311"/>
      <c r="IE175" s="311"/>
      <c r="IF175" s="311"/>
      <c r="IG175" s="311"/>
      <c r="IH175" s="311"/>
      <c r="II175" s="311"/>
      <c r="IJ175" s="311"/>
      <c r="IK175" s="311"/>
      <c r="IL175" s="311"/>
      <c r="IM175" s="311"/>
      <c r="IN175" s="311"/>
      <c r="IO175" s="311"/>
      <c r="IP175" s="311"/>
      <c r="IQ175" s="311"/>
      <c r="IR175" s="311"/>
      <c r="IS175" s="311"/>
      <c r="IT175" s="311"/>
      <c r="IU175" s="311"/>
      <c r="IV175" s="311"/>
      <c r="IW175" s="311"/>
      <c r="IX175" s="311"/>
      <c r="IY175" s="311"/>
      <c r="IZ175" s="311"/>
      <c r="JA175" s="311"/>
      <c r="JB175" s="311"/>
      <c r="JC175" s="311"/>
      <c r="JD175" s="311"/>
      <c r="JE175" s="311"/>
      <c r="JF175" s="311"/>
      <c r="JG175" s="311"/>
      <c r="JH175" s="311"/>
      <c r="JI175" s="311"/>
      <c r="JJ175" s="311"/>
      <c r="JK175" s="311"/>
      <c r="JL175" s="311"/>
      <c r="JM175" s="311"/>
      <c r="JN175" s="311"/>
      <c r="JO175" s="311"/>
      <c r="JP175" s="311"/>
      <c r="JQ175" s="311"/>
      <c r="JR175" s="311"/>
      <c r="JS175" s="311"/>
      <c r="JT175" s="311"/>
      <c r="JU175" s="311"/>
      <c r="JV175" s="311"/>
      <c r="JW175" s="311"/>
      <c r="JX175" s="311"/>
      <c r="JY175" s="311"/>
      <c r="JZ175" s="311"/>
      <c r="KA175" s="311"/>
      <c r="KB175" s="311"/>
      <c r="KC175" s="311"/>
      <c r="KD175" s="311"/>
      <c r="KE175" s="311"/>
      <c r="KF175" s="311"/>
      <c r="KG175" s="311"/>
      <c r="KH175" s="311"/>
      <c r="KI175" s="311"/>
      <c r="KJ175" s="311"/>
      <c r="KK175" s="311"/>
      <c r="KL175" s="311"/>
      <c r="KM175" s="311"/>
      <c r="KN175" s="311"/>
      <c r="KO175" s="311"/>
      <c r="KP175" s="311"/>
      <c r="KQ175" s="311"/>
      <c r="KR175" s="311"/>
      <c r="KS175" s="311"/>
      <c r="KT175" s="311"/>
      <c r="KU175" s="311"/>
      <c r="KV175" s="311"/>
      <c r="KW175" s="311"/>
      <c r="KX175" s="311"/>
      <c r="KY175" s="311"/>
      <c r="KZ175" s="311"/>
      <c r="LA175" s="311"/>
      <c r="LB175" s="311"/>
      <c r="LC175" s="311"/>
      <c r="LD175" s="311"/>
      <c r="LE175" s="311"/>
      <c r="LF175" s="311"/>
      <c r="LG175" s="311"/>
      <c r="LH175" s="311"/>
      <c r="LI175" s="311"/>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05"/>
      <c r="EB176" s="308"/>
      <c r="EC176" s="315">
        <v>30149651.920000002</v>
      </c>
      <c r="ED176" s="308"/>
      <c r="EE176" s="308"/>
      <c r="EF176" s="308"/>
      <c r="EG176" s="308"/>
      <c r="EH176" s="311"/>
      <c r="EI176" s="311"/>
      <c r="EJ176" s="311"/>
      <c r="EK176" s="311"/>
      <c r="EL176" s="311"/>
      <c r="EM176" s="311"/>
      <c r="EN176" s="311"/>
      <c r="EO176" s="311"/>
      <c r="EP176" s="311"/>
      <c r="EQ176" s="311"/>
      <c r="ER176" s="311"/>
      <c r="ES176" s="311"/>
      <c r="ET176" s="311">
        <v>27871672.789999999</v>
      </c>
      <c r="EU176" s="311">
        <v>56704926.840000004</v>
      </c>
      <c r="EV176" s="311">
        <v>21093802.77</v>
      </c>
      <c r="EW176" s="311">
        <v>22441147.859999999</v>
      </c>
      <c r="EX176" s="311">
        <v>16011539.029999999</v>
      </c>
      <c r="EY176" s="311"/>
      <c r="EZ176" s="311"/>
      <c r="FA176" s="311">
        <v>40542466.609999999</v>
      </c>
      <c r="FB176" s="311"/>
      <c r="FC176" s="311"/>
      <c r="FD176" s="311"/>
      <c r="FE176" s="311"/>
      <c r="FF176" s="311"/>
      <c r="FG176" s="311"/>
      <c r="FH176" s="311"/>
      <c r="FI176" s="311"/>
      <c r="FJ176" s="311"/>
      <c r="FK176" s="311"/>
      <c r="FL176" s="361"/>
      <c r="FM176" s="311"/>
      <c r="FN176" s="311"/>
      <c r="FO176" s="311"/>
      <c r="FP176" s="311"/>
      <c r="FQ176" s="311"/>
      <c r="FR176" s="311"/>
      <c r="FS176" s="311"/>
      <c r="FT176" s="311"/>
      <c r="FU176" s="311"/>
      <c r="FV176" s="311"/>
      <c r="FW176" s="311"/>
      <c r="FX176" s="311"/>
      <c r="FY176" s="311"/>
      <c r="FZ176" s="311"/>
      <c r="GA176" s="311"/>
      <c r="GB176" s="311"/>
      <c r="GC176" s="311"/>
      <c r="GD176" s="311"/>
      <c r="GF176" s="311"/>
      <c r="GG176" s="311"/>
      <c r="GH176" s="311"/>
      <c r="GI176" s="311"/>
      <c r="GJ176" s="311"/>
      <c r="GK176" s="311"/>
      <c r="GL176" s="311"/>
      <c r="GM176" s="311"/>
      <c r="GN176" s="311"/>
      <c r="GO176" s="311"/>
      <c r="GP176" s="311"/>
      <c r="GQ176" s="311"/>
      <c r="GR176" s="311"/>
      <c r="GS176" s="311"/>
      <c r="GT176" s="311"/>
      <c r="GU176" s="311"/>
      <c r="GV176" s="311"/>
      <c r="GW176" s="311"/>
      <c r="GX176" s="311"/>
      <c r="GY176" s="311"/>
      <c r="GZ176" s="311"/>
      <c r="HA176" s="311"/>
      <c r="HB176" s="311"/>
      <c r="HC176" s="311"/>
      <c r="HD176" s="311"/>
      <c r="HE176" s="311"/>
      <c r="HF176" s="311"/>
      <c r="HG176" s="311"/>
      <c r="HH176" s="311"/>
      <c r="HI176" s="311"/>
      <c r="HJ176" s="311"/>
      <c r="HK176" s="311"/>
      <c r="HL176" s="311"/>
      <c r="HM176" s="311"/>
      <c r="HN176" s="311"/>
      <c r="HO176" s="311"/>
      <c r="HP176" s="311"/>
      <c r="HQ176" s="311"/>
      <c r="HR176" s="311"/>
      <c r="HS176" s="311"/>
      <c r="HT176" s="311"/>
      <c r="HU176" s="311"/>
      <c r="HV176" s="311"/>
      <c r="HW176" s="311"/>
      <c r="HX176" s="311"/>
      <c r="HY176" s="311"/>
      <c r="HZ176" s="311"/>
      <c r="IA176" s="311"/>
      <c r="IB176" s="311"/>
      <c r="IC176" s="311"/>
      <c r="ID176" s="311"/>
      <c r="IE176" s="311"/>
      <c r="IF176" s="311"/>
      <c r="IG176" s="311"/>
      <c r="IH176" s="311"/>
      <c r="II176" s="311"/>
      <c r="IJ176" s="311"/>
      <c r="IK176" s="311"/>
      <c r="IL176" s="311"/>
      <c r="IM176" s="311"/>
      <c r="IN176" s="311"/>
      <c r="IO176" s="311"/>
      <c r="IP176" s="311"/>
      <c r="IQ176" s="311"/>
      <c r="IR176" s="311"/>
      <c r="IS176" s="311"/>
      <c r="IT176" s="311"/>
      <c r="IU176" s="311"/>
      <c r="IV176" s="311"/>
      <c r="IW176" s="311"/>
      <c r="IX176" s="311"/>
      <c r="IY176" s="311"/>
      <c r="IZ176" s="311"/>
      <c r="JA176" s="311"/>
      <c r="JB176" s="311"/>
      <c r="JC176" s="311"/>
      <c r="JD176" s="311"/>
      <c r="JE176" s="311"/>
      <c r="JF176" s="311"/>
      <c r="JG176" s="311"/>
      <c r="JH176" s="311"/>
      <c r="JI176" s="311"/>
      <c r="JJ176" s="311"/>
      <c r="JK176" s="311"/>
      <c r="JL176" s="311"/>
      <c r="JM176" s="311"/>
      <c r="JN176" s="311"/>
      <c r="JO176" s="311"/>
      <c r="JP176" s="311"/>
      <c r="JQ176" s="311"/>
      <c r="JR176" s="311"/>
      <c r="JS176" s="311"/>
      <c r="JT176" s="311"/>
      <c r="JU176" s="311"/>
      <c r="JV176" s="311"/>
      <c r="JW176" s="311"/>
      <c r="JX176" s="311"/>
      <c r="JY176" s="311"/>
      <c r="JZ176" s="311"/>
      <c r="KA176" s="311"/>
      <c r="KB176" s="311"/>
      <c r="KC176" s="311"/>
      <c r="KD176" s="311"/>
      <c r="KE176" s="311"/>
      <c r="KF176" s="311"/>
      <c r="KG176" s="311"/>
      <c r="KH176" s="311"/>
      <c r="KI176" s="311"/>
      <c r="KJ176" s="311"/>
      <c r="KK176" s="311"/>
      <c r="KL176" s="311"/>
      <c r="KM176" s="311"/>
      <c r="KN176" s="311"/>
      <c r="KO176" s="311"/>
      <c r="KP176" s="311"/>
      <c r="KQ176" s="311"/>
      <c r="KR176" s="311"/>
      <c r="KS176" s="311"/>
      <c r="KT176" s="311"/>
      <c r="KU176" s="311"/>
      <c r="KV176" s="311"/>
      <c r="KW176" s="311"/>
      <c r="KX176" s="311"/>
      <c r="KY176" s="311"/>
      <c r="KZ176" s="311"/>
      <c r="LA176" s="311"/>
      <c r="LB176" s="311"/>
      <c r="LC176" s="311"/>
      <c r="LD176" s="311"/>
      <c r="LE176" s="311"/>
      <c r="LF176" s="311"/>
      <c r="LG176" s="311"/>
      <c r="LH176" s="311"/>
      <c r="LI176" s="311"/>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05"/>
      <c r="EB177" s="308"/>
      <c r="EC177" s="315">
        <v>26917709.039999999</v>
      </c>
      <c r="ED177" s="308"/>
      <c r="EE177" s="308"/>
      <c r="EF177" s="308"/>
      <c r="EG177" s="308"/>
      <c r="ET177" s="311">
        <v>26200164.98</v>
      </c>
      <c r="EU177" s="311">
        <v>54488971.759999998</v>
      </c>
      <c r="EV177" s="311">
        <v>19066024.489999998</v>
      </c>
      <c r="EW177" s="311">
        <v>19981471.989999998</v>
      </c>
      <c r="EX177" s="311">
        <v>14760695.76</v>
      </c>
      <c r="EY177" s="311"/>
      <c r="EZ177" s="311"/>
      <c r="FA177" s="311">
        <v>39580105.140000001</v>
      </c>
      <c r="FB177" s="311"/>
      <c r="FC177" s="311"/>
      <c r="FD177" s="311"/>
      <c r="FE177" s="311"/>
      <c r="FF177" s="311"/>
      <c r="FG177" s="311"/>
      <c r="FH177" s="311"/>
      <c r="FI177" s="311"/>
      <c r="FJ177" s="311"/>
      <c r="FK177" s="311"/>
      <c r="FL177" s="361"/>
      <c r="FM177" s="311"/>
      <c r="FN177" s="311"/>
      <c r="FO177" s="311"/>
      <c r="FP177" s="311"/>
      <c r="FQ177" s="311"/>
      <c r="FR177" s="311"/>
      <c r="FS177" s="311"/>
      <c r="FT177" s="311"/>
      <c r="FU177" s="311"/>
      <c r="FV177" s="311"/>
      <c r="FW177" s="311"/>
      <c r="FX177" s="311"/>
      <c r="FY177" s="311"/>
      <c r="FZ177" s="311"/>
      <c r="GA177" s="311"/>
      <c r="GB177" s="311"/>
      <c r="GC177" s="311"/>
      <c r="GD177" s="311"/>
      <c r="GF177" s="311"/>
      <c r="GG177" s="311"/>
      <c r="GH177" s="311"/>
      <c r="GI177" s="311"/>
      <c r="GJ177" s="311"/>
      <c r="GK177" s="311"/>
      <c r="GL177" s="311"/>
      <c r="GM177" s="311"/>
      <c r="GN177" s="311"/>
      <c r="GO177" s="311"/>
      <c r="GP177" s="311"/>
      <c r="GQ177" s="311"/>
      <c r="GR177" s="311"/>
      <c r="GS177" s="311"/>
      <c r="GT177" s="311"/>
      <c r="GU177" s="311"/>
      <c r="GV177" s="311"/>
      <c r="GW177" s="311"/>
      <c r="GX177" s="311"/>
      <c r="GY177" s="311"/>
      <c r="GZ177" s="311"/>
      <c r="HA177" s="311"/>
      <c r="HB177" s="311"/>
      <c r="HC177" s="311"/>
      <c r="HD177" s="311"/>
      <c r="HE177" s="311"/>
      <c r="HF177" s="311"/>
      <c r="HG177" s="311"/>
      <c r="HH177" s="311"/>
      <c r="HI177" s="311"/>
      <c r="HJ177" s="311"/>
      <c r="HK177" s="311"/>
      <c r="HL177" s="311"/>
      <c r="HM177" s="311"/>
      <c r="HN177" s="311"/>
      <c r="HO177" s="311"/>
      <c r="HP177" s="311"/>
      <c r="HQ177" s="311"/>
      <c r="HR177" s="311"/>
      <c r="HS177" s="311"/>
      <c r="HT177" s="311"/>
      <c r="HU177" s="311"/>
      <c r="HV177" s="311"/>
      <c r="HW177" s="311"/>
      <c r="HX177" s="311"/>
      <c r="HY177" s="311"/>
      <c r="HZ177" s="311"/>
      <c r="IA177" s="311"/>
      <c r="IB177" s="311"/>
      <c r="IC177" s="311"/>
      <c r="ID177" s="311"/>
      <c r="IE177" s="311"/>
      <c r="IF177" s="311"/>
      <c r="IG177" s="311"/>
      <c r="IH177" s="311"/>
      <c r="II177" s="311"/>
      <c r="IJ177" s="311"/>
      <c r="IK177" s="311"/>
      <c r="IL177" s="311"/>
      <c r="IM177" s="311"/>
      <c r="IN177" s="311"/>
      <c r="IO177" s="311"/>
      <c r="IP177" s="311"/>
      <c r="IQ177" s="311"/>
      <c r="IR177" s="311"/>
      <c r="IS177" s="311"/>
      <c r="IT177" s="311"/>
      <c r="IU177" s="311"/>
      <c r="IV177" s="311"/>
      <c r="IW177" s="311"/>
      <c r="IX177" s="311"/>
      <c r="IY177" s="311"/>
      <c r="IZ177" s="311"/>
      <c r="JA177" s="311"/>
      <c r="JB177" s="311"/>
      <c r="JC177" s="311"/>
      <c r="JD177" s="311"/>
      <c r="JE177" s="311"/>
      <c r="JF177" s="311"/>
      <c r="JG177" s="311"/>
      <c r="JH177" s="311"/>
      <c r="JI177" s="311"/>
      <c r="JJ177" s="311"/>
      <c r="JK177" s="311"/>
      <c r="JL177" s="311"/>
      <c r="JM177" s="311"/>
      <c r="JN177" s="311"/>
      <c r="JO177" s="311"/>
      <c r="JP177" s="311"/>
      <c r="JQ177" s="311"/>
      <c r="JR177" s="311"/>
      <c r="JS177" s="311"/>
      <c r="JT177" s="311"/>
      <c r="JU177" s="311"/>
      <c r="JV177" s="311"/>
      <c r="JW177" s="311"/>
      <c r="JX177" s="311"/>
      <c r="JY177" s="311"/>
      <c r="JZ177" s="311"/>
      <c r="KA177" s="311"/>
      <c r="KB177" s="311"/>
      <c r="KC177" s="311"/>
      <c r="KD177" s="311"/>
      <c r="KE177" s="311"/>
      <c r="KF177" s="311"/>
      <c r="KG177" s="311"/>
      <c r="KH177" s="311"/>
      <c r="KI177" s="311"/>
      <c r="KJ177" s="311"/>
      <c r="KK177" s="311"/>
      <c r="KL177" s="311"/>
      <c r="KM177" s="311"/>
      <c r="KN177" s="311"/>
      <c r="KO177" s="311"/>
      <c r="KP177" s="311"/>
      <c r="KQ177" s="311"/>
      <c r="KR177" s="311"/>
      <c r="KS177" s="311"/>
      <c r="KT177" s="311"/>
      <c r="KU177" s="311"/>
      <c r="KV177" s="311"/>
      <c r="KW177" s="311"/>
      <c r="KX177" s="311"/>
      <c r="KY177" s="311"/>
      <c r="KZ177" s="311"/>
      <c r="LA177" s="311"/>
      <c r="LB177" s="311"/>
      <c r="LC177" s="311"/>
      <c r="LD177" s="311"/>
      <c r="LE177" s="311"/>
      <c r="LF177" s="311"/>
      <c r="LG177" s="311"/>
      <c r="LH177" s="311"/>
      <c r="LI177" s="311"/>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3">
        <v>104634.18</v>
      </c>
      <c r="EA178" s="303">
        <v>7652930.54</v>
      </c>
      <c r="EB178" s="308">
        <v>17783759.899999999</v>
      </c>
      <c r="EC178" s="316">
        <v>65876428.729999997</v>
      </c>
      <c r="ED178" s="308">
        <v>9291204.8200000003</v>
      </c>
      <c r="EE178" s="308">
        <v>13507697.57</v>
      </c>
      <c r="EF178" s="308">
        <v>108168.99</v>
      </c>
      <c r="EG178" s="308">
        <v>8974836.0099999998</v>
      </c>
      <c r="EH178" s="311">
        <v>16509330.02</v>
      </c>
      <c r="EI178" s="311">
        <v>40459986.270000003</v>
      </c>
      <c r="EJ178" s="311">
        <v>28547623.149999999</v>
      </c>
      <c r="EK178" s="311">
        <v>111178.77</v>
      </c>
      <c r="EL178" s="311">
        <v>861846.67</v>
      </c>
      <c r="EM178" s="311">
        <v>18678429.690000001</v>
      </c>
      <c r="EN178" s="311">
        <v>25930516.890000001</v>
      </c>
      <c r="EO178" s="311">
        <v>65870871.859999999</v>
      </c>
      <c r="EP178" s="311">
        <v>8684013.8599999994</v>
      </c>
      <c r="EQ178" s="311">
        <v>2314998.5699999998</v>
      </c>
      <c r="ER178" s="311">
        <v>865501.84</v>
      </c>
      <c r="ES178" s="311">
        <v>17178358.239999998</v>
      </c>
      <c r="ET178" s="311">
        <v>24566746.16</v>
      </c>
      <c r="EU178" s="311">
        <v>50952373.509999998</v>
      </c>
      <c r="EV178" s="311">
        <v>7051404.0099999998</v>
      </c>
      <c r="EW178" s="311">
        <v>2231658.5099999998</v>
      </c>
      <c r="EX178" s="311">
        <v>831498.83</v>
      </c>
      <c r="EY178" s="311">
        <v>4420027.8</v>
      </c>
      <c r="EZ178" s="311">
        <v>42332347.200000003</v>
      </c>
      <c r="FA178" s="311">
        <v>95932773.739999995</v>
      </c>
      <c r="FB178" s="311">
        <v>1208382.96</v>
      </c>
      <c r="FC178" s="311">
        <v>2260146.02</v>
      </c>
      <c r="FD178" s="311">
        <v>834069.65</v>
      </c>
      <c r="FE178" s="311">
        <v>2202164.71</v>
      </c>
      <c r="FF178" s="311">
        <v>18084948.579999998</v>
      </c>
      <c r="FG178" s="311">
        <v>64835364.859999999</v>
      </c>
      <c r="FH178" s="311">
        <v>1062241.2</v>
      </c>
      <c r="FI178" s="311">
        <v>2291816.1800000002</v>
      </c>
      <c r="FJ178" s="311">
        <v>5836708.6600000001</v>
      </c>
      <c r="FK178" s="311">
        <v>1304074.52</v>
      </c>
      <c r="FL178" s="360">
        <v>18837613.199999999</v>
      </c>
      <c r="FM178" s="311">
        <v>54838105.140000001</v>
      </c>
      <c r="FN178" s="311">
        <v>1831381.37</v>
      </c>
      <c r="FO178" s="311">
        <v>6571880.8899999997</v>
      </c>
      <c r="FP178" s="311">
        <v>839474.95</v>
      </c>
      <c r="FQ178" s="311">
        <v>2081948.73</v>
      </c>
      <c r="FR178" s="311">
        <v>23090399.57</v>
      </c>
      <c r="FS178" s="311">
        <v>54840868.399999999</v>
      </c>
      <c r="FT178" s="311">
        <v>1854849.15</v>
      </c>
      <c r="FU178" s="311">
        <v>1603895.49</v>
      </c>
      <c r="FV178" s="311">
        <v>1842278.41</v>
      </c>
      <c r="FW178" s="311">
        <v>2108350.36</v>
      </c>
      <c r="FX178" s="311">
        <v>14993230.529999999</v>
      </c>
      <c r="FY178" s="311">
        <v>23750000</v>
      </c>
      <c r="FZ178" s="311">
        <v>1782512.05</v>
      </c>
      <c r="GA178" s="311">
        <v>18541765.760000002</v>
      </c>
      <c r="GB178" s="311">
        <v>81160000</v>
      </c>
      <c r="GC178" s="311">
        <v>18626065.969999999</v>
      </c>
      <c r="GD178" s="311"/>
      <c r="GF178" s="311"/>
      <c r="GG178" s="311"/>
      <c r="GH178" s="311"/>
      <c r="GI178" s="311"/>
      <c r="GJ178" s="311"/>
      <c r="GK178" s="311"/>
      <c r="GL178" s="311"/>
      <c r="GM178" s="311"/>
      <c r="GN178" s="311"/>
      <c r="GO178" s="311"/>
      <c r="GP178" s="311"/>
      <c r="GQ178" s="311"/>
      <c r="GR178" s="311"/>
      <c r="GS178" s="311"/>
      <c r="GT178" s="311"/>
      <c r="GU178" s="311"/>
      <c r="GV178" s="311"/>
      <c r="GW178" s="311"/>
      <c r="GX178" s="311"/>
      <c r="GY178" s="311"/>
      <c r="GZ178" s="311"/>
      <c r="HA178" s="311"/>
      <c r="HB178" s="311"/>
      <c r="HC178" s="311"/>
      <c r="HD178" s="311"/>
      <c r="HE178" s="311"/>
      <c r="HF178" s="311"/>
      <c r="HG178" s="311"/>
      <c r="HH178" s="311"/>
      <c r="HI178" s="311"/>
      <c r="HJ178" s="311"/>
      <c r="HK178" s="311"/>
      <c r="HL178" s="311"/>
      <c r="HM178" s="311"/>
      <c r="HN178" s="311"/>
      <c r="HO178" s="311"/>
      <c r="HP178" s="311"/>
      <c r="HQ178" s="311"/>
      <c r="HR178" s="311"/>
      <c r="HS178" s="311"/>
      <c r="HT178" s="311"/>
      <c r="HU178" s="311"/>
      <c r="HV178" s="311"/>
      <c r="HW178" s="311"/>
      <c r="HX178" s="311"/>
      <c r="HY178" s="311"/>
      <c r="HZ178" s="311"/>
      <c r="IA178" s="311"/>
      <c r="IB178" s="311"/>
      <c r="IC178" s="311"/>
      <c r="ID178" s="311"/>
      <c r="IE178" s="311"/>
      <c r="IF178" s="311"/>
      <c r="IG178" s="311"/>
      <c r="IH178" s="311"/>
      <c r="II178" s="311"/>
      <c r="IJ178" s="311"/>
      <c r="IK178" s="311"/>
      <c r="IL178" s="311"/>
      <c r="IM178" s="311"/>
      <c r="IN178" s="311"/>
      <c r="IO178" s="311"/>
      <c r="IP178" s="311"/>
      <c r="IQ178" s="311"/>
      <c r="IR178" s="311"/>
      <c r="IS178" s="311"/>
      <c r="IT178" s="311"/>
      <c r="IU178" s="311"/>
      <c r="IV178" s="311"/>
      <c r="IW178" s="311"/>
      <c r="IX178" s="311"/>
      <c r="IY178" s="311"/>
      <c r="IZ178" s="311"/>
      <c r="JA178" s="311"/>
      <c r="JB178" s="311"/>
      <c r="JC178" s="311"/>
      <c r="JD178" s="311"/>
      <c r="JE178" s="311"/>
      <c r="JF178" s="311"/>
      <c r="JG178" s="311"/>
      <c r="JH178" s="311"/>
      <c r="JI178" s="311"/>
      <c r="JJ178" s="311"/>
      <c r="JK178" s="311"/>
      <c r="JL178" s="311"/>
      <c r="JM178" s="311"/>
      <c r="JN178" s="311"/>
      <c r="JO178" s="311"/>
      <c r="JP178" s="311"/>
      <c r="JQ178" s="311"/>
      <c r="JR178" s="311"/>
      <c r="JS178" s="311"/>
      <c r="JT178" s="311"/>
      <c r="JU178" s="311"/>
      <c r="JV178" s="311"/>
      <c r="JW178" s="311"/>
      <c r="JX178" s="311"/>
      <c r="JY178" s="311"/>
      <c r="JZ178" s="311"/>
      <c r="KA178" s="311"/>
      <c r="KB178" s="311"/>
      <c r="KC178" s="311"/>
      <c r="KD178" s="311"/>
      <c r="KE178" s="311"/>
      <c r="KF178" s="311"/>
      <c r="KG178" s="311"/>
      <c r="KH178" s="311"/>
      <c r="KI178" s="311"/>
      <c r="KJ178" s="311"/>
      <c r="KK178" s="311"/>
      <c r="KL178" s="311"/>
      <c r="KM178" s="311"/>
      <c r="KN178" s="311"/>
      <c r="KO178" s="311"/>
      <c r="KP178" s="311"/>
      <c r="KQ178" s="311"/>
      <c r="KR178" s="311"/>
      <c r="KS178" s="311"/>
      <c r="KT178" s="311"/>
      <c r="KU178" s="311"/>
      <c r="KV178" s="311"/>
      <c r="KW178" s="311"/>
      <c r="KX178" s="311"/>
      <c r="KY178" s="311"/>
      <c r="KZ178" s="311"/>
      <c r="LA178" s="311"/>
      <c r="LB178" s="311"/>
      <c r="LC178" s="311"/>
      <c r="LD178" s="311"/>
      <c r="LE178" s="311"/>
      <c r="LF178" s="311"/>
      <c r="LG178" s="311"/>
      <c r="LH178" s="311"/>
      <c r="LI178" s="311"/>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05">
        <v>4911459.87</v>
      </c>
      <c r="EA179" s="309">
        <v>21164551.23</v>
      </c>
      <c r="EB179" s="308">
        <v>24633418.82</v>
      </c>
      <c r="EC179" s="316">
        <v>1391280.31</v>
      </c>
      <c r="ED179" s="308">
        <v>12961164.189999999</v>
      </c>
      <c r="EE179" s="308">
        <v>4513519.3899999997</v>
      </c>
      <c r="EF179" s="308">
        <v>5916393.0599999996</v>
      </c>
      <c r="EG179" s="308">
        <v>22297884.649999999</v>
      </c>
      <c r="EH179" s="311">
        <v>1802308.17</v>
      </c>
      <c r="EI179" s="311">
        <v>1892608.13</v>
      </c>
      <c r="EJ179" s="311">
        <v>7944436.3899999997</v>
      </c>
      <c r="EK179" s="311">
        <v>65321070.240000002</v>
      </c>
      <c r="EL179" s="311">
        <v>5208332.1500000004</v>
      </c>
      <c r="EM179" s="311">
        <v>11220533.199999999</v>
      </c>
      <c r="EN179" s="311">
        <v>9633419.2899999991</v>
      </c>
      <c r="EO179" s="311">
        <v>2539646.15</v>
      </c>
      <c r="EP179" s="311">
        <v>4390481.9000000004</v>
      </c>
      <c r="EQ179" s="311">
        <v>4884517.4000000004</v>
      </c>
      <c r="ER179" s="311">
        <v>6156717.2599999998</v>
      </c>
      <c r="ES179" s="311">
        <v>11593842.74</v>
      </c>
      <c r="ET179" s="311">
        <v>1633418.82</v>
      </c>
      <c r="EU179" s="311">
        <v>3536598.25</v>
      </c>
      <c r="EV179" s="311">
        <v>12014620.48</v>
      </c>
      <c r="EW179" s="311">
        <v>380100813.48000002</v>
      </c>
      <c r="EX179" s="311">
        <v>13929196.93</v>
      </c>
      <c r="EY179" s="311">
        <v>8509523.0099999998</v>
      </c>
      <c r="EZ179" s="311">
        <v>1633418.82</v>
      </c>
      <c r="FA179" s="311">
        <v>2647331.4</v>
      </c>
      <c r="FB179" s="311">
        <v>16215322.939999999</v>
      </c>
      <c r="FC179" s="311">
        <v>3771846.45</v>
      </c>
      <c r="FD179" s="311">
        <v>8756253.1600000001</v>
      </c>
      <c r="FE179" s="311">
        <v>8709523.0700000003</v>
      </c>
      <c r="FF179" s="311">
        <v>1433418.82</v>
      </c>
      <c r="FG179" s="311">
        <v>2530058.2599999998</v>
      </c>
      <c r="FH179" s="311">
        <v>16724343.27</v>
      </c>
      <c r="FI179" s="311">
        <v>16010234.699999999</v>
      </c>
      <c r="FJ179" s="311">
        <v>177846023.16</v>
      </c>
      <c r="FK179" s="311">
        <v>9790699.6799999997</v>
      </c>
      <c r="FL179" s="360">
        <v>61633418.82</v>
      </c>
      <c r="FM179" s="311">
        <v>2917512.03</v>
      </c>
      <c r="FN179" s="311">
        <v>16057936.98</v>
      </c>
      <c r="FO179" s="311">
        <v>4520498.25</v>
      </c>
      <c r="FP179" s="311">
        <v>9323019.1699999999</v>
      </c>
      <c r="FQ179" s="311">
        <v>10138531.67</v>
      </c>
      <c r="FR179" s="311">
        <v>1435793.71</v>
      </c>
      <c r="FS179" s="311">
        <v>10524954.35</v>
      </c>
      <c r="FT179" s="311">
        <v>330204648.48000002</v>
      </c>
      <c r="FU179" s="311">
        <v>15609634.58</v>
      </c>
      <c r="FV179" s="311">
        <v>9553316.6400000006</v>
      </c>
      <c r="FW179" s="311">
        <v>9938531.6699999999</v>
      </c>
      <c r="FX179" s="311">
        <v>1633418.82</v>
      </c>
      <c r="FY179" s="311">
        <v>10972559.57</v>
      </c>
      <c r="FZ179" s="311">
        <v>8038553.5099999998</v>
      </c>
      <c r="GA179" s="311">
        <v>3909321.17</v>
      </c>
      <c r="GB179" s="311">
        <v>8468953.2699999996</v>
      </c>
      <c r="GC179" s="311">
        <v>11362128.17</v>
      </c>
      <c r="GD179" s="311"/>
      <c r="GF179" s="311"/>
      <c r="GG179" s="311"/>
      <c r="GH179" s="311"/>
      <c r="GI179" s="311"/>
      <c r="GJ179" s="311"/>
      <c r="GK179" s="311"/>
      <c r="GL179" s="311"/>
      <c r="GM179" s="311"/>
      <c r="GN179" s="311"/>
      <c r="GO179" s="311"/>
      <c r="GP179" s="311"/>
      <c r="GQ179" s="311"/>
      <c r="GR179" s="311"/>
      <c r="GS179" s="311"/>
      <c r="GT179" s="311"/>
      <c r="GU179" s="311"/>
      <c r="GV179" s="311"/>
      <c r="GW179" s="311"/>
      <c r="GX179" s="311"/>
      <c r="GY179" s="311"/>
      <c r="GZ179" s="311"/>
      <c r="HA179" s="311"/>
      <c r="HB179" s="311"/>
      <c r="HC179" s="311"/>
      <c r="HD179" s="311"/>
      <c r="HE179" s="311"/>
      <c r="HF179" s="311"/>
      <c r="HG179" s="311"/>
      <c r="HH179" s="311"/>
      <c r="HI179" s="311"/>
      <c r="HJ179" s="311"/>
      <c r="HK179" s="311"/>
      <c r="HL179" s="311"/>
      <c r="HM179" s="311"/>
      <c r="HN179" s="311"/>
      <c r="HO179" s="311"/>
      <c r="HP179" s="311"/>
      <c r="HQ179" s="311"/>
      <c r="HR179" s="311"/>
      <c r="HS179" s="311"/>
      <c r="HT179" s="311"/>
      <c r="HU179" s="311"/>
      <c r="HV179" s="311"/>
      <c r="HW179" s="311"/>
      <c r="HX179" s="311"/>
      <c r="HY179" s="311"/>
      <c r="HZ179" s="311"/>
      <c r="IA179" s="311"/>
      <c r="IB179" s="311"/>
      <c r="IC179" s="311"/>
      <c r="ID179" s="311"/>
      <c r="IE179" s="311"/>
      <c r="IF179" s="311"/>
      <c r="IG179" s="311"/>
      <c r="IH179" s="311"/>
      <c r="II179" s="311"/>
      <c r="IJ179" s="311"/>
      <c r="IK179" s="311"/>
      <c r="IL179" s="311"/>
      <c r="IM179" s="311"/>
      <c r="IN179" s="311"/>
      <c r="IO179" s="311"/>
      <c r="IP179" s="311"/>
      <c r="IQ179" s="311"/>
      <c r="IR179" s="311"/>
      <c r="IS179" s="311"/>
      <c r="IT179" s="311"/>
      <c r="IU179" s="311"/>
      <c r="IV179" s="311"/>
      <c r="IW179" s="311"/>
      <c r="IX179" s="311"/>
      <c r="IY179" s="311"/>
      <c r="IZ179" s="311"/>
      <c r="JA179" s="311"/>
      <c r="JB179" s="311"/>
      <c r="JC179" s="311"/>
      <c r="JD179" s="311"/>
      <c r="JE179" s="311"/>
      <c r="JF179" s="311"/>
      <c r="JG179" s="311"/>
      <c r="JH179" s="311"/>
      <c r="JI179" s="311"/>
      <c r="JJ179" s="311"/>
      <c r="JK179" s="311"/>
      <c r="JL179" s="311"/>
      <c r="JM179" s="311"/>
      <c r="JN179" s="311"/>
      <c r="JO179" s="311"/>
      <c r="JP179" s="311"/>
      <c r="JQ179" s="311"/>
      <c r="JR179" s="311"/>
      <c r="JS179" s="311"/>
      <c r="JT179" s="311"/>
      <c r="JU179" s="311"/>
      <c r="JV179" s="311"/>
      <c r="JW179" s="311"/>
      <c r="JX179" s="311"/>
      <c r="JY179" s="311"/>
      <c r="JZ179" s="311"/>
      <c r="KA179" s="311"/>
      <c r="KB179" s="311"/>
      <c r="KC179" s="311"/>
      <c r="KD179" s="311"/>
      <c r="KE179" s="311"/>
      <c r="KF179" s="311"/>
      <c r="KG179" s="311"/>
      <c r="KH179" s="311"/>
      <c r="KI179" s="311"/>
      <c r="KJ179" s="311"/>
      <c r="KK179" s="311"/>
      <c r="KL179" s="311"/>
      <c r="KM179" s="311"/>
      <c r="KN179" s="311"/>
      <c r="KO179" s="311"/>
      <c r="KP179" s="311"/>
      <c r="KQ179" s="311"/>
      <c r="KR179" s="311"/>
      <c r="KS179" s="311"/>
      <c r="KT179" s="311"/>
      <c r="KU179" s="311"/>
      <c r="KV179" s="311"/>
      <c r="KW179" s="311"/>
      <c r="KX179" s="311"/>
      <c r="KY179" s="311"/>
      <c r="KZ179" s="311"/>
      <c r="LA179" s="311"/>
      <c r="LB179" s="311"/>
      <c r="LC179" s="311"/>
      <c r="LD179" s="311"/>
      <c r="LE179" s="311"/>
      <c r="LF179" s="311"/>
      <c r="LG179" s="311"/>
      <c r="LH179" s="311"/>
      <c r="LI179" s="311"/>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05"/>
      <c r="EB180" s="308"/>
      <c r="EC180" s="308"/>
      <c r="ED180" s="308"/>
      <c r="EE180" s="308"/>
      <c r="EF180" s="308"/>
      <c r="EG180" s="308"/>
      <c r="EH180" s="311"/>
      <c r="EI180" s="311"/>
      <c r="EJ180" s="311"/>
      <c r="EK180" s="311"/>
      <c r="EL180" s="311"/>
      <c r="EM180" s="311"/>
      <c r="EN180" s="311"/>
      <c r="EO180" s="311"/>
      <c r="EP180" s="311"/>
      <c r="EQ180" s="311"/>
      <c r="ER180" s="311"/>
      <c r="ES180" s="311"/>
      <c r="ET180" s="311"/>
      <c r="EU180" s="311"/>
      <c r="EV180" s="311"/>
      <c r="EW180" s="311"/>
      <c r="EX180" s="311"/>
      <c r="EY180" s="311"/>
      <c r="EZ180" s="311"/>
      <c r="FA180" s="311"/>
      <c r="FB180" s="311"/>
      <c r="FC180" s="311"/>
      <c r="FD180" s="311"/>
      <c r="FE180" s="311"/>
      <c r="FF180" s="311">
        <v>2253720.0299999998</v>
      </c>
      <c r="FG180" s="311">
        <v>494.04</v>
      </c>
      <c r="FH180" s="311">
        <v>7180485.3399999999</v>
      </c>
      <c r="FI180" s="311"/>
      <c r="FJ180" s="311"/>
      <c r="FK180" s="311"/>
      <c r="FL180" s="361"/>
      <c r="FM180" s="311"/>
      <c r="FN180" s="311"/>
      <c r="FO180" s="311"/>
      <c r="FP180" s="311"/>
      <c r="FQ180" s="311">
        <v>29250000</v>
      </c>
      <c r="FR180" s="311"/>
      <c r="FS180" s="311"/>
      <c r="FT180" s="311"/>
      <c r="FU180" s="311"/>
      <c r="FV180" s="311"/>
      <c r="FW180" s="311"/>
      <c r="FX180" s="311"/>
      <c r="FY180" s="311"/>
      <c r="FZ180" s="311"/>
      <c r="GA180" s="311"/>
      <c r="GB180" s="311"/>
      <c r="GC180" s="311"/>
      <c r="GD180" s="311"/>
      <c r="GF180" s="311"/>
      <c r="GG180" s="311"/>
      <c r="GH180" s="311"/>
      <c r="GI180" s="311"/>
      <c r="GJ180" s="311"/>
      <c r="GK180" s="311"/>
      <c r="GL180" s="311"/>
      <c r="GM180" s="311"/>
      <c r="GN180" s="311"/>
      <c r="GO180" s="311"/>
      <c r="GP180" s="311"/>
      <c r="GQ180" s="311"/>
      <c r="GR180" s="311"/>
      <c r="GS180" s="311"/>
      <c r="GT180" s="311"/>
      <c r="GU180" s="311"/>
      <c r="GV180" s="311"/>
      <c r="GW180" s="311"/>
      <c r="GX180" s="311"/>
      <c r="GY180" s="311"/>
      <c r="GZ180" s="311"/>
      <c r="HA180" s="311"/>
      <c r="HB180" s="311"/>
      <c r="HC180" s="311"/>
      <c r="HD180" s="311"/>
      <c r="HE180" s="311"/>
      <c r="HF180" s="311"/>
      <c r="HG180" s="311"/>
      <c r="HH180" s="311"/>
      <c r="HI180" s="311"/>
      <c r="HJ180" s="311"/>
      <c r="HK180" s="311"/>
      <c r="HL180" s="311"/>
      <c r="HM180" s="311"/>
      <c r="HN180" s="311"/>
      <c r="HO180" s="311"/>
      <c r="HP180" s="311"/>
      <c r="HQ180" s="311"/>
      <c r="HR180" s="311"/>
      <c r="HS180" s="311"/>
      <c r="HT180" s="311"/>
      <c r="HU180" s="311"/>
      <c r="HV180" s="311"/>
      <c r="HW180" s="311"/>
      <c r="HX180" s="311"/>
      <c r="HY180" s="311"/>
      <c r="HZ180" s="311"/>
      <c r="IA180" s="311"/>
      <c r="IB180" s="311"/>
      <c r="IC180" s="311"/>
      <c r="ID180" s="311"/>
      <c r="IE180" s="311"/>
      <c r="IF180" s="311"/>
      <c r="IG180" s="311"/>
      <c r="IH180" s="311"/>
      <c r="II180" s="311"/>
      <c r="IJ180" s="311"/>
      <c r="IK180" s="311"/>
      <c r="IL180" s="311"/>
      <c r="IM180" s="311"/>
      <c r="IN180" s="311"/>
      <c r="IO180" s="311"/>
      <c r="IP180" s="311"/>
      <c r="IQ180" s="311"/>
      <c r="IR180" s="311"/>
      <c r="IS180" s="311"/>
      <c r="IT180" s="311"/>
      <c r="IU180" s="311"/>
      <c r="IV180" s="311"/>
      <c r="IW180" s="311"/>
      <c r="IX180" s="311"/>
      <c r="IY180" s="311"/>
      <c r="IZ180" s="311"/>
      <c r="JA180" s="311"/>
      <c r="JB180" s="311"/>
      <c r="JC180" s="311"/>
      <c r="JD180" s="311"/>
      <c r="JE180" s="311"/>
      <c r="JF180" s="311"/>
      <c r="JG180" s="311"/>
      <c r="JH180" s="311"/>
      <c r="JI180" s="311"/>
      <c r="JJ180" s="311"/>
      <c r="JK180" s="311"/>
      <c r="JL180" s="311"/>
      <c r="JM180" s="311"/>
      <c r="JN180" s="311"/>
      <c r="JO180" s="311"/>
      <c r="JP180" s="311"/>
      <c r="JQ180" s="311"/>
      <c r="JR180" s="311"/>
      <c r="JS180" s="311"/>
      <c r="JT180" s="311"/>
      <c r="JU180" s="311"/>
      <c r="JV180" s="311"/>
      <c r="JW180" s="311"/>
      <c r="JX180" s="311"/>
      <c r="JY180" s="311"/>
      <c r="JZ180" s="311"/>
      <c r="KA180" s="311"/>
      <c r="KB180" s="311"/>
      <c r="KC180" s="311"/>
      <c r="KD180" s="311"/>
      <c r="KE180" s="311"/>
      <c r="KF180" s="311"/>
      <c r="KG180" s="311"/>
      <c r="KH180" s="311"/>
      <c r="KI180" s="311"/>
      <c r="KJ180" s="311"/>
      <c r="KK180" s="311"/>
      <c r="KL180" s="311"/>
      <c r="KM180" s="311"/>
      <c r="KN180" s="311"/>
      <c r="KO180" s="311"/>
      <c r="KP180" s="311"/>
      <c r="KQ180" s="311"/>
      <c r="KR180" s="311"/>
      <c r="KS180" s="311"/>
      <c r="KT180" s="311"/>
      <c r="KU180" s="311"/>
      <c r="KV180" s="311"/>
      <c r="KW180" s="311"/>
      <c r="KX180" s="311"/>
      <c r="KY180" s="311"/>
      <c r="KZ180" s="311"/>
      <c r="LA180" s="311"/>
      <c r="LB180" s="311"/>
      <c r="LC180" s="311"/>
      <c r="LD180" s="311"/>
      <c r="LE180" s="311"/>
      <c r="LF180" s="311"/>
      <c r="LG180" s="311"/>
      <c r="LH180" s="311"/>
      <c r="LI180" s="311"/>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05"/>
      <c r="EB181" s="308"/>
      <c r="EC181" s="308"/>
      <c r="ED181" s="308"/>
      <c r="EE181" s="308"/>
      <c r="EF181" s="308"/>
      <c r="EG181" s="308"/>
      <c r="EH181" s="311"/>
      <c r="EI181" s="311"/>
      <c r="EJ181" s="311"/>
      <c r="EK181" s="311"/>
      <c r="EL181" s="311"/>
      <c r="EM181" s="311"/>
      <c r="EN181" s="311"/>
      <c r="EO181" s="311"/>
      <c r="EP181" s="311"/>
      <c r="EQ181" s="311"/>
      <c r="ER181" s="311"/>
      <c r="ES181" s="311"/>
      <c r="ET181" s="311"/>
      <c r="EU181" s="311"/>
      <c r="EV181" s="311"/>
      <c r="EW181" s="311"/>
      <c r="EX181" s="311"/>
      <c r="EY181" s="311"/>
      <c r="EZ181" s="311"/>
      <c r="FA181" s="311"/>
      <c r="FB181" s="311"/>
      <c r="FC181" s="311"/>
      <c r="FD181" s="311"/>
      <c r="FE181" s="311"/>
      <c r="FF181" s="311"/>
      <c r="FG181" s="311"/>
      <c r="FH181" s="311"/>
      <c r="FI181" s="311"/>
      <c r="FJ181" s="311"/>
      <c r="FK181" s="311"/>
      <c r="FL181" s="361"/>
      <c r="FM181" s="311"/>
      <c r="FN181" s="311"/>
      <c r="FO181" s="311"/>
      <c r="FP181" s="311"/>
      <c r="FQ181" s="311"/>
      <c r="FR181" s="311"/>
      <c r="FS181" s="311"/>
      <c r="FT181" s="311"/>
      <c r="FU181" s="311"/>
      <c r="FV181" s="311"/>
      <c r="FW181" s="311"/>
      <c r="FX181" s="311"/>
      <c r="FY181" s="311"/>
      <c r="FZ181" s="311"/>
      <c r="GA181" s="311"/>
      <c r="GB181" s="311"/>
      <c r="GC181" s="311"/>
      <c r="GD181" s="311"/>
      <c r="GF181" s="311"/>
      <c r="GG181" s="311"/>
      <c r="GH181" s="311"/>
      <c r="GI181" s="311"/>
      <c r="GJ181" s="311"/>
      <c r="GK181" s="311"/>
      <c r="GL181" s="311"/>
      <c r="GM181" s="311"/>
      <c r="GN181" s="311"/>
      <c r="GO181" s="311"/>
      <c r="GP181" s="311"/>
      <c r="GQ181" s="311"/>
      <c r="GR181" s="311"/>
      <c r="GS181" s="311"/>
      <c r="GT181" s="311"/>
      <c r="GU181" s="311"/>
      <c r="GV181" s="311"/>
      <c r="GW181" s="311"/>
      <c r="GX181" s="311"/>
      <c r="GY181" s="311"/>
      <c r="GZ181" s="311"/>
      <c r="HA181" s="311"/>
      <c r="HB181" s="311"/>
      <c r="HC181" s="311"/>
      <c r="HD181" s="311"/>
      <c r="HE181" s="311"/>
      <c r="HF181" s="311"/>
      <c r="HG181" s="311"/>
      <c r="HH181" s="311"/>
      <c r="HI181" s="311"/>
      <c r="HJ181" s="311"/>
      <c r="HK181" s="311"/>
      <c r="HL181" s="311"/>
      <c r="HM181" s="311"/>
      <c r="HN181" s="311"/>
      <c r="HO181" s="311"/>
      <c r="HP181" s="311"/>
      <c r="HQ181" s="311"/>
      <c r="HR181" s="311"/>
      <c r="HS181" s="311"/>
      <c r="HT181" s="311"/>
      <c r="HU181" s="311"/>
      <c r="HV181" s="311"/>
      <c r="HW181" s="311"/>
      <c r="HX181" s="311"/>
      <c r="HY181" s="311"/>
      <c r="HZ181" s="311"/>
      <c r="IA181" s="311"/>
      <c r="IB181" s="311"/>
      <c r="IC181" s="311"/>
      <c r="ID181" s="311"/>
      <c r="IE181" s="311"/>
      <c r="IF181" s="311"/>
      <c r="IG181" s="311"/>
      <c r="IH181" s="311"/>
      <c r="II181" s="311"/>
      <c r="IJ181" s="311"/>
      <c r="IK181" s="311"/>
      <c r="IL181" s="311"/>
      <c r="IM181" s="311"/>
      <c r="IN181" s="311"/>
      <c r="IO181" s="311"/>
      <c r="IP181" s="311"/>
      <c r="IQ181" s="311"/>
      <c r="IR181" s="311"/>
      <c r="IS181" s="311"/>
      <c r="IT181" s="311"/>
      <c r="IU181" s="311"/>
      <c r="IV181" s="311"/>
      <c r="IW181" s="311"/>
      <c r="IX181" s="311"/>
      <c r="IY181" s="311"/>
      <c r="IZ181" s="311"/>
      <c r="JA181" s="311"/>
      <c r="JB181" s="311"/>
      <c r="JC181" s="311"/>
      <c r="JD181" s="311"/>
      <c r="JE181" s="311"/>
      <c r="JF181" s="311"/>
      <c r="JG181" s="311"/>
      <c r="JH181" s="311"/>
      <c r="JI181" s="311"/>
      <c r="JJ181" s="311"/>
      <c r="JK181" s="311"/>
      <c r="JL181" s="311"/>
      <c r="JM181" s="311"/>
      <c r="JN181" s="311"/>
      <c r="JO181" s="311"/>
      <c r="JP181" s="311"/>
      <c r="JQ181" s="311"/>
      <c r="JR181" s="311"/>
      <c r="JS181" s="311"/>
      <c r="JT181" s="311"/>
      <c r="JU181" s="311"/>
      <c r="JV181" s="311"/>
      <c r="JW181" s="311"/>
      <c r="JX181" s="311"/>
      <c r="JY181" s="311"/>
      <c r="JZ181" s="311"/>
      <c r="KA181" s="311"/>
      <c r="KB181" s="311"/>
      <c r="KC181" s="311"/>
      <c r="KD181" s="311"/>
      <c r="KE181" s="311"/>
      <c r="KF181" s="311"/>
      <c r="KG181" s="311"/>
      <c r="KH181" s="311"/>
      <c r="KI181" s="311"/>
      <c r="KJ181" s="311"/>
      <c r="KK181" s="311"/>
      <c r="KL181" s="311"/>
      <c r="KM181" s="311"/>
      <c r="KN181" s="311"/>
      <c r="KO181" s="311"/>
      <c r="KP181" s="311"/>
      <c r="KQ181" s="311"/>
      <c r="KR181" s="311"/>
      <c r="KS181" s="311"/>
      <c r="KT181" s="311"/>
      <c r="KU181" s="311"/>
      <c r="KV181" s="311"/>
      <c r="KW181" s="311"/>
      <c r="KX181" s="311"/>
      <c r="KY181" s="311"/>
      <c r="KZ181" s="311"/>
      <c r="LA181" s="311"/>
      <c r="LB181" s="311"/>
      <c r="LC181" s="311"/>
      <c r="LD181" s="311"/>
      <c r="LE181" s="311"/>
      <c r="LF181" s="311"/>
      <c r="LG181" s="311"/>
      <c r="LH181" s="311"/>
      <c r="LI181" s="311"/>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05"/>
      <c r="EB182" s="308"/>
      <c r="EC182" s="308"/>
      <c r="ED182" s="308"/>
      <c r="EE182" s="308"/>
      <c r="EF182" s="308"/>
      <c r="EG182" s="308"/>
      <c r="ET182" s="311"/>
      <c r="EU182" s="311"/>
      <c r="EV182" s="311"/>
      <c r="EW182" s="311"/>
      <c r="EX182" s="311"/>
      <c r="EY182" s="311"/>
      <c r="EZ182" s="311"/>
      <c r="FA182" s="311"/>
      <c r="FB182" s="311"/>
      <c r="FC182" s="311"/>
      <c r="FD182" s="311"/>
      <c r="FE182" s="311"/>
      <c r="FF182" s="311"/>
      <c r="FG182" s="311"/>
      <c r="FH182" s="311"/>
      <c r="FI182" s="311"/>
      <c r="FJ182" s="311"/>
      <c r="FK182" s="311"/>
      <c r="FL182" s="361"/>
      <c r="FM182" s="311"/>
      <c r="FN182" s="311"/>
      <c r="FO182" s="311"/>
      <c r="FP182" s="311"/>
      <c r="FQ182" s="311"/>
      <c r="FR182" s="311"/>
      <c r="FS182" s="311"/>
      <c r="FT182" s="311"/>
      <c r="FU182" s="311"/>
      <c r="FV182" s="311"/>
      <c r="FW182" s="311"/>
      <c r="FX182" s="311"/>
      <c r="FY182" s="311"/>
      <c r="FZ182" s="311"/>
      <c r="GA182" s="311"/>
      <c r="GB182" s="311"/>
      <c r="GC182" s="311"/>
      <c r="GD182" s="311"/>
      <c r="GF182" s="311"/>
      <c r="GG182" s="311"/>
      <c r="GH182" s="311"/>
      <c r="GI182" s="311"/>
      <c r="GJ182" s="311"/>
      <c r="GK182" s="311"/>
      <c r="GL182" s="311"/>
      <c r="GM182" s="311"/>
      <c r="GN182" s="311"/>
      <c r="GO182" s="311"/>
      <c r="GP182" s="311"/>
      <c r="GQ182" s="311"/>
      <c r="GR182" s="311"/>
      <c r="GS182" s="311"/>
      <c r="GT182" s="311"/>
      <c r="GU182" s="311"/>
      <c r="GV182" s="311"/>
      <c r="GW182" s="311"/>
      <c r="GX182" s="311"/>
      <c r="GY182" s="311"/>
      <c r="GZ182" s="311"/>
      <c r="HA182" s="311"/>
      <c r="HB182" s="311"/>
      <c r="HC182" s="311"/>
      <c r="HD182" s="311"/>
      <c r="HE182" s="311"/>
      <c r="HF182" s="311"/>
      <c r="HG182" s="311"/>
      <c r="HH182" s="311"/>
      <c r="HI182" s="311"/>
      <c r="HJ182" s="311"/>
      <c r="HK182" s="311"/>
      <c r="HL182" s="311"/>
      <c r="HM182" s="311"/>
      <c r="HN182" s="311"/>
      <c r="HO182" s="311"/>
      <c r="HP182" s="311"/>
      <c r="HQ182" s="311"/>
      <c r="HR182" s="311"/>
      <c r="HS182" s="311"/>
      <c r="HT182" s="311"/>
      <c r="HU182" s="311"/>
      <c r="HV182" s="311"/>
      <c r="HW182" s="311"/>
      <c r="HX182" s="311"/>
      <c r="HY182" s="311"/>
      <c r="HZ182" s="311"/>
      <c r="IA182" s="311"/>
      <c r="IB182" s="311"/>
      <c r="IC182" s="311"/>
      <c r="ID182" s="311"/>
      <c r="IE182" s="311"/>
      <c r="IF182" s="311"/>
      <c r="IG182" s="311"/>
      <c r="IH182" s="311"/>
      <c r="II182" s="311"/>
      <c r="IJ182" s="311"/>
      <c r="IK182" s="311"/>
      <c r="IL182" s="311"/>
      <c r="IM182" s="311"/>
      <c r="IN182" s="311"/>
      <c r="IO182" s="311"/>
      <c r="IP182" s="311"/>
      <c r="IQ182" s="311"/>
      <c r="IR182" s="311"/>
      <c r="IS182" s="311"/>
      <c r="IT182" s="311"/>
      <c r="IU182" s="311"/>
      <c r="IV182" s="311"/>
      <c r="IW182" s="311"/>
      <c r="IX182" s="311"/>
      <c r="IY182" s="311"/>
      <c r="IZ182" s="311"/>
      <c r="JA182" s="311"/>
      <c r="JB182" s="311"/>
      <c r="JC182" s="311"/>
      <c r="JD182" s="311"/>
      <c r="JE182" s="311"/>
      <c r="JF182" s="311"/>
      <c r="JG182" s="311"/>
      <c r="JH182" s="311"/>
      <c r="JI182" s="311"/>
      <c r="JJ182" s="311"/>
      <c r="JK182" s="311"/>
      <c r="JL182" s="311"/>
      <c r="JM182" s="311"/>
      <c r="JN182" s="311"/>
      <c r="JO182" s="311"/>
      <c r="JP182" s="311"/>
      <c r="JQ182" s="311"/>
      <c r="JR182" s="311"/>
      <c r="JS182" s="311"/>
      <c r="JT182" s="311"/>
      <c r="JU182" s="311"/>
      <c r="JV182" s="311"/>
      <c r="JW182" s="311"/>
      <c r="JX182" s="311"/>
      <c r="JY182" s="311"/>
      <c r="JZ182" s="311"/>
      <c r="KA182" s="311"/>
      <c r="KB182" s="311"/>
      <c r="KC182" s="311"/>
      <c r="KD182" s="311"/>
      <c r="KE182" s="311"/>
      <c r="KF182" s="311"/>
      <c r="KG182" s="311"/>
      <c r="KH182" s="311"/>
      <c r="KI182" s="311"/>
      <c r="KJ182" s="311"/>
      <c r="KK182" s="311"/>
      <c r="KL182" s="311"/>
      <c r="KM182" s="311"/>
      <c r="KN182" s="311"/>
      <c r="KO182" s="311"/>
      <c r="KP182" s="311"/>
      <c r="KQ182" s="311"/>
      <c r="KR182" s="311"/>
      <c r="KS182" s="311"/>
      <c r="KT182" s="311"/>
      <c r="KU182" s="311"/>
      <c r="KV182" s="311"/>
      <c r="KW182" s="311"/>
      <c r="KX182" s="311"/>
      <c r="KY182" s="311"/>
      <c r="KZ182" s="311"/>
      <c r="LA182" s="311"/>
      <c r="LB182" s="311"/>
      <c r="LC182" s="311"/>
      <c r="LD182" s="311"/>
      <c r="LE182" s="311"/>
      <c r="LF182" s="311"/>
      <c r="LG182" s="311"/>
      <c r="LH182" s="311"/>
      <c r="LI182" s="311"/>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05">
        <v>2053386.86</v>
      </c>
      <c r="EA183" s="305">
        <v>8110472.5899999999</v>
      </c>
      <c r="EB183" s="308">
        <v>7965006.6600000001</v>
      </c>
      <c r="EC183" s="315">
        <v>3231942.88</v>
      </c>
      <c r="ED183" s="308">
        <v>1945521.6</v>
      </c>
      <c r="EE183" s="308">
        <v>1915541.45</v>
      </c>
      <c r="EF183" s="308">
        <v>8036203.4800000004</v>
      </c>
      <c r="EG183" s="308">
        <v>17139214.640000001</v>
      </c>
      <c r="EH183" s="311">
        <v>2184051.7200000002</v>
      </c>
      <c r="EI183" s="311">
        <v>1764900.98</v>
      </c>
      <c r="EJ183" s="311">
        <v>2883254.52</v>
      </c>
      <c r="EK183" s="311">
        <v>1767565.23</v>
      </c>
      <c r="EL183" s="311">
        <v>1819114.92</v>
      </c>
      <c r="EM183" s="311">
        <v>3273831.52</v>
      </c>
      <c r="EN183" s="311">
        <v>12593149</v>
      </c>
      <c r="EO183" s="311">
        <v>3919363.28</v>
      </c>
      <c r="EP183" s="311">
        <v>2388146.7200000002</v>
      </c>
      <c r="EQ183" s="311">
        <v>2862908.84</v>
      </c>
      <c r="ER183" s="311">
        <v>2620351.65</v>
      </c>
      <c r="ES183" s="311">
        <v>1884186.27</v>
      </c>
      <c r="ET183" s="311">
        <v>1698819.3</v>
      </c>
      <c r="EU183" s="311">
        <v>2215955.08</v>
      </c>
      <c r="EV183" s="311">
        <v>2027778.28</v>
      </c>
      <c r="EW183" s="311">
        <v>2489375.33</v>
      </c>
      <c r="EX183" s="311">
        <v>1250843.27</v>
      </c>
      <c r="EY183" s="311">
        <v>1981350.35</v>
      </c>
      <c r="EZ183" s="311">
        <v>4562283.55</v>
      </c>
      <c r="FA183" s="311">
        <v>924617.69</v>
      </c>
      <c r="FB183" s="311">
        <v>872755.39</v>
      </c>
      <c r="FC183" s="311">
        <v>1966075.9</v>
      </c>
      <c r="FD183" s="311">
        <v>1659582.3</v>
      </c>
      <c r="FE183" s="311">
        <v>1578931.59</v>
      </c>
      <c r="FF183" s="311">
        <v>1205053.3500000001</v>
      </c>
      <c r="FG183" s="311">
        <v>1401737.72</v>
      </c>
      <c r="FH183" s="311">
        <v>1741137.89</v>
      </c>
      <c r="FI183" s="311">
        <v>1783880</v>
      </c>
      <c r="FJ183" s="311">
        <v>1470007.64</v>
      </c>
      <c r="FK183" s="311">
        <v>1833346.11</v>
      </c>
      <c r="FL183" s="360">
        <v>4446503.8099999996</v>
      </c>
      <c r="FM183" s="311">
        <v>903390.64</v>
      </c>
      <c r="FN183" s="311">
        <v>1579978.54</v>
      </c>
      <c r="FO183" s="311">
        <v>1224373.1000000001</v>
      </c>
      <c r="FP183" s="311">
        <v>1244693.3799999999</v>
      </c>
      <c r="FQ183" s="311">
        <v>1806907.1</v>
      </c>
      <c r="FR183" s="311">
        <v>1234088.2</v>
      </c>
      <c r="FS183" s="311">
        <v>1922034.51</v>
      </c>
      <c r="FT183" s="311">
        <v>1358605.81</v>
      </c>
      <c r="FU183" s="311">
        <v>1039845.76</v>
      </c>
      <c r="FV183" s="311">
        <v>1116425.95</v>
      </c>
      <c r="FW183" s="311">
        <v>2100790.54</v>
      </c>
      <c r="FX183" s="311">
        <v>2643238.04</v>
      </c>
      <c r="FY183" s="311">
        <v>837443.38</v>
      </c>
      <c r="FZ183" s="311">
        <v>764871</v>
      </c>
      <c r="GA183" s="311">
        <v>783371.07</v>
      </c>
      <c r="GB183" s="311">
        <v>1847365.97</v>
      </c>
      <c r="GC183" s="311">
        <v>3122782.61</v>
      </c>
      <c r="GD183" s="311"/>
      <c r="GF183" s="311"/>
      <c r="GG183" s="311"/>
      <c r="GH183" s="311"/>
      <c r="GI183" s="311"/>
      <c r="GJ183" s="311"/>
      <c r="GK183" s="311"/>
      <c r="GL183" s="311"/>
      <c r="GM183" s="311"/>
      <c r="GN183" s="311"/>
      <c r="GO183" s="311"/>
      <c r="GP183" s="311"/>
      <c r="GQ183" s="311"/>
      <c r="GR183" s="311"/>
      <c r="GS183" s="311"/>
      <c r="GT183" s="311"/>
      <c r="GU183" s="311"/>
      <c r="GV183" s="311"/>
      <c r="GW183" s="311"/>
      <c r="GX183" s="311"/>
      <c r="GY183" s="311"/>
      <c r="GZ183" s="311"/>
      <c r="HA183" s="311"/>
      <c r="HB183" s="311"/>
      <c r="HC183" s="311"/>
      <c r="HD183" s="311"/>
      <c r="HE183" s="311"/>
      <c r="HF183" s="311"/>
      <c r="HG183" s="311"/>
      <c r="HH183" s="311"/>
      <c r="HI183" s="311"/>
      <c r="HJ183" s="311"/>
      <c r="HK183" s="311"/>
      <c r="HL183" s="311"/>
      <c r="HM183" s="311"/>
      <c r="HN183" s="311"/>
      <c r="HO183" s="311"/>
      <c r="HP183" s="311"/>
      <c r="HQ183" s="311"/>
      <c r="HR183" s="311"/>
      <c r="HS183" s="311"/>
      <c r="HT183" s="311"/>
      <c r="HU183" s="311"/>
      <c r="HV183" s="311"/>
      <c r="HW183" s="311"/>
      <c r="HX183" s="311"/>
      <c r="HY183" s="311"/>
      <c r="HZ183" s="311"/>
      <c r="IA183" s="311"/>
      <c r="IB183" s="311"/>
      <c r="IC183" s="311"/>
      <c r="ID183" s="311"/>
      <c r="IE183" s="311"/>
      <c r="IF183" s="311"/>
      <c r="IG183" s="311"/>
      <c r="IH183" s="311"/>
      <c r="II183" s="311"/>
      <c r="IJ183" s="311"/>
      <c r="IK183" s="311"/>
      <c r="IL183" s="311"/>
      <c r="IM183" s="311"/>
      <c r="IN183" s="311"/>
      <c r="IO183" s="311"/>
      <c r="IP183" s="311"/>
      <c r="IQ183" s="311"/>
      <c r="IR183" s="311"/>
      <c r="IS183" s="311"/>
      <c r="IT183" s="311"/>
      <c r="IU183" s="311"/>
      <c r="IV183" s="311"/>
      <c r="IW183" s="311"/>
      <c r="IX183" s="311"/>
      <c r="IY183" s="311"/>
      <c r="IZ183" s="311"/>
      <c r="JA183" s="311"/>
      <c r="JB183" s="311"/>
      <c r="JC183" s="311"/>
      <c r="JD183" s="311"/>
      <c r="JE183" s="311"/>
      <c r="JF183" s="311"/>
      <c r="JG183" s="311"/>
      <c r="JH183" s="311"/>
      <c r="JI183" s="311"/>
      <c r="JJ183" s="311"/>
      <c r="JK183" s="311"/>
      <c r="JL183" s="311"/>
      <c r="JM183" s="311"/>
      <c r="JN183" s="311"/>
      <c r="JO183" s="311"/>
      <c r="JP183" s="311"/>
      <c r="JQ183" s="311"/>
      <c r="JR183" s="311"/>
      <c r="JS183" s="311"/>
      <c r="JT183" s="311"/>
      <c r="JU183" s="311"/>
      <c r="JV183" s="311"/>
      <c r="JW183" s="311"/>
      <c r="JX183" s="311"/>
      <c r="JY183" s="311"/>
      <c r="JZ183" s="311"/>
      <c r="KA183" s="311"/>
      <c r="KB183" s="311"/>
      <c r="KC183" s="311"/>
      <c r="KD183" s="311"/>
      <c r="KE183" s="311"/>
      <c r="KF183" s="311"/>
      <c r="KG183" s="311"/>
      <c r="KH183" s="311"/>
      <c r="KI183" s="311"/>
      <c r="KJ183" s="311"/>
      <c r="KK183" s="311"/>
      <c r="KL183" s="311"/>
      <c r="KM183" s="311"/>
      <c r="KN183" s="311"/>
      <c r="KO183" s="311"/>
      <c r="KP183" s="311"/>
      <c r="KQ183" s="311"/>
      <c r="KR183" s="311"/>
      <c r="KS183" s="311"/>
      <c r="KT183" s="311"/>
      <c r="KU183" s="311"/>
      <c r="KV183" s="311"/>
      <c r="KW183" s="311"/>
      <c r="KX183" s="311"/>
      <c r="KY183" s="311"/>
      <c r="KZ183" s="311"/>
      <c r="LA183" s="311"/>
      <c r="LB183" s="311"/>
      <c r="LC183" s="311"/>
      <c r="LD183" s="311"/>
      <c r="LE183" s="311"/>
      <c r="LF183" s="311"/>
      <c r="LG183" s="311"/>
      <c r="LH183" s="311"/>
      <c r="LI183" s="311"/>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05">
        <v>772013.71</v>
      </c>
      <c r="EA184" s="305"/>
      <c r="EB184" s="308">
        <v>2744750.61</v>
      </c>
      <c r="EC184" s="315">
        <v>290224.19</v>
      </c>
      <c r="ED184" s="308">
        <v>181226.94</v>
      </c>
      <c r="EE184" s="308">
        <v>773947.6</v>
      </c>
      <c r="EF184" s="308">
        <v>415858.03</v>
      </c>
      <c r="EG184" s="308">
        <v>8425505.6199999992</v>
      </c>
      <c r="EH184" s="311">
        <v>5000</v>
      </c>
      <c r="EI184" s="311">
        <v>25400</v>
      </c>
      <c r="EJ184" s="311">
        <v>493700</v>
      </c>
      <c r="EK184" s="311">
        <v>285897.84000000003</v>
      </c>
      <c r="EL184" s="311">
        <v>4315705.9400000004</v>
      </c>
      <c r="EM184" s="311">
        <v>1297104.97</v>
      </c>
      <c r="EN184" s="311">
        <v>826758.17</v>
      </c>
      <c r="EO184" s="311">
        <v>1509270</v>
      </c>
      <c r="EP184" s="311">
        <v>1178123.47</v>
      </c>
      <c r="EQ184" s="311">
        <v>4740919.33</v>
      </c>
      <c r="ER184" s="311">
        <v>1360299.94</v>
      </c>
      <c r="ES184" s="311">
        <v>3645650.27</v>
      </c>
      <c r="ET184" s="311">
        <v>190000</v>
      </c>
      <c r="EU184" s="311">
        <v>92000</v>
      </c>
      <c r="EV184" s="311">
        <v>2352909.08</v>
      </c>
      <c r="EW184" s="311">
        <v>460039.86</v>
      </c>
      <c r="EX184" s="311">
        <v>4042331.56</v>
      </c>
      <c r="EY184" s="311">
        <v>1980934.15</v>
      </c>
      <c r="EZ184" s="311">
        <v>1798952.01</v>
      </c>
      <c r="FA184" s="311">
        <v>249386.57</v>
      </c>
      <c r="FB184" s="311">
        <v>1509208.74</v>
      </c>
      <c r="FC184" s="311">
        <v>559184.78</v>
      </c>
      <c r="FD184" s="311">
        <v>1953551.9</v>
      </c>
      <c r="FE184" s="311">
        <v>8699001.4000000004</v>
      </c>
      <c r="FF184" s="311"/>
      <c r="FG184" s="311">
        <v>1952871.71</v>
      </c>
      <c r="FH184" s="311">
        <v>278787.49</v>
      </c>
      <c r="FI184" s="311">
        <v>1806704.1</v>
      </c>
      <c r="FJ184" s="311">
        <v>1407800</v>
      </c>
      <c r="FK184" s="311">
        <v>1291723.94</v>
      </c>
      <c r="FL184" s="360">
        <v>6488928.9000000004</v>
      </c>
      <c r="FM184" s="311">
        <v>433973.31</v>
      </c>
      <c r="FN184" s="311">
        <v>745665.27</v>
      </c>
      <c r="FO184" s="311">
        <v>424125.36</v>
      </c>
      <c r="FP184" s="311">
        <v>5226150</v>
      </c>
      <c r="FQ184" s="311">
        <v>4239725.51</v>
      </c>
      <c r="FR184" s="311">
        <v>1941194</v>
      </c>
      <c r="FS184" s="311">
        <v>720000</v>
      </c>
      <c r="FT184" s="311">
        <v>117020</v>
      </c>
      <c r="FU184" s="311">
        <v>3138464.05</v>
      </c>
      <c r="FV184" s="311">
        <v>16941995.850000001</v>
      </c>
      <c r="FW184" s="311">
        <v>18264699.84</v>
      </c>
      <c r="FX184" s="311">
        <v>10247185.029999999</v>
      </c>
      <c r="FY184" s="311">
        <v>34716650.759999998</v>
      </c>
      <c r="FZ184" s="311">
        <v>5007344.8</v>
      </c>
      <c r="GA184" s="311">
        <v>9782266.6999999993</v>
      </c>
      <c r="GB184" s="311">
        <v>6000238.46</v>
      </c>
      <c r="GC184" s="311">
        <v>9536649.7100000009</v>
      </c>
      <c r="GD184" s="311"/>
      <c r="GF184" s="311"/>
      <c r="GG184" s="311"/>
      <c r="GH184" s="311"/>
      <c r="GI184" s="311"/>
      <c r="GJ184" s="311"/>
      <c r="GK184" s="311"/>
      <c r="GL184" s="311"/>
      <c r="GM184" s="311"/>
      <c r="GN184" s="311"/>
      <c r="GO184" s="311"/>
      <c r="GP184" s="311"/>
      <c r="GQ184" s="311"/>
      <c r="GR184" s="311"/>
      <c r="GS184" s="311"/>
      <c r="GT184" s="311"/>
      <c r="GU184" s="311"/>
      <c r="GV184" s="311"/>
      <c r="GW184" s="311"/>
      <c r="GX184" s="311"/>
      <c r="GY184" s="311"/>
      <c r="GZ184" s="311"/>
      <c r="HA184" s="311"/>
      <c r="HB184" s="311"/>
      <c r="HC184" s="311"/>
      <c r="HD184" s="311"/>
      <c r="HE184" s="311"/>
      <c r="HF184" s="311"/>
      <c r="HG184" s="311"/>
      <c r="HH184" s="311"/>
      <c r="HI184" s="311"/>
      <c r="HJ184" s="311"/>
      <c r="HK184" s="311"/>
      <c r="HL184" s="311"/>
      <c r="HM184" s="311"/>
      <c r="HN184" s="311"/>
      <c r="HO184" s="311"/>
      <c r="HP184" s="311"/>
      <c r="HQ184" s="311"/>
      <c r="HR184" s="311"/>
      <c r="HS184" s="311"/>
      <c r="HT184" s="311"/>
      <c r="HU184" s="311"/>
      <c r="HV184" s="311"/>
      <c r="HW184" s="311"/>
      <c r="HX184" s="311"/>
      <c r="HY184" s="311"/>
      <c r="HZ184" s="311"/>
      <c r="IA184" s="311"/>
      <c r="IB184" s="311"/>
      <c r="IC184" s="311"/>
      <c r="ID184" s="311"/>
      <c r="IE184" s="311"/>
      <c r="IF184" s="311"/>
      <c r="IG184" s="311"/>
      <c r="IH184" s="311"/>
      <c r="II184" s="311"/>
      <c r="IJ184" s="311"/>
      <c r="IK184" s="311"/>
      <c r="IL184" s="311"/>
      <c r="IM184" s="311"/>
      <c r="IN184" s="311"/>
      <c r="IO184" s="311"/>
      <c r="IP184" s="311"/>
      <c r="IQ184" s="311"/>
      <c r="IR184" s="311"/>
      <c r="IS184" s="311"/>
      <c r="IT184" s="311"/>
      <c r="IU184" s="311"/>
      <c r="IV184" s="311"/>
      <c r="IW184" s="311"/>
      <c r="IX184" s="311"/>
      <c r="IY184" s="311"/>
      <c r="IZ184" s="311"/>
      <c r="JA184" s="311"/>
      <c r="JB184" s="311"/>
      <c r="JC184" s="311"/>
      <c r="JD184" s="311"/>
      <c r="JE184" s="311"/>
      <c r="JF184" s="311"/>
      <c r="JG184" s="311"/>
      <c r="JH184" s="311"/>
      <c r="JI184" s="311"/>
      <c r="JJ184" s="311"/>
      <c r="JK184" s="311"/>
      <c r="JL184" s="311"/>
      <c r="JM184" s="311"/>
      <c r="JN184" s="311"/>
      <c r="JO184" s="311"/>
      <c r="JP184" s="311"/>
      <c r="JQ184" s="311"/>
      <c r="JR184" s="311"/>
      <c r="JS184" s="311"/>
      <c r="JT184" s="311"/>
      <c r="JU184" s="311"/>
      <c r="JV184" s="311"/>
      <c r="JW184" s="311"/>
      <c r="JX184" s="311"/>
      <c r="JY184" s="311"/>
      <c r="JZ184" s="311"/>
      <c r="KA184" s="311"/>
      <c r="KB184" s="311"/>
      <c r="KC184" s="311"/>
      <c r="KD184" s="311"/>
      <c r="KE184" s="311"/>
      <c r="KF184" s="311"/>
      <c r="KG184" s="311"/>
      <c r="KH184" s="311"/>
      <c r="KI184" s="311"/>
      <c r="KJ184" s="311"/>
      <c r="KK184" s="311"/>
      <c r="KL184" s="311"/>
      <c r="KM184" s="311"/>
      <c r="KN184" s="311"/>
      <c r="KO184" s="311"/>
      <c r="KP184" s="311"/>
      <c r="KQ184" s="311"/>
      <c r="KR184" s="311"/>
      <c r="KS184" s="311"/>
      <c r="KT184" s="311"/>
      <c r="KU184" s="311"/>
      <c r="KV184" s="311"/>
      <c r="KW184" s="311"/>
      <c r="KX184" s="311"/>
      <c r="KY184" s="311"/>
      <c r="KZ184" s="311"/>
      <c r="LA184" s="311"/>
      <c r="LB184" s="311"/>
      <c r="LC184" s="311"/>
      <c r="LD184" s="311"/>
      <c r="LE184" s="311"/>
      <c r="LF184" s="311"/>
      <c r="LG184" s="311"/>
      <c r="LH184" s="311"/>
      <c r="LI184" s="311"/>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05">
        <v>772013.71</v>
      </c>
      <c r="EB185" s="308">
        <v>2744750.61</v>
      </c>
      <c r="EC185" s="308"/>
      <c r="ED185" s="308"/>
      <c r="EE185" s="308"/>
      <c r="EF185" s="308"/>
      <c r="EG185" s="308"/>
      <c r="EH185" s="311">
        <v>5000</v>
      </c>
      <c r="EI185" s="311">
        <v>25400</v>
      </c>
      <c r="EJ185" s="311"/>
      <c r="EK185" s="311"/>
      <c r="EL185" s="311"/>
      <c r="EM185" s="311"/>
      <c r="EN185" s="311"/>
      <c r="EO185" s="311"/>
      <c r="EP185" s="311"/>
      <c r="EQ185" s="311"/>
      <c r="ER185" s="311"/>
      <c r="ES185" s="311"/>
      <c r="ET185" s="311"/>
      <c r="EU185" s="311"/>
      <c r="EV185" s="311"/>
      <c r="EW185" s="311"/>
      <c r="EX185" s="311"/>
      <c r="EY185" s="311"/>
      <c r="EZ185" s="311"/>
      <c r="FA185" s="311"/>
      <c r="FB185" s="311"/>
      <c r="FC185" s="311"/>
      <c r="FD185" s="311"/>
      <c r="FE185" s="311"/>
      <c r="FF185" s="311"/>
      <c r="FG185" s="311"/>
      <c r="FH185" s="311"/>
      <c r="FI185" s="311"/>
      <c r="FJ185" s="311"/>
      <c r="FK185" s="311"/>
      <c r="FL185" s="311"/>
      <c r="FM185" s="311"/>
      <c r="FN185" s="311"/>
      <c r="FO185" s="311"/>
      <c r="FP185" s="311"/>
      <c r="FQ185" s="311"/>
      <c r="FR185" s="311"/>
      <c r="FS185" s="311"/>
      <c r="FT185" s="311"/>
      <c r="FU185" s="311"/>
      <c r="FV185" s="311"/>
      <c r="FW185" s="311"/>
      <c r="FX185" s="311"/>
      <c r="FY185" s="311"/>
      <c r="FZ185" s="311"/>
      <c r="GA185" s="311"/>
      <c r="GB185" s="311"/>
      <c r="GC185" s="311"/>
      <c r="GD185" s="311"/>
      <c r="GF185" s="311"/>
      <c r="GG185" s="311"/>
      <c r="GH185" s="311"/>
      <c r="GI185" s="311"/>
      <c r="GJ185" s="311"/>
      <c r="GK185" s="311"/>
      <c r="GL185" s="311"/>
      <c r="GM185" s="311"/>
      <c r="GN185" s="311"/>
      <c r="GO185" s="311"/>
      <c r="GP185" s="311"/>
      <c r="GQ185" s="311"/>
      <c r="GR185" s="311"/>
      <c r="GS185" s="311"/>
      <c r="GT185" s="311"/>
      <c r="GU185" s="311"/>
      <c r="GV185" s="311"/>
      <c r="GW185" s="311"/>
      <c r="GX185" s="311"/>
      <c r="GY185" s="311"/>
      <c r="GZ185" s="311"/>
      <c r="HA185" s="311"/>
      <c r="HB185" s="311"/>
      <c r="HC185" s="311"/>
      <c r="HD185" s="311"/>
      <c r="HE185" s="311"/>
      <c r="HF185" s="311"/>
      <c r="HG185" s="311"/>
      <c r="HH185" s="311"/>
      <c r="HI185" s="311"/>
      <c r="HJ185" s="311"/>
      <c r="HK185" s="311"/>
      <c r="HL185" s="311"/>
      <c r="HM185" s="311"/>
      <c r="HN185" s="311"/>
      <c r="HO185" s="311"/>
      <c r="HP185" s="311"/>
      <c r="HQ185" s="311"/>
      <c r="HR185" s="311"/>
      <c r="HS185" s="311"/>
      <c r="HT185" s="311"/>
      <c r="HU185" s="311"/>
      <c r="HV185" s="311"/>
      <c r="HW185" s="311"/>
      <c r="HX185" s="311"/>
      <c r="HY185" s="311"/>
      <c r="HZ185" s="311"/>
      <c r="IA185" s="311"/>
      <c r="IB185" s="311"/>
      <c r="IC185" s="311"/>
      <c r="ID185" s="311"/>
      <c r="IE185" s="311"/>
      <c r="IF185" s="311"/>
      <c r="IG185" s="311"/>
      <c r="IH185" s="311"/>
      <c r="II185" s="311"/>
      <c r="IJ185" s="311"/>
      <c r="IK185" s="311"/>
      <c r="IL185" s="311"/>
      <c r="IM185" s="311"/>
      <c r="IN185" s="311"/>
      <c r="IO185" s="311"/>
      <c r="IP185" s="311"/>
      <c r="IQ185" s="311"/>
      <c r="IR185" s="311"/>
      <c r="IS185" s="311"/>
      <c r="IT185" s="311"/>
      <c r="IU185" s="311"/>
      <c r="IV185" s="311"/>
      <c r="IW185" s="311"/>
      <c r="IX185" s="311"/>
      <c r="IY185" s="311"/>
      <c r="IZ185" s="311"/>
      <c r="JA185" s="311"/>
      <c r="JB185" s="311"/>
      <c r="JC185" s="311"/>
      <c r="JD185" s="311"/>
      <c r="JE185" s="311"/>
      <c r="JF185" s="311"/>
      <c r="JG185" s="311"/>
      <c r="JH185" s="311"/>
      <c r="JI185" s="311"/>
      <c r="JJ185" s="311"/>
      <c r="JK185" s="311"/>
      <c r="JL185" s="311"/>
      <c r="JM185" s="311"/>
      <c r="JN185" s="311"/>
      <c r="JO185" s="311"/>
      <c r="JP185" s="311"/>
      <c r="JQ185" s="311"/>
      <c r="JR185" s="311"/>
      <c r="JS185" s="311"/>
      <c r="JT185" s="311"/>
      <c r="JU185" s="311"/>
      <c r="JV185" s="311"/>
      <c r="JW185" s="311"/>
      <c r="JX185" s="311"/>
      <c r="JY185" s="311"/>
      <c r="JZ185" s="311"/>
      <c r="KA185" s="311"/>
      <c r="KB185" s="311"/>
      <c r="KC185" s="311"/>
      <c r="KD185" s="311"/>
      <c r="KE185" s="311"/>
      <c r="KF185" s="311"/>
      <c r="KG185" s="311"/>
      <c r="KH185" s="311"/>
      <c r="KI185" s="311"/>
      <c r="KJ185" s="311"/>
      <c r="KK185" s="311"/>
      <c r="KL185" s="311"/>
      <c r="KM185" s="311"/>
      <c r="KN185" s="311"/>
      <c r="KO185" s="311"/>
      <c r="KP185" s="311"/>
      <c r="KQ185" s="311"/>
      <c r="KR185" s="311"/>
      <c r="KS185" s="311"/>
      <c r="KT185" s="311"/>
      <c r="KU185" s="311"/>
      <c r="KV185" s="311"/>
      <c r="KW185" s="311"/>
      <c r="KX185" s="311"/>
      <c r="KY185" s="311"/>
      <c r="KZ185" s="311"/>
      <c r="LA185" s="311"/>
      <c r="LB185" s="311"/>
      <c r="LC185" s="311"/>
      <c r="LD185" s="311"/>
      <c r="LE185" s="311"/>
      <c r="LF185" s="311"/>
      <c r="LG185" s="311"/>
      <c r="LH185" s="311"/>
      <c r="LI185" s="311"/>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05"/>
      <c r="EB186" s="308"/>
      <c r="EC186" s="308"/>
      <c r="ED186" s="308"/>
      <c r="EE186" s="308"/>
      <c r="EF186" s="308"/>
      <c r="EG186" s="308"/>
      <c r="EH186" s="311"/>
      <c r="EI186" s="311"/>
      <c r="EJ186" s="311"/>
      <c r="EK186" s="311"/>
      <c r="EL186" s="311"/>
      <c r="EM186" s="311"/>
      <c r="EN186" s="311"/>
      <c r="EO186" s="311"/>
      <c r="EP186" s="311"/>
      <c r="EQ186" s="311"/>
      <c r="ER186" s="311"/>
      <c r="ES186" s="311"/>
      <c r="ET186" s="311"/>
      <c r="EU186" s="311"/>
      <c r="EV186" s="311"/>
      <c r="EW186" s="311"/>
      <c r="EX186" s="311"/>
      <c r="EY186" s="349"/>
      <c r="EZ186" s="311"/>
      <c r="FA186" s="311"/>
      <c r="FB186" s="311"/>
      <c r="FC186" s="311"/>
      <c r="FD186" s="311"/>
      <c r="FE186" s="311"/>
      <c r="FF186" s="311"/>
      <c r="FG186" s="311"/>
      <c r="FH186" s="311"/>
      <c r="FI186" s="311"/>
      <c r="FJ186" s="311"/>
      <c r="FK186" s="311"/>
      <c r="FL186" s="311"/>
      <c r="FM186" s="311"/>
      <c r="FN186" s="311"/>
      <c r="FO186" s="311"/>
      <c r="FP186" s="311"/>
      <c r="FQ186" s="311"/>
      <c r="FR186" s="311"/>
      <c r="FS186" s="311"/>
      <c r="FT186" s="311"/>
      <c r="FU186" s="311"/>
      <c r="FV186" s="311"/>
      <c r="FW186" s="311"/>
      <c r="FX186" s="311"/>
      <c r="FY186" s="311"/>
      <c r="FZ186" s="311"/>
      <c r="GA186" s="311"/>
      <c r="GB186" s="311"/>
      <c r="GC186" s="311"/>
      <c r="GD186" s="311"/>
      <c r="GF186" s="311"/>
      <c r="GG186" s="311"/>
      <c r="GH186" s="311"/>
      <c r="GI186" s="311"/>
      <c r="GJ186" s="311"/>
      <c r="GK186" s="311"/>
      <c r="GL186" s="311"/>
      <c r="GM186" s="311"/>
      <c r="GN186" s="311"/>
      <c r="GO186" s="311"/>
      <c r="GP186" s="311"/>
      <c r="GQ186" s="311"/>
      <c r="GR186" s="311"/>
      <c r="GS186" s="311"/>
      <c r="GT186" s="311"/>
      <c r="GU186" s="311"/>
      <c r="GV186" s="311"/>
      <c r="GW186" s="311"/>
      <c r="GX186" s="311"/>
      <c r="GY186" s="311"/>
      <c r="GZ186" s="311"/>
      <c r="HA186" s="311"/>
      <c r="HB186" s="311"/>
      <c r="HC186" s="311"/>
      <c r="HD186" s="311"/>
      <c r="HE186" s="311"/>
      <c r="HF186" s="311"/>
      <c r="HG186" s="311"/>
      <c r="HH186" s="311"/>
      <c r="HI186" s="311"/>
      <c r="HJ186" s="311"/>
      <c r="HK186" s="311"/>
      <c r="HL186" s="311"/>
      <c r="HM186" s="311"/>
      <c r="HN186" s="311"/>
      <c r="HO186" s="311"/>
      <c r="HP186" s="311"/>
      <c r="HQ186" s="311"/>
      <c r="HR186" s="311"/>
      <c r="HS186" s="311"/>
      <c r="HT186" s="311"/>
      <c r="HU186" s="311"/>
      <c r="HV186" s="311"/>
      <c r="HW186" s="311"/>
      <c r="HX186" s="311"/>
      <c r="HY186" s="311"/>
      <c r="HZ186" s="311"/>
      <c r="IA186" s="311"/>
      <c r="IB186" s="311"/>
      <c r="IC186" s="311"/>
      <c r="ID186" s="311"/>
      <c r="IE186" s="311"/>
      <c r="IF186" s="311"/>
      <c r="IG186" s="311"/>
      <c r="IH186" s="311"/>
      <c r="II186" s="311"/>
      <c r="IJ186" s="311"/>
      <c r="IK186" s="311"/>
      <c r="IL186" s="311"/>
      <c r="IM186" s="311"/>
      <c r="IN186" s="311"/>
      <c r="IO186" s="311"/>
      <c r="IP186" s="311"/>
      <c r="IQ186" s="311"/>
      <c r="IR186" s="311"/>
      <c r="IS186" s="311"/>
      <c r="IT186" s="311"/>
      <c r="IU186" s="311"/>
      <c r="IV186" s="311"/>
      <c r="IW186" s="311"/>
      <c r="IX186" s="311"/>
      <c r="IY186" s="311"/>
      <c r="IZ186" s="311"/>
      <c r="JA186" s="311"/>
      <c r="JB186" s="311"/>
      <c r="JC186" s="311"/>
      <c r="JD186" s="311"/>
      <c r="JE186" s="311"/>
      <c r="JF186" s="311"/>
      <c r="JG186" s="311"/>
      <c r="JH186" s="311"/>
      <c r="JI186" s="311"/>
      <c r="JJ186" s="311"/>
      <c r="JK186" s="311"/>
      <c r="JL186" s="311"/>
      <c r="JM186" s="311"/>
      <c r="JN186" s="311"/>
      <c r="JO186" s="311"/>
      <c r="JP186" s="311"/>
      <c r="JQ186" s="311"/>
      <c r="JR186" s="311"/>
      <c r="JS186" s="311"/>
      <c r="JT186" s="311"/>
      <c r="JU186" s="311"/>
      <c r="JV186" s="311"/>
      <c r="JW186" s="311"/>
      <c r="JX186" s="311"/>
      <c r="JY186" s="311"/>
      <c r="JZ186" s="311"/>
      <c r="KA186" s="311"/>
      <c r="KB186" s="311"/>
      <c r="KC186" s="311"/>
      <c r="KD186" s="311"/>
      <c r="KE186" s="311"/>
      <c r="KF186" s="311"/>
      <c r="KG186" s="311"/>
      <c r="KH186" s="311"/>
      <c r="KI186" s="311"/>
      <c r="KJ186" s="311"/>
      <c r="KK186" s="311"/>
      <c r="KL186" s="311"/>
      <c r="KM186" s="311"/>
      <c r="KN186" s="311"/>
      <c r="KO186" s="311"/>
      <c r="KP186" s="311"/>
      <c r="KQ186" s="311"/>
      <c r="KR186" s="311"/>
      <c r="KS186" s="311"/>
      <c r="KT186" s="311"/>
      <c r="KU186" s="311"/>
      <c r="KV186" s="311"/>
      <c r="KW186" s="311"/>
      <c r="KX186" s="311"/>
      <c r="KY186" s="311"/>
      <c r="KZ186" s="311"/>
      <c r="LA186" s="311"/>
      <c r="LB186" s="311"/>
      <c r="LC186" s="311"/>
      <c r="LD186" s="311"/>
      <c r="LE186" s="311"/>
      <c r="LF186" s="311"/>
      <c r="LG186" s="311"/>
      <c r="LH186" s="311"/>
      <c r="LI186" s="311"/>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05"/>
      <c r="EC187" s="308"/>
      <c r="ED187" s="308"/>
      <c r="EE187" s="308"/>
      <c r="EF187" s="308"/>
      <c r="EG187" s="308"/>
      <c r="EH187" s="311"/>
      <c r="EI187" s="311"/>
      <c r="EJ187" s="311"/>
      <c r="EK187" s="311"/>
      <c r="EL187" s="311"/>
      <c r="EM187" s="311"/>
      <c r="EN187" s="311"/>
      <c r="EO187" s="311"/>
      <c r="EP187" s="311"/>
      <c r="EQ187" s="311"/>
      <c r="ER187" s="311"/>
      <c r="ES187" s="311"/>
      <c r="ET187" s="311"/>
      <c r="EU187" s="311"/>
      <c r="EV187" s="311"/>
      <c r="EW187" s="311"/>
      <c r="EX187" s="311"/>
      <c r="EY187" s="311"/>
      <c r="EZ187" s="311"/>
      <c r="FA187" s="311"/>
      <c r="FB187" s="311"/>
      <c r="FC187" s="311"/>
      <c r="FD187" s="311"/>
      <c r="FE187" s="311"/>
      <c r="FF187" s="311"/>
      <c r="FG187" s="311"/>
      <c r="FH187" s="311"/>
      <c r="FI187" s="311"/>
      <c r="FJ187" s="311"/>
      <c r="FK187" s="311"/>
      <c r="FL187" s="311"/>
      <c r="FM187" s="311"/>
      <c r="FN187" s="311"/>
      <c r="FO187" s="311"/>
      <c r="FP187" s="311"/>
      <c r="FQ187" s="311"/>
      <c r="FR187" s="311"/>
      <c r="FS187" s="311"/>
      <c r="FT187" s="311"/>
      <c r="FU187" s="311"/>
      <c r="FV187" s="311"/>
      <c r="FW187" s="311"/>
      <c r="FX187" s="311"/>
      <c r="FY187" s="311"/>
      <c r="FZ187" s="311"/>
      <c r="GA187" s="311"/>
      <c r="GB187" s="311"/>
      <c r="GC187" s="311"/>
      <c r="GD187" s="311"/>
      <c r="GF187" s="311"/>
      <c r="GG187" s="311"/>
      <c r="GH187" s="311"/>
      <c r="GI187" s="311"/>
      <c r="GJ187" s="311"/>
      <c r="GK187" s="311"/>
      <c r="GL187" s="311"/>
      <c r="GM187" s="311"/>
      <c r="GN187" s="311"/>
      <c r="GO187" s="311"/>
      <c r="GP187" s="311"/>
      <c r="GQ187" s="311"/>
      <c r="GR187" s="311"/>
      <c r="GS187" s="311"/>
      <c r="GT187" s="311"/>
      <c r="GU187" s="311"/>
      <c r="GV187" s="311"/>
      <c r="GW187" s="311"/>
      <c r="GX187" s="311"/>
      <c r="GY187" s="311"/>
      <c r="GZ187" s="311"/>
      <c r="HA187" s="311"/>
      <c r="HB187" s="311"/>
      <c r="HC187" s="311"/>
      <c r="HD187" s="311"/>
      <c r="HE187" s="311"/>
      <c r="HF187" s="311"/>
      <c r="HG187" s="311"/>
      <c r="HH187" s="311"/>
      <c r="HI187" s="311"/>
      <c r="HJ187" s="311"/>
      <c r="HK187" s="311"/>
      <c r="HL187" s="311"/>
      <c r="HM187" s="311"/>
      <c r="HN187" s="311"/>
      <c r="HO187" s="311"/>
      <c r="HP187" s="311"/>
      <c r="HQ187" s="311"/>
      <c r="HR187" s="311"/>
      <c r="HS187" s="311"/>
      <c r="HT187" s="311"/>
      <c r="HU187" s="311"/>
      <c r="HV187" s="311"/>
      <c r="HW187" s="311"/>
      <c r="HX187" s="311"/>
      <c r="HY187" s="311"/>
      <c r="HZ187" s="311"/>
      <c r="IA187" s="311"/>
      <c r="IB187" s="311"/>
      <c r="IC187" s="311"/>
      <c r="ID187" s="311"/>
      <c r="IE187" s="311"/>
      <c r="IF187" s="311"/>
      <c r="IG187" s="311"/>
      <c r="IH187" s="311"/>
      <c r="II187" s="311"/>
      <c r="IJ187" s="311"/>
      <c r="IK187" s="311"/>
      <c r="IL187" s="311"/>
      <c r="IM187" s="311"/>
      <c r="IN187" s="311"/>
      <c r="IO187" s="311"/>
      <c r="IP187" s="311"/>
      <c r="IQ187" s="311"/>
      <c r="IR187" s="311"/>
      <c r="IS187" s="311"/>
      <c r="IT187" s="311"/>
      <c r="IU187" s="311"/>
      <c r="IV187" s="311"/>
      <c r="IW187" s="311"/>
      <c r="IX187" s="311"/>
      <c r="IY187" s="311"/>
      <c r="IZ187" s="311"/>
      <c r="JA187" s="311"/>
      <c r="JB187" s="311"/>
      <c r="JC187" s="311"/>
      <c r="JD187" s="311"/>
      <c r="JE187" s="311"/>
      <c r="JF187" s="311"/>
      <c r="JG187" s="311"/>
      <c r="JH187" s="311"/>
      <c r="JI187" s="311"/>
      <c r="JJ187" s="311"/>
      <c r="JK187" s="311"/>
      <c r="JL187" s="311"/>
      <c r="JM187" s="311"/>
      <c r="JN187" s="311"/>
      <c r="JO187" s="311"/>
      <c r="JP187" s="311"/>
      <c r="JQ187" s="311"/>
      <c r="JR187" s="311"/>
      <c r="JS187" s="311"/>
      <c r="JT187" s="311"/>
      <c r="JU187" s="311"/>
      <c r="JV187" s="311"/>
      <c r="JW187" s="311"/>
      <c r="JX187" s="311"/>
      <c r="JY187" s="311"/>
      <c r="JZ187" s="311"/>
      <c r="KA187" s="311"/>
      <c r="KB187" s="311"/>
      <c r="KC187" s="311"/>
      <c r="KD187" s="311"/>
      <c r="KE187" s="311"/>
      <c r="KF187" s="311"/>
      <c r="KG187" s="311"/>
      <c r="KH187" s="311"/>
      <c r="KI187" s="311"/>
      <c r="KJ187" s="311"/>
      <c r="KK187" s="311"/>
      <c r="KL187" s="311"/>
      <c r="KM187" s="311"/>
      <c r="KN187" s="311"/>
      <c r="KO187" s="311"/>
      <c r="KP187" s="311"/>
      <c r="KQ187" s="311"/>
      <c r="KR187" s="311"/>
      <c r="KS187" s="311"/>
      <c r="KT187" s="311"/>
      <c r="KU187" s="311"/>
      <c r="KV187" s="311"/>
      <c r="KW187" s="311"/>
      <c r="KX187" s="311"/>
      <c r="KY187" s="311"/>
      <c r="KZ187" s="311"/>
      <c r="LA187" s="311"/>
      <c r="LB187" s="311"/>
      <c r="LC187" s="311"/>
      <c r="LD187" s="311"/>
      <c r="LE187" s="311"/>
      <c r="LF187" s="311"/>
      <c r="LG187" s="311"/>
      <c r="LH187" s="311"/>
      <c r="LI187" s="311"/>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4"/>
      <c r="EC188" s="308"/>
      <c r="ED188" s="308"/>
      <c r="EE188" s="308"/>
      <c r="EF188" s="308"/>
      <c r="EG188" s="308">
        <v>-12686256.23</v>
      </c>
      <c r="EH188" s="311"/>
      <c r="EI188" s="311"/>
      <c r="EJ188" s="311"/>
      <c r="EK188" s="311"/>
      <c r="EL188" s="311"/>
      <c r="EM188" s="311"/>
      <c r="EN188" s="311"/>
      <c r="EO188" s="311"/>
      <c r="EP188" s="311"/>
      <c r="EQ188" s="311"/>
      <c r="ER188" s="311"/>
      <c r="ES188" s="308">
        <v>13993228.51</v>
      </c>
      <c r="ET188" s="311"/>
      <c r="EU188" s="311"/>
      <c r="EV188" s="311"/>
      <c r="EW188" s="311"/>
      <c r="EX188" s="311"/>
      <c r="EY188" s="344"/>
      <c r="EZ188" s="311"/>
      <c r="FA188" s="311"/>
      <c r="FB188" s="311"/>
      <c r="FC188" s="311"/>
      <c r="FD188" s="311"/>
      <c r="FE188" s="361">
        <v>28097590.27</v>
      </c>
      <c r="FF188" s="311"/>
      <c r="FG188" s="311"/>
      <c r="FH188" s="311"/>
      <c r="FI188" s="311"/>
      <c r="FJ188" s="311"/>
      <c r="FK188" s="311"/>
      <c r="FL188" s="311"/>
      <c r="FM188" s="311"/>
      <c r="FN188" s="311"/>
      <c r="FO188" s="311"/>
      <c r="FP188" s="311"/>
      <c r="FQ188" s="311"/>
      <c r="FR188" s="311"/>
      <c r="FS188" s="311"/>
      <c r="FT188" s="311"/>
      <c r="FU188" s="311"/>
      <c r="FV188" s="311"/>
      <c r="FW188" s="311"/>
      <c r="FX188" s="311"/>
      <c r="FY188" s="311"/>
      <c r="FZ188" s="311"/>
      <c r="GA188" s="311"/>
      <c r="GB188" s="311"/>
      <c r="GC188" s="311"/>
      <c r="GD188" s="311"/>
      <c r="GF188" s="311"/>
      <c r="GG188" s="311"/>
      <c r="GH188" s="311"/>
      <c r="GI188" s="311"/>
      <c r="GJ188" s="311"/>
      <c r="GK188" s="311"/>
      <c r="GL188" s="311"/>
      <c r="GM188" s="311"/>
      <c r="GN188" s="311"/>
      <c r="GO188" s="311"/>
      <c r="GP188" s="311"/>
      <c r="GQ188" s="311"/>
      <c r="GR188" s="311"/>
      <c r="GS188" s="311"/>
      <c r="GT188" s="311"/>
      <c r="GU188" s="311"/>
      <c r="GV188" s="311"/>
      <c r="GW188" s="311"/>
      <c r="GX188" s="311"/>
      <c r="GY188" s="311"/>
      <c r="GZ188" s="311"/>
      <c r="HA188" s="311"/>
      <c r="HB188" s="311"/>
      <c r="HC188" s="311"/>
      <c r="HD188" s="311"/>
      <c r="HE188" s="311"/>
      <c r="HF188" s="311"/>
      <c r="HG188" s="311"/>
      <c r="HH188" s="311"/>
      <c r="HI188" s="311"/>
      <c r="HJ188" s="311"/>
      <c r="HK188" s="311"/>
      <c r="HL188" s="311"/>
      <c r="HM188" s="311"/>
      <c r="HN188" s="311"/>
      <c r="HO188" s="311"/>
      <c r="HP188" s="311"/>
      <c r="HQ188" s="311"/>
      <c r="HR188" s="311"/>
      <c r="HS188" s="311"/>
      <c r="HT188" s="311"/>
      <c r="HU188" s="311"/>
      <c r="HV188" s="311"/>
      <c r="HW188" s="311"/>
      <c r="HX188" s="311"/>
      <c r="HY188" s="311"/>
      <c r="HZ188" s="311"/>
      <c r="IA188" s="311"/>
      <c r="IB188" s="311"/>
      <c r="IC188" s="311"/>
      <c r="ID188" s="311"/>
      <c r="IE188" s="311"/>
      <c r="IF188" s="311"/>
      <c r="IG188" s="311"/>
      <c r="IH188" s="311"/>
      <c r="II188" s="311"/>
      <c r="IJ188" s="311"/>
      <c r="IK188" s="311"/>
      <c r="IL188" s="311"/>
      <c r="IM188" s="311"/>
      <c r="IN188" s="311"/>
      <c r="IO188" s="311"/>
      <c r="IP188" s="311"/>
      <c r="IQ188" s="311"/>
      <c r="IR188" s="311"/>
      <c r="IS188" s="311"/>
      <c r="IT188" s="311"/>
      <c r="IU188" s="311"/>
      <c r="IV188" s="311"/>
      <c r="IW188" s="311"/>
      <c r="IX188" s="311"/>
      <c r="IY188" s="311"/>
      <c r="IZ188" s="311"/>
      <c r="JA188" s="311"/>
      <c r="JB188" s="311"/>
      <c r="JC188" s="311"/>
      <c r="JD188" s="311"/>
      <c r="JE188" s="311"/>
      <c r="JF188" s="311"/>
      <c r="JG188" s="311"/>
      <c r="JH188" s="311"/>
      <c r="JI188" s="311"/>
      <c r="JJ188" s="311"/>
      <c r="JK188" s="311"/>
      <c r="JL188" s="311"/>
      <c r="JM188" s="311"/>
      <c r="JN188" s="311"/>
      <c r="JO188" s="311"/>
      <c r="JP188" s="311"/>
      <c r="JQ188" s="311"/>
      <c r="JR188" s="311"/>
      <c r="JS188" s="311"/>
      <c r="JT188" s="311"/>
      <c r="JU188" s="311"/>
      <c r="JV188" s="311"/>
      <c r="JW188" s="311"/>
      <c r="JX188" s="311"/>
      <c r="JY188" s="311"/>
      <c r="JZ188" s="311"/>
      <c r="KA188" s="311"/>
      <c r="KB188" s="311"/>
      <c r="KC188" s="311"/>
      <c r="KD188" s="311"/>
      <c r="KE188" s="311"/>
      <c r="KF188" s="311"/>
      <c r="KG188" s="311"/>
      <c r="KH188" s="311"/>
      <c r="KI188" s="311"/>
      <c r="KJ188" s="311"/>
      <c r="KK188" s="311"/>
      <c r="KL188" s="311"/>
      <c r="KM188" s="311"/>
      <c r="KN188" s="311"/>
      <c r="KO188" s="311"/>
      <c r="KP188" s="311"/>
      <c r="KQ188" s="311"/>
      <c r="KR188" s="311"/>
      <c r="KS188" s="311"/>
      <c r="KT188" s="311"/>
      <c r="KU188" s="311"/>
      <c r="KV188" s="311"/>
      <c r="KW188" s="311"/>
      <c r="KX188" s="311"/>
      <c r="KY188" s="311"/>
      <c r="KZ188" s="311"/>
      <c r="LA188" s="311"/>
      <c r="LB188" s="311"/>
      <c r="LC188" s="311"/>
      <c r="LD188" s="311"/>
      <c r="LE188" s="311"/>
      <c r="LF188" s="311"/>
      <c r="LG188" s="311"/>
      <c r="LH188" s="311"/>
      <c r="LI188" s="311"/>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08"/>
      <c r="ED189" s="308"/>
      <c r="EE189" s="308"/>
      <c r="EF189" s="308"/>
      <c r="EG189" s="308"/>
      <c r="EH189" s="311"/>
      <c r="EI189" s="311"/>
      <c r="EJ189" s="311"/>
      <c r="EK189" s="311"/>
      <c r="EL189" s="311"/>
      <c r="EM189" s="311"/>
      <c r="EN189" s="311"/>
      <c r="EO189" s="311"/>
      <c r="EP189" s="311"/>
      <c r="EQ189" s="311"/>
      <c r="ER189" s="311"/>
      <c r="ES189" s="311"/>
      <c r="ET189" s="311"/>
      <c r="EU189" s="311"/>
      <c r="EV189" s="311"/>
      <c r="EW189" s="311"/>
      <c r="EX189" s="311"/>
      <c r="EY189" s="311"/>
      <c r="EZ189" s="311"/>
      <c r="FA189" s="311"/>
      <c r="FB189" s="311"/>
      <c r="FC189" s="311"/>
      <c r="FD189" s="311"/>
      <c r="FE189" s="311"/>
      <c r="FF189" s="311"/>
      <c r="FG189" s="311"/>
      <c r="FH189" s="311"/>
      <c r="FI189" s="311"/>
      <c r="FJ189" s="311"/>
      <c r="FK189" s="311"/>
      <c r="FL189" s="311"/>
      <c r="FM189" s="311"/>
      <c r="FN189" s="311"/>
      <c r="FO189" s="311"/>
      <c r="FP189" s="311"/>
      <c r="FQ189" s="311"/>
      <c r="FR189" s="311"/>
      <c r="FS189" s="311"/>
      <c r="FT189" s="311"/>
      <c r="FU189" s="311"/>
      <c r="FV189" s="311"/>
      <c r="FW189" s="311"/>
      <c r="FX189" s="311"/>
      <c r="FY189" s="311"/>
      <c r="FZ189" s="311"/>
      <c r="GA189" s="311"/>
      <c r="GB189" s="311"/>
      <c r="GC189" s="311"/>
      <c r="GD189" s="311"/>
      <c r="GF189" s="311"/>
      <c r="GG189" s="311"/>
      <c r="GH189" s="311"/>
      <c r="GI189" s="311"/>
      <c r="GJ189" s="311"/>
      <c r="GK189" s="311"/>
      <c r="GL189" s="311"/>
      <c r="GM189" s="311"/>
      <c r="GN189" s="311"/>
      <c r="GO189" s="311"/>
      <c r="GP189" s="311"/>
      <c r="GQ189" s="311"/>
      <c r="GR189" s="311"/>
      <c r="GS189" s="311"/>
      <c r="GT189" s="311"/>
      <c r="GU189" s="311"/>
      <c r="GV189" s="311"/>
      <c r="GW189" s="311"/>
      <c r="GX189" s="311"/>
      <c r="GY189" s="311"/>
      <c r="GZ189" s="311"/>
      <c r="HA189" s="311"/>
      <c r="HB189" s="311"/>
      <c r="HC189" s="311"/>
      <c r="HD189" s="311"/>
      <c r="HE189" s="311"/>
      <c r="HF189" s="311"/>
      <c r="HG189" s="311"/>
      <c r="HH189" s="311"/>
      <c r="HI189" s="311"/>
      <c r="HJ189" s="311"/>
      <c r="HK189" s="311"/>
      <c r="HL189" s="311"/>
      <c r="HM189" s="311"/>
      <c r="HN189" s="311"/>
      <c r="HO189" s="311"/>
      <c r="HP189" s="311"/>
      <c r="HQ189" s="311"/>
      <c r="HR189" s="311"/>
      <c r="HS189" s="311"/>
      <c r="HT189" s="311"/>
      <c r="HU189" s="311"/>
      <c r="HV189" s="311"/>
      <c r="HW189" s="311"/>
      <c r="HX189" s="311"/>
      <c r="HY189" s="311"/>
      <c r="HZ189" s="311"/>
      <c r="IA189" s="311"/>
      <c r="IB189" s="311"/>
      <c r="IC189" s="311"/>
      <c r="ID189" s="311"/>
      <c r="IE189" s="311"/>
      <c r="IF189" s="311"/>
      <c r="IG189" s="311"/>
      <c r="IH189" s="311"/>
      <c r="II189" s="311"/>
      <c r="IJ189" s="311"/>
      <c r="IK189" s="311"/>
      <c r="IL189" s="311"/>
      <c r="IM189" s="311"/>
      <c r="IN189" s="311"/>
      <c r="IO189" s="311"/>
      <c r="IP189" s="311"/>
      <c r="IQ189" s="311"/>
      <c r="IR189" s="311"/>
      <c r="IS189" s="311"/>
      <c r="IT189" s="311"/>
      <c r="IU189" s="311"/>
      <c r="IV189" s="311"/>
      <c r="IW189" s="311"/>
      <c r="IX189" s="311"/>
      <c r="IY189" s="311"/>
      <c r="IZ189" s="311"/>
      <c r="JA189" s="311"/>
      <c r="JB189" s="311"/>
      <c r="JC189" s="311"/>
      <c r="JD189" s="311"/>
      <c r="JE189" s="311"/>
      <c r="JF189" s="311"/>
      <c r="JG189" s="311"/>
      <c r="JH189" s="311"/>
      <c r="JI189" s="311"/>
      <c r="JJ189" s="311"/>
      <c r="JK189" s="311"/>
      <c r="JL189" s="311"/>
      <c r="JM189" s="311"/>
      <c r="JN189" s="311"/>
      <c r="JO189" s="311"/>
      <c r="JP189" s="311"/>
      <c r="JQ189" s="311"/>
      <c r="JR189" s="311"/>
      <c r="JS189" s="311"/>
      <c r="JT189" s="311"/>
      <c r="JU189" s="311"/>
      <c r="JV189" s="311"/>
      <c r="JW189" s="311"/>
      <c r="JX189" s="311"/>
      <c r="JY189" s="311"/>
      <c r="JZ189" s="311"/>
      <c r="KA189" s="311"/>
      <c r="KB189" s="311"/>
      <c r="KC189" s="311"/>
      <c r="KD189" s="311"/>
      <c r="KE189" s="311"/>
      <c r="KF189" s="311"/>
      <c r="KG189" s="311"/>
      <c r="KH189" s="311"/>
      <c r="KI189" s="311"/>
      <c r="KJ189" s="311"/>
      <c r="KK189" s="311"/>
      <c r="KL189" s="311"/>
      <c r="KM189" s="311"/>
      <c r="KN189" s="311"/>
      <c r="KO189" s="311"/>
      <c r="KP189" s="311"/>
      <c r="KQ189" s="311"/>
      <c r="KR189" s="311"/>
      <c r="KS189" s="311"/>
      <c r="KT189" s="311"/>
      <c r="KU189" s="311"/>
      <c r="KV189" s="311"/>
      <c r="KW189" s="311"/>
      <c r="KX189" s="311"/>
      <c r="KY189" s="311"/>
      <c r="KZ189" s="311"/>
      <c r="LA189" s="311"/>
      <c r="LB189" s="311"/>
      <c r="LC189" s="311"/>
      <c r="LD189" s="311"/>
      <c r="LE189" s="311"/>
      <c r="LF189" s="311"/>
      <c r="LG189" s="311"/>
      <c r="LH189" s="311"/>
      <c r="LI189" s="311"/>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08"/>
      <c r="ED190" s="308"/>
      <c r="EE190" s="308"/>
      <c r="EF190" s="308"/>
      <c r="EG190" s="308"/>
      <c r="EH190" s="311"/>
      <c r="EI190" s="311"/>
      <c r="EJ190" s="311"/>
      <c r="EK190" s="311"/>
      <c r="EL190" s="311"/>
      <c r="EM190" s="311"/>
      <c r="EN190" s="311"/>
      <c r="EO190" s="311"/>
      <c r="EP190" s="311"/>
      <c r="EQ190" s="311"/>
      <c r="ER190" s="311"/>
      <c r="ES190" s="311"/>
      <c r="ET190" s="311"/>
      <c r="EU190" s="311"/>
      <c r="EV190" s="311"/>
      <c r="EW190" s="311"/>
      <c r="EX190" s="311"/>
      <c r="EY190" s="311"/>
      <c r="EZ190" s="311"/>
      <c r="FA190" s="311"/>
      <c r="FB190" s="311"/>
      <c r="FC190" s="311"/>
      <c r="FD190" s="311"/>
      <c r="FE190" s="311"/>
      <c r="FF190" s="311"/>
      <c r="FG190" s="311"/>
      <c r="FH190" s="311"/>
      <c r="FI190" s="311"/>
      <c r="FJ190" s="311"/>
      <c r="FK190" s="311"/>
      <c r="FL190" s="311"/>
      <c r="FM190" s="311"/>
      <c r="FN190" s="311"/>
      <c r="FO190" s="311"/>
      <c r="FP190" s="311"/>
      <c r="FQ190" s="311"/>
      <c r="FR190" s="311"/>
      <c r="FS190" s="311"/>
      <c r="FT190" s="311"/>
      <c r="FU190" s="311"/>
      <c r="FV190" s="311"/>
      <c r="FW190" s="311"/>
      <c r="FX190" s="311"/>
      <c r="FY190" s="311"/>
      <c r="FZ190" s="311"/>
      <c r="GA190" s="311"/>
      <c r="GB190" s="311"/>
      <c r="GC190" s="311"/>
      <c r="GD190" s="311"/>
      <c r="GF190" s="311"/>
      <c r="GG190" s="311"/>
      <c r="GH190" s="311"/>
      <c r="GI190" s="311"/>
      <c r="GJ190" s="311"/>
      <c r="GK190" s="311"/>
      <c r="GL190" s="311"/>
      <c r="GM190" s="311"/>
      <c r="GN190" s="311"/>
      <c r="GO190" s="311"/>
      <c r="GP190" s="311"/>
      <c r="GQ190" s="311"/>
      <c r="GR190" s="311"/>
      <c r="GS190" s="311"/>
      <c r="GT190" s="311"/>
      <c r="GU190" s="311"/>
      <c r="GV190" s="311"/>
      <c r="GW190" s="311"/>
      <c r="GX190" s="311"/>
      <c r="GY190" s="311"/>
      <c r="GZ190" s="311"/>
      <c r="HA190" s="311"/>
      <c r="HB190" s="311"/>
      <c r="HC190" s="311"/>
      <c r="HD190" s="311"/>
      <c r="HE190" s="311"/>
      <c r="HF190" s="311"/>
      <c r="HG190" s="311"/>
      <c r="HH190" s="311"/>
      <c r="HI190" s="311"/>
      <c r="HJ190" s="311"/>
      <c r="HK190" s="311"/>
      <c r="HL190" s="311"/>
      <c r="HM190" s="311"/>
      <c r="HN190" s="311"/>
      <c r="HO190" s="311"/>
      <c r="HP190" s="311"/>
      <c r="HQ190" s="311"/>
      <c r="HR190" s="311"/>
      <c r="HS190" s="311"/>
      <c r="HT190" s="311"/>
      <c r="HU190" s="311"/>
      <c r="HV190" s="311"/>
      <c r="HW190" s="311"/>
      <c r="HX190" s="311"/>
      <c r="HY190" s="311"/>
      <c r="HZ190" s="311"/>
      <c r="IA190" s="311"/>
      <c r="IB190" s="311"/>
      <c r="IC190" s="311"/>
      <c r="ID190" s="311"/>
      <c r="IE190" s="311"/>
      <c r="IF190" s="311"/>
      <c r="IG190" s="311"/>
      <c r="IH190" s="311"/>
      <c r="II190" s="311"/>
      <c r="IJ190" s="311"/>
      <c r="IK190" s="311"/>
      <c r="IL190" s="311"/>
      <c r="IM190" s="311"/>
      <c r="IN190" s="311"/>
      <c r="IO190" s="311"/>
      <c r="IP190" s="311"/>
      <c r="IQ190" s="311"/>
      <c r="IR190" s="311"/>
      <c r="IS190" s="311"/>
      <c r="IT190" s="311"/>
      <c r="IU190" s="311"/>
      <c r="IV190" s="311"/>
      <c r="IW190" s="311"/>
      <c r="IX190" s="311"/>
      <c r="IY190" s="311"/>
      <c r="IZ190" s="311"/>
      <c r="JA190" s="311"/>
      <c r="JB190" s="311"/>
      <c r="JC190" s="311"/>
      <c r="JD190" s="311"/>
      <c r="JE190" s="311"/>
      <c r="JF190" s="311"/>
      <c r="JG190" s="311"/>
      <c r="JH190" s="311"/>
      <c r="JI190" s="311"/>
      <c r="JJ190" s="311"/>
      <c r="JK190" s="311"/>
      <c r="JL190" s="311"/>
      <c r="JM190" s="311"/>
      <c r="JN190" s="311"/>
      <c r="JO190" s="311"/>
      <c r="JP190" s="311"/>
      <c r="JQ190" s="311"/>
      <c r="JR190" s="311"/>
      <c r="JS190" s="311"/>
      <c r="JT190" s="311"/>
      <c r="JU190" s="311"/>
      <c r="JV190" s="311"/>
      <c r="JW190" s="311"/>
      <c r="JX190" s="311"/>
      <c r="JY190" s="311"/>
      <c r="JZ190" s="311"/>
      <c r="KA190" s="311"/>
      <c r="KB190" s="311"/>
      <c r="KC190" s="311"/>
      <c r="KD190" s="311"/>
      <c r="KE190" s="311"/>
      <c r="KF190" s="311"/>
      <c r="KG190" s="311"/>
      <c r="KH190" s="311"/>
      <c r="KI190" s="311"/>
      <c r="KJ190" s="311"/>
      <c r="KK190" s="311"/>
      <c r="KL190" s="311"/>
      <c r="KM190" s="311"/>
      <c r="KN190" s="311"/>
      <c r="KO190" s="311"/>
      <c r="KP190" s="311"/>
      <c r="KQ190" s="311"/>
      <c r="KR190" s="311"/>
      <c r="KS190" s="311"/>
      <c r="KT190" s="311"/>
      <c r="KU190" s="311"/>
      <c r="KV190" s="311"/>
      <c r="KW190" s="311"/>
      <c r="KX190" s="311"/>
      <c r="KY190" s="311"/>
      <c r="KZ190" s="311"/>
      <c r="LA190" s="311"/>
      <c r="LB190" s="311"/>
      <c r="LC190" s="311"/>
      <c r="LD190" s="311"/>
      <c r="LE190" s="311"/>
      <c r="LF190" s="311"/>
      <c r="LG190" s="311"/>
      <c r="LH190" s="311"/>
      <c r="LI190" s="311"/>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08"/>
      <c r="ED191" s="308"/>
      <c r="EE191" s="308"/>
      <c r="EF191" s="308"/>
      <c r="EG191" s="308"/>
      <c r="EH191" s="311"/>
      <c r="EI191" s="311"/>
      <c r="EJ191" s="311"/>
      <c r="EK191" s="311"/>
      <c r="EL191" s="311"/>
      <c r="EM191" s="311"/>
      <c r="EN191" s="311"/>
      <c r="EO191" s="311"/>
      <c r="EP191" s="311"/>
      <c r="EQ191" s="311"/>
      <c r="ER191" s="311"/>
      <c r="ES191" s="311"/>
      <c r="ET191" s="311"/>
      <c r="EU191" s="311"/>
      <c r="EV191" s="311"/>
      <c r="EW191" s="311"/>
      <c r="EX191" s="311"/>
      <c r="EY191" s="311"/>
      <c r="EZ191" s="311"/>
      <c r="FA191" s="311"/>
      <c r="FB191" s="311"/>
      <c r="FC191" s="311"/>
      <c r="FD191" s="311"/>
      <c r="FE191" s="311"/>
      <c r="FF191" s="311"/>
      <c r="FG191" s="311"/>
      <c r="FH191" s="311"/>
      <c r="FI191" s="311"/>
      <c r="FJ191" s="311"/>
      <c r="FK191" s="311"/>
      <c r="FL191" s="311"/>
      <c r="FM191" s="311"/>
      <c r="FN191" s="311"/>
      <c r="FO191" s="311"/>
      <c r="FP191" s="311"/>
      <c r="FQ191" s="311"/>
      <c r="FR191" s="311"/>
      <c r="FS191" s="311"/>
      <c r="FT191" s="311"/>
      <c r="FU191" s="311"/>
      <c r="FV191" s="311"/>
      <c r="FW191" s="311"/>
      <c r="FX191" s="311"/>
      <c r="FY191" s="311"/>
      <c r="FZ191" s="311"/>
      <c r="GA191" s="311"/>
      <c r="GB191" s="311"/>
      <c r="GC191" s="311"/>
      <c r="GD191" s="311"/>
      <c r="GF191" s="311"/>
      <c r="GG191" s="311"/>
      <c r="GH191" s="311"/>
      <c r="GI191" s="311"/>
      <c r="GJ191" s="311"/>
      <c r="GK191" s="311"/>
      <c r="GL191" s="311"/>
      <c r="GM191" s="311"/>
      <c r="GN191" s="311"/>
      <c r="GO191" s="311"/>
      <c r="GP191" s="311"/>
      <c r="GQ191" s="311"/>
      <c r="GR191" s="311"/>
      <c r="GS191" s="311"/>
      <c r="GT191" s="311"/>
      <c r="GU191" s="311"/>
      <c r="GV191" s="311"/>
      <c r="GW191" s="311"/>
      <c r="GX191" s="311"/>
      <c r="GY191" s="311"/>
      <c r="GZ191" s="311"/>
      <c r="HA191" s="311"/>
      <c r="HB191" s="311"/>
      <c r="HC191" s="311"/>
      <c r="HD191" s="311"/>
      <c r="HE191" s="311"/>
      <c r="HF191" s="311"/>
      <c r="HG191" s="311"/>
      <c r="HH191" s="311"/>
      <c r="HI191" s="311"/>
      <c r="HJ191" s="311"/>
      <c r="HK191" s="311"/>
      <c r="HL191" s="311"/>
      <c r="HM191" s="311"/>
      <c r="HN191" s="311"/>
      <c r="HO191" s="311"/>
      <c r="HP191" s="311"/>
      <c r="HQ191" s="311"/>
      <c r="HR191" s="311"/>
      <c r="HS191" s="311"/>
      <c r="HT191" s="311"/>
      <c r="HU191" s="311"/>
      <c r="HV191" s="311"/>
      <c r="HW191" s="311"/>
      <c r="HX191" s="311"/>
      <c r="HY191" s="311"/>
      <c r="HZ191" s="311"/>
      <c r="IA191" s="311"/>
      <c r="IB191" s="311"/>
      <c r="IC191" s="311"/>
      <c r="ID191" s="311"/>
      <c r="IE191" s="311"/>
      <c r="IF191" s="311"/>
      <c r="IG191" s="311"/>
      <c r="IH191" s="311"/>
      <c r="II191" s="311"/>
      <c r="IJ191" s="311"/>
      <c r="IK191" s="311"/>
      <c r="IL191" s="311"/>
      <c r="IM191" s="311"/>
      <c r="IN191" s="311"/>
      <c r="IO191" s="311"/>
      <c r="IP191" s="311"/>
      <c r="IQ191" s="311"/>
      <c r="IR191" s="311"/>
      <c r="IS191" s="311"/>
      <c r="IT191" s="311"/>
      <c r="IU191" s="311"/>
      <c r="IV191" s="311"/>
      <c r="IW191" s="311"/>
      <c r="IX191" s="311"/>
      <c r="IY191" s="311"/>
      <c r="IZ191" s="311"/>
      <c r="JA191" s="311"/>
      <c r="JB191" s="311"/>
      <c r="JC191" s="311"/>
      <c r="JD191" s="311"/>
      <c r="JE191" s="311"/>
      <c r="JF191" s="311"/>
      <c r="JG191" s="311"/>
      <c r="JH191" s="311"/>
      <c r="JI191" s="311"/>
      <c r="JJ191" s="311"/>
      <c r="JK191" s="311"/>
      <c r="JL191" s="311"/>
      <c r="JM191" s="311"/>
      <c r="JN191" s="311"/>
      <c r="JO191" s="311"/>
      <c r="JP191" s="311"/>
      <c r="JQ191" s="311"/>
      <c r="JR191" s="311"/>
      <c r="JS191" s="311"/>
      <c r="JT191" s="311"/>
      <c r="JU191" s="311"/>
      <c r="JV191" s="311"/>
      <c r="JW191" s="311"/>
      <c r="JX191" s="311"/>
      <c r="JY191" s="311"/>
      <c r="JZ191" s="311"/>
      <c r="KA191" s="311"/>
      <c r="KB191" s="311"/>
      <c r="KC191" s="311"/>
      <c r="KD191" s="311"/>
      <c r="KE191" s="311"/>
      <c r="KF191" s="311"/>
      <c r="KG191" s="311"/>
      <c r="KH191" s="311"/>
      <c r="KI191" s="311"/>
      <c r="KJ191" s="311"/>
      <c r="KK191" s="311"/>
      <c r="KL191" s="311"/>
      <c r="KM191" s="311"/>
      <c r="KN191" s="311"/>
      <c r="KO191" s="311"/>
      <c r="KP191" s="311"/>
      <c r="KQ191" s="311"/>
      <c r="KR191" s="311"/>
      <c r="KS191" s="311"/>
      <c r="KT191" s="311"/>
      <c r="KU191" s="311"/>
      <c r="KV191" s="311"/>
      <c r="KW191" s="311"/>
      <c r="KX191" s="311"/>
      <c r="KY191" s="311"/>
      <c r="KZ191" s="311"/>
      <c r="LA191" s="311"/>
      <c r="LB191" s="311"/>
      <c r="LC191" s="311"/>
      <c r="LD191" s="311"/>
      <c r="LE191" s="311"/>
      <c r="LF191" s="311"/>
      <c r="LG191" s="311"/>
      <c r="LH191" s="311"/>
      <c r="LI191" s="311"/>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308"/>
      <c r="ED192" s="308"/>
      <c r="EE192" s="308"/>
      <c r="EF192" s="308"/>
      <c r="EG192" s="308"/>
      <c r="EH192" s="311"/>
      <c r="EI192" s="311"/>
      <c r="EJ192" s="311"/>
      <c r="EK192" s="311"/>
      <c r="EL192" s="311"/>
      <c r="EM192" s="311"/>
      <c r="EN192" s="311"/>
      <c r="EO192" s="311"/>
      <c r="EP192" s="311"/>
      <c r="EQ192" s="311"/>
      <c r="ER192" s="311"/>
      <c r="ES192" s="311"/>
      <c r="ET192" s="350"/>
      <c r="EU192" s="311"/>
      <c r="EV192" s="311"/>
      <c r="EW192" s="311"/>
      <c r="EX192" s="311"/>
      <c r="EY192" s="311"/>
      <c r="EZ192" s="311"/>
      <c r="FA192" s="311"/>
      <c r="FB192" s="311"/>
      <c r="FC192" s="311"/>
      <c r="FD192" s="311"/>
      <c r="FE192" s="311"/>
      <c r="FF192" s="311"/>
      <c r="FG192" s="311"/>
      <c r="FH192" s="311"/>
      <c r="FI192" s="311"/>
      <c r="FJ192" s="311"/>
      <c r="FK192" s="311"/>
      <c r="FL192" s="311"/>
      <c r="FM192" s="311"/>
      <c r="FN192" s="311"/>
      <c r="FO192" s="311"/>
      <c r="FP192" s="311"/>
      <c r="FQ192" s="311"/>
      <c r="FR192" s="311"/>
      <c r="FS192" s="311"/>
      <c r="FT192" s="311"/>
      <c r="FU192" s="311"/>
      <c r="FV192" s="311"/>
      <c r="FW192" s="311"/>
      <c r="FX192" s="311"/>
      <c r="FY192" s="311"/>
      <c r="FZ192" s="311"/>
      <c r="GA192" s="311"/>
      <c r="GB192" s="311"/>
      <c r="GC192" s="311"/>
      <c r="GD192" s="311"/>
      <c r="GF192" s="311"/>
      <c r="GG192" s="311"/>
      <c r="GH192" s="311"/>
      <c r="GI192" s="311"/>
      <c r="GJ192" s="311"/>
      <c r="GK192" s="311"/>
      <c r="GL192" s="311"/>
      <c r="GM192" s="311"/>
      <c r="GN192" s="311"/>
      <c r="GO192" s="311"/>
      <c r="GP192" s="311"/>
      <c r="GQ192" s="311"/>
      <c r="GR192" s="311"/>
      <c r="GS192" s="311"/>
      <c r="GT192" s="311"/>
      <c r="GU192" s="311"/>
      <c r="GV192" s="311"/>
      <c r="GW192" s="311"/>
      <c r="GX192" s="311"/>
      <c r="GY192" s="311"/>
      <c r="GZ192" s="311"/>
      <c r="HA192" s="311"/>
      <c r="HB192" s="311"/>
      <c r="HC192" s="311"/>
      <c r="HD192" s="311"/>
      <c r="HE192" s="311"/>
      <c r="HF192" s="311"/>
      <c r="HG192" s="311"/>
      <c r="HH192" s="311"/>
      <c r="HI192" s="311"/>
      <c r="HJ192" s="311"/>
      <c r="HK192" s="311"/>
      <c r="HL192" s="311"/>
      <c r="HM192" s="311"/>
      <c r="HN192" s="311"/>
      <c r="HO192" s="311"/>
      <c r="HP192" s="311"/>
      <c r="HQ192" s="311"/>
      <c r="HR192" s="311"/>
      <c r="HS192" s="311"/>
      <c r="HT192" s="311"/>
      <c r="HU192" s="311"/>
      <c r="HV192" s="311"/>
      <c r="HW192" s="311"/>
      <c r="HX192" s="311"/>
      <c r="HY192" s="311"/>
      <c r="HZ192" s="311"/>
      <c r="IA192" s="311"/>
      <c r="IB192" s="311"/>
      <c r="IC192" s="311"/>
      <c r="ID192" s="311"/>
      <c r="IE192" s="311"/>
      <c r="IF192" s="311"/>
      <c r="IG192" s="311"/>
      <c r="IH192" s="311"/>
      <c r="II192" s="311"/>
      <c r="IJ192" s="311"/>
      <c r="IK192" s="311"/>
      <c r="IL192" s="311"/>
      <c r="IM192" s="311"/>
      <c r="IN192" s="311"/>
      <c r="IO192" s="311"/>
      <c r="IP192" s="311"/>
      <c r="IQ192" s="311"/>
      <c r="IR192" s="311"/>
      <c r="IS192" s="311"/>
      <c r="IT192" s="311"/>
      <c r="IU192" s="311"/>
      <c r="IV192" s="311"/>
      <c r="IW192" s="311"/>
      <c r="IX192" s="311"/>
      <c r="IY192" s="311"/>
      <c r="IZ192" s="311"/>
      <c r="JA192" s="311"/>
      <c r="JB192" s="311"/>
      <c r="JC192" s="311"/>
      <c r="JD192" s="311"/>
      <c r="JE192" s="311"/>
      <c r="JF192" s="311"/>
      <c r="JG192" s="311"/>
      <c r="JH192" s="311"/>
      <c r="JI192" s="311"/>
      <c r="JJ192" s="311"/>
      <c r="JK192" s="311"/>
      <c r="JL192" s="311"/>
      <c r="JM192" s="311"/>
      <c r="JN192" s="311"/>
      <c r="JO192" s="311"/>
      <c r="JP192" s="311"/>
      <c r="JQ192" s="311"/>
      <c r="JR192" s="311"/>
      <c r="JS192" s="311"/>
      <c r="JT192" s="311"/>
      <c r="JU192" s="311"/>
      <c r="JV192" s="311"/>
      <c r="JW192" s="311"/>
      <c r="JX192" s="311"/>
      <c r="JY192" s="311"/>
      <c r="JZ192" s="311"/>
      <c r="KA192" s="311"/>
      <c r="KB192" s="311"/>
      <c r="KC192" s="311"/>
      <c r="KD192" s="311"/>
      <c r="KE192" s="311"/>
      <c r="KF192" s="311"/>
      <c r="KG192" s="311"/>
      <c r="KH192" s="311"/>
      <c r="KI192" s="311"/>
      <c r="KJ192" s="311"/>
      <c r="KK192" s="311"/>
      <c r="KL192" s="311"/>
      <c r="KM192" s="311"/>
      <c r="KN192" s="311"/>
      <c r="KO192" s="311"/>
      <c r="KP192" s="311"/>
      <c r="KQ192" s="311"/>
      <c r="KR192" s="311"/>
      <c r="KS192" s="311"/>
      <c r="KT192" s="311"/>
      <c r="KU192" s="311"/>
      <c r="KV192" s="311"/>
      <c r="KW192" s="311"/>
      <c r="KX192" s="311"/>
      <c r="KY192" s="311"/>
      <c r="KZ192" s="311"/>
      <c r="LA192" s="311"/>
      <c r="LB192" s="311"/>
      <c r="LC192" s="311"/>
      <c r="LD192" s="311"/>
      <c r="LE192" s="311"/>
      <c r="LF192" s="311"/>
      <c r="LG192" s="311"/>
      <c r="LH192" s="311"/>
      <c r="LI192" s="311"/>
    </row>
    <row r="193" spans="133:321">
      <c r="EC193" s="308"/>
      <c r="ED193" s="308"/>
      <c r="EE193" s="308"/>
      <c r="EF193" s="308"/>
      <c r="EG193" s="308"/>
      <c r="EH193" s="311"/>
      <c r="EI193" s="311"/>
      <c r="EJ193" s="311"/>
      <c r="EK193" s="311"/>
      <c r="EL193" s="311"/>
      <c r="EM193" s="311"/>
      <c r="EN193" s="311"/>
      <c r="EO193" s="311"/>
      <c r="EP193" s="311"/>
      <c r="EQ193" s="311"/>
      <c r="ER193" s="311"/>
      <c r="ES193" s="311"/>
      <c r="ET193" s="311"/>
      <c r="EU193" s="311"/>
      <c r="EV193" s="311"/>
      <c r="EW193" s="311"/>
      <c r="EX193" s="311"/>
      <c r="EY193" s="311"/>
      <c r="EZ193" s="311"/>
      <c r="FA193" s="311"/>
      <c r="FB193" s="311"/>
      <c r="FC193" s="311"/>
      <c r="FD193" s="311"/>
      <c r="FE193" s="311"/>
      <c r="FF193" s="311"/>
      <c r="FG193" s="311"/>
      <c r="FH193" s="311"/>
      <c r="FI193" s="311"/>
      <c r="FJ193" s="311"/>
      <c r="FK193" s="311"/>
      <c r="FL193" s="311"/>
      <c r="FM193" s="311"/>
      <c r="FN193" s="311"/>
      <c r="FO193" s="311"/>
      <c r="FP193" s="311"/>
      <c r="FQ193" s="311"/>
      <c r="FR193" s="311"/>
      <c r="FS193" s="311"/>
      <c r="FT193" s="311"/>
      <c r="FU193" s="311"/>
      <c r="FV193" s="311"/>
      <c r="FW193" s="311"/>
      <c r="FX193" s="311"/>
      <c r="FY193" s="311"/>
      <c r="FZ193" s="311"/>
      <c r="GA193" s="311"/>
      <c r="GB193" s="311"/>
      <c r="GC193" s="311"/>
      <c r="GD193" s="311"/>
      <c r="GF193" s="311"/>
      <c r="GG193" s="311"/>
      <c r="GH193" s="311"/>
      <c r="GI193" s="311"/>
      <c r="GJ193" s="311"/>
      <c r="GK193" s="311"/>
      <c r="GL193" s="311"/>
      <c r="GM193" s="311"/>
      <c r="GN193" s="311"/>
      <c r="GO193" s="311"/>
      <c r="GP193" s="311"/>
      <c r="GQ193" s="311"/>
      <c r="GR193" s="311"/>
      <c r="GS193" s="311"/>
      <c r="GT193" s="311"/>
      <c r="GU193" s="311"/>
      <c r="GV193" s="311"/>
      <c r="GW193" s="311"/>
      <c r="GX193" s="311"/>
      <c r="GY193" s="311"/>
      <c r="GZ193" s="311"/>
      <c r="HA193" s="311"/>
      <c r="HB193" s="311"/>
      <c r="HC193" s="311"/>
      <c r="HD193" s="311"/>
      <c r="HE193" s="311"/>
      <c r="HF193" s="311"/>
      <c r="HG193" s="311"/>
      <c r="HH193" s="311"/>
      <c r="HI193" s="311"/>
      <c r="HJ193" s="311"/>
      <c r="HK193" s="311"/>
      <c r="HL193" s="311"/>
      <c r="HM193" s="311"/>
      <c r="HN193" s="311"/>
      <c r="HO193" s="311"/>
      <c r="HP193" s="311"/>
      <c r="HQ193" s="311"/>
      <c r="HR193" s="311"/>
      <c r="HS193" s="311"/>
      <c r="HT193" s="311"/>
      <c r="HU193" s="311"/>
      <c r="HV193" s="311"/>
      <c r="HW193" s="311"/>
      <c r="HX193" s="311"/>
      <c r="HY193" s="311"/>
      <c r="HZ193" s="311"/>
      <c r="IA193" s="311"/>
      <c r="IB193" s="311"/>
      <c r="IC193" s="311"/>
      <c r="ID193" s="311"/>
      <c r="IE193" s="311"/>
      <c r="IF193" s="311"/>
      <c r="IG193" s="311"/>
      <c r="IH193" s="311"/>
      <c r="II193" s="311"/>
      <c r="IJ193" s="311"/>
      <c r="IK193" s="311"/>
      <c r="IL193" s="311"/>
      <c r="IM193" s="311"/>
      <c r="IN193" s="311"/>
      <c r="IO193" s="311"/>
      <c r="IP193" s="311"/>
      <c r="IQ193" s="311"/>
      <c r="IR193" s="311"/>
      <c r="IS193" s="311"/>
      <c r="IT193" s="311"/>
      <c r="IU193" s="311"/>
      <c r="IV193" s="311"/>
      <c r="IW193" s="311"/>
      <c r="IX193" s="311"/>
      <c r="IY193" s="311"/>
      <c r="IZ193" s="311"/>
      <c r="JA193" s="311"/>
      <c r="JB193" s="311"/>
      <c r="JC193" s="311"/>
      <c r="JD193" s="311"/>
      <c r="JE193" s="311"/>
      <c r="JF193" s="311"/>
      <c r="JG193" s="311"/>
      <c r="JH193" s="311"/>
      <c r="JI193" s="311"/>
      <c r="JJ193" s="311"/>
      <c r="JK193" s="311"/>
      <c r="JL193" s="311"/>
      <c r="JM193" s="311"/>
      <c r="JN193" s="311"/>
      <c r="JO193" s="311"/>
      <c r="JP193" s="311"/>
      <c r="JQ193" s="311"/>
      <c r="JR193" s="311"/>
      <c r="JS193" s="311"/>
      <c r="JT193" s="311"/>
      <c r="JU193" s="311"/>
      <c r="JV193" s="311"/>
      <c r="JW193" s="311"/>
      <c r="JX193" s="311"/>
      <c r="JY193" s="311"/>
      <c r="JZ193" s="311"/>
      <c r="KA193" s="311"/>
      <c r="KB193" s="311"/>
      <c r="KC193" s="311"/>
      <c r="KD193" s="311"/>
      <c r="KE193" s="311"/>
      <c r="KF193" s="311"/>
      <c r="KG193" s="311"/>
      <c r="KH193" s="311"/>
      <c r="KI193" s="311"/>
      <c r="KJ193" s="311"/>
      <c r="KK193" s="311"/>
      <c r="KL193" s="311"/>
      <c r="KM193" s="311"/>
      <c r="KN193" s="311"/>
      <c r="KO193" s="311"/>
      <c r="KP193" s="311"/>
      <c r="KQ193" s="311"/>
      <c r="KR193" s="311"/>
      <c r="KS193" s="311"/>
      <c r="KT193" s="311"/>
      <c r="KU193" s="311"/>
      <c r="KV193" s="311"/>
      <c r="KW193" s="311"/>
      <c r="KX193" s="311"/>
      <c r="KY193" s="311"/>
      <c r="KZ193" s="311"/>
      <c r="LA193" s="311"/>
      <c r="LB193" s="311"/>
      <c r="LC193" s="311"/>
      <c r="LD193" s="311"/>
      <c r="LE193" s="311"/>
      <c r="LF193" s="311"/>
      <c r="LG193" s="311"/>
      <c r="LH193" s="311"/>
      <c r="LI193" s="311"/>
    </row>
    <row r="194" spans="133:321">
      <c r="EC194" s="308"/>
      <c r="ED194" s="308"/>
      <c r="EE194" s="308"/>
      <c r="EF194" s="308"/>
      <c r="EG194" s="308"/>
      <c r="EH194" s="311"/>
      <c r="EI194" s="311"/>
      <c r="EJ194" s="311"/>
      <c r="EK194" s="311"/>
      <c r="EL194" s="311"/>
      <c r="EM194" s="311"/>
      <c r="EN194" s="311"/>
      <c r="EO194" s="311"/>
      <c r="EP194" s="311"/>
      <c r="EQ194" s="311"/>
      <c r="ER194" s="311"/>
      <c r="ES194" s="311"/>
      <c r="ET194" s="311"/>
      <c r="EU194" s="311"/>
      <c r="EV194" s="311"/>
      <c r="EW194" s="311"/>
      <c r="EX194" s="311"/>
      <c r="EY194" s="311"/>
      <c r="EZ194" s="311"/>
      <c r="FA194" s="311"/>
      <c r="FB194" s="311"/>
      <c r="FC194" s="311"/>
      <c r="FD194" s="311"/>
      <c r="FE194" s="311"/>
      <c r="FF194" s="311"/>
      <c r="FG194" s="311"/>
      <c r="FH194" s="311"/>
      <c r="FI194" s="311"/>
      <c r="FJ194" s="311"/>
      <c r="FK194" s="311"/>
      <c r="FL194" s="311"/>
      <c r="FM194" s="311"/>
      <c r="FN194" s="311"/>
      <c r="FO194" s="311"/>
      <c r="FP194" s="311"/>
      <c r="FQ194" s="311"/>
      <c r="FR194" s="311"/>
      <c r="FS194" s="311"/>
      <c r="FT194" s="311"/>
      <c r="FU194" s="311"/>
      <c r="FV194" s="311"/>
      <c r="FW194" s="311"/>
      <c r="FX194" s="311"/>
      <c r="FY194" s="311"/>
      <c r="FZ194" s="311"/>
      <c r="GA194" s="311"/>
      <c r="GB194" s="311"/>
      <c r="GC194" s="311"/>
      <c r="GD194" s="311"/>
      <c r="GF194" s="311"/>
      <c r="GG194" s="311"/>
      <c r="GH194" s="311"/>
      <c r="GI194" s="311"/>
      <c r="GJ194" s="311"/>
      <c r="GK194" s="311"/>
      <c r="GL194" s="311"/>
      <c r="GM194" s="311"/>
      <c r="GN194" s="311"/>
      <c r="GO194" s="311"/>
      <c r="GP194" s="311"/>
      <c r="GQ194" s="311"/>
      <c r="GR194" s="311"/>
      <c r="GS194" s="311"/>
      <c r="GT194" s="311"/>
      <c r="GU194" s="311"/>
      <c r="GV194" s="311"/>
      <c r="GW194" s="311"/>
      <c r="GX194" s="311"/>
      <c r="GY194" s="311"/>
      <c r="GZ194" s="311"/>
      <c r="HA194" s="311"/>
      <c r="HB194" s="311"/>
      <c r="HC194" s="311"/>
      <c r="HD194" s="311"/>
      <c r="HE194" s="311"/>
      <c r="HF194" s="311"/>
      <c r="HG194" s="311"/>
      <c r="HH194" s="311"/>
      <c r="HI194" s="311"/>
      <c r="HJ194" s="311"/>
      <c r="HK194" s="311"/>
      <c r="HL194" s="311"/>
      <c r="HM194" s="311"/>
      <c r="HN194" s="311"/>
      <c r="HO194" s="311"/>
      <c r="HP194" s="311"/>
      <c r="HQ194" s="311"/>
      <c r="HR194" s="311"/>
      <c r="HS194" s="311"/>
      <c r="HT194" s="311"/>
      <c r="HU194" s="311"/>
      <c r="HV194" s="311"/>
      <c r="HW194" s="311"/>
      <c r="HX194" s="311"/>
      <c r="HY194" s="311"/>
      <c r="HZ194" s="311"/>
      <c r="IA194" s="311"/>
      <c r="IB194" s="311"/>
      <c r="IC194" s="311"/>
      <c r="ID194" s="311"/>
      <c r="IE194" s="311"/>
      <c r="IF194" s="311"/>
      <c r="IG194" s="311"/>
      <c r="IH194" s="311"/>
      <c r="II194" s="311"/>
      <c r="IJ194" s="311"/>
      <c r="IK194" s="311"/>
      <c r="IL194" s="311"/>
      <c r="IM194" s="311"/>
      <c r="IN194" s="311"/>
      <c r="IO194" s="311"/>
      <c r="IP194" s="311"/>
      <c r="IQ194" s="311"/>
      <c r="IR194" s="311"/>
      <c r="IS194" s="311"/>
      <c r="IT194" s="311"/>
      <c r="IU194" s="311"/>
      <c r="IV194" s="311"/>
      <c r="IW194" s="311"/>
      <c r="IX194" s="311"/>
      <c r="IY194" s="311"/>
      <c r="IZ194" s="311"/>
      <c r="JA194" s="311"/>
      <c r="JB194" s="311"/>
      <c r="JC194" s="311"/>
      <c r="JD194" s="311"/>
      <c r="JE194" s="311"/>
      <c r="JF194" s="311"/>
      <c r="JG194" s="311"/>
      <c r="JH194" s="311"/>
      <c r="JI194" s="311"/>
      <c r="JJ194" s="311"/>
      <c r="JK194" s="311"/>
      <c r="JL194" s="311"/>
      <c r="JM194" s="311"/>
      <c r="JN194" s="311"/>
      <c r="JO194" s="311"/>
      <c r="JP194" s="311"/>
      <c r="JQ194" s="311"/>
      <c r="JR194" s="311"/>
      <c r="JS194" s="311"/>
      <c r="JT194" s="311"/>
      <c r="JU194" s="311"/>
      <c r="JV194" s="311"/>
      <c r="JW194" s="311"/>
      <c r="JX194" s="311"/>
      <c r="JY194" s="311"/>
      <c r="JZ194" s="311"/>
      <c r="KA194" s="311"/>
      <c r="KB194" s="311"/>
      <c r="KC194" s="311"/>
      <c r="KD194" s="311"/>
      <c r="KE194" s="311"/>
      <c r="KF194" s="311"/>
      <c r="KG194" s="311"/>
      <c r="KH194" s="311"/>
      <c r="KI194" s="311"/>
      <c r="KJ194" s="311"/>
      <c r="KK194" s="311"/>
      <c r="KL194" s="311"/>
      <c r="KM194" s="311"/>
      <c r="KN194" s="311"/>
      <c r="KO194" s="311"/>
      <c r="KP194" s="311"/>
      <c r="KQ194" s="311"/>
      <c r="KR194" s="311"/>
      <c r="KS194" s="311"/>
      <c r="KT194" s="311"/>
      <c r="KU194" s="311"/>
      <c r="KV194" s="311"/>
      <c r="KW194" s="311"/>
      <c r="KX194" s="311"/>
      <c r="KY194" s="311"/>
      <c r="KZ194" s="311"/>
      <c r="LA194" s="311"/>
      <c r="LB194" s="311"/>
      <c r="LC194" s="311"/>
      <c r="LD194" s="311"/>
      <c r="LE194" s="311"/>
      <c r="LF194" s="311"/>
      <c r="LG194" s="311"/>
      <c r="LH194" s="311"/>
      <c r="LI194" s="311"/>
    </row>
    <row r="195" spans="133:321">
      <c r="EC195" s="308"/>
      <c r="ED195" s="308"/>
      <c r="EE195" s="308"/>
      <c r="EF195" s="308"/>
      <c r="EG195" s="308"/>
      <c r="EH195" s="311"/>
      <c r="EI195" s="311"/>
      <c r="EJ195" s="311"/>
      <c r="EK195" s="311"/>
      <c r="EL195" s="311"/>
      <c r="EM195" s="311"/>
      <c r="EN195" s="311"/>
      <c r="EO195" s="311"/>
      <c r="EP195" s="311"/>
      <c r="EQ195" s="311"/>
      <c r="ER195" s="311"/>
      <c r="ES195" s="311"/>
      <c r="ET195" s="311"/>
      <c r="EU195" s="351"/>
      <c r="EV195" s="311"/>
      <c r="EW195" s="311"/>
      <c r="EX195" s="311"/>
      <c r="EY195" s="311"/>
      <c r="EZ195" s="311"/>
      <c r="FA195" s="311"/>
      <c r="FB195" s="311"/>
      <c r="FC195" s="311"/>
      <c r="FD195" s="311"/>
      <c r="FE195" s="311"/>
      <c r="FF195" s="311"/>
      <c r="FG195" s="311"/>
      <c r="FH195" s="311"/>
      <c r="FI195" s="311"/>
      <c r="FJ195" s="311"/>
      <c r="FK195" s="311"/>
      <c r="FL195" s="311"/>
      <c r="FM195" s="311"/>
      <c r="FN195" s="311"/>
      <c r="FO195" s="311"/>
      <c r="FP195" s="311"/>
      <c r="FQ195" s="311"/>
      <c r="FR195" s="311"/>
      <c r="FS195" s="311"/>
      <c r="FT195" s="311"/>
      <c r="FU195" s="311"/>
      <c r="FV195" s="311"/>
      <c r="FW195" s="311"/>
      <c r="FX195" s="311"/>
      <c r="FY195" s="311"/>
      <c r="FZ195" s="311"/>
      <c r="GA195" s="311"/>
      <c r="GB195" s="311"/>
      <c r="GC195" s="311"/>
      <c r="GD195" s="311"/>
      <c r="GF195" s="311"/>
      <c r="GG195" s="311"/>
      <c r="GH195" s="311"/>
      <c r="GI195" s="311"/>
      <c r="GJ195" s="311"/>
      <c r="GK195" s="311"/>
      <c r="GL195" s="311"/>
      <c r="GM195" s="311"/>
      <c r="GN195" s="311"/>
      <c r="GO195" s="311"/>
      <c r="GP195" s="311"/>
      <c r="GQ195" s="311"/>
      <c r="GR195" s="311"/>
      <c r="GS195" s="311"/>
      <c r="GT195" s="311"/>
      <c r="GU195" s="311"/>
      <c r="GV195" s="311"/>
      <c r="GW195" s="311"/>
      <c r="GX195" s="311"/>
      <c r="GY195" s="311"/>
      <c r="GZ195" s="311"/>
      <c r="HA195" s="311"/>
      <c r="HB195" s="311"/>
      <c r="HC195" s="311"/>
      <c r="HD195" s="311"/>
      <c r="HE195" s="311"/>
      <c r="HF195" s="311"/>
      <c r="HG195" s="311"/>
      <c r="HH195" s="311"/>
      <c r="HI195" s="311"/>
      <c r="HJ195" s="311"/>
      <c r="HK195" s="311"/>
      <c r="HL195" s="311"/>
      <c r="HM195" s="311"/>
      <c r="HN195" s="311"/>
      <c r="HO195" s="311"/>
      <c r="HP195" s="311"/>
      <c r="HQ195" s="311"/>
      <c r="HR195" s="311"/>
      <c r="HS195" s="311"/>
      <c r="HT195" s="311"/>
      <c r="HU195" s="311"/>
      <c r="HV195" s="311"/>
      <c r="HW195" s="311"/>
      <c r="HX195" s="311"/>
      <c r="HY195" s="311"/>
      <c r="HZ195" s="311"/>
      <c r="IA195" s="311"/>
      <c r="IB195" s="311"/>
      <c r="IC195" s="311"/>
      <c r="ID195" s="311"/>
      <c r="IE195" s="311"/>
      <c r="IF195" s="311"/>
      <c r="IG195" s="311"/>
      <c r="IH195" s="311"/>
      <c r="II195" s="311"/>
      <c r="IJ195" s="311"/>
      <c r="IK195" s="311"/>
      <c r="IL195" s="311"/>
      <c r="IM195" s="311"/>
      <c r="IN195" s="311"/>
      <c r="IO195" s="311"/>
      <c r="IP195" s="311"/>
      <c r="IQ195" s="311"/>
      <c r="IR195" s="311"/>
      <c r="IS195" s="311"/>
      <c r="IT195" s="311"/>
      <c r="IU195" s="311"/>
      <c r="IV195" s="311"/>
      <c r="IW195" s="311"/>
      <c r="IX195" s="311"/>
      <c r="IY195" s="311"/>
      <c r="IZ195" s="311"/>
      <c r="JA195" s="311"/>
      <c r="JB195" s="311"/>
      <c r="JC195" s="311"/>
      <c r="JD195" s="311"/>
      <c r="JE195" s="311"/>
      <c r="JF195" s="311"/>
      <c r="JG195" s="311"/>
      <c r="JH195" s="311"/>
      <c r="JI195" s="311"/>
      <c r="JJ195" s="311"/>
      <c r="JK195" s="311"/>
      <c r="JL195" s="311"/>
      <c r="JM195" s="311"/>
      <c r="JN195" s="311"/>
      <c r="JO195" s="311"/>
      <c r="JP195" s="311"/>
      <c r="JQ195" s="311"/>
      <c r="JR195" s="311"/>
      <c r="JS195" s="311"/>
      <c r="JT195" s="311"/>
      <c r="JU195" s="311"/>
      <c r="JV195" s="311"/>
      <c r="JW195" s="311"/>
      <c r="JX195" s="311"/>
      <c r="JY195" s="311"/>
      <c r="JZ195" s="311"/>
      <c r="KA195" s="311"/>
      <c r="KB195" s="311"/>
      <c r="KC195" s="311"/>
      <c r="KD195" s="311"/>
      <c r="KE195" s="311"/>
      <c r="KF195" s="311"/>
      <c r="KG195" s="311"/>
      <c r="KH195" s="311"/>
      <c r="KI195" s="311"/>
      <c r="KJ195" s="311"/>
      <c r="KK195" s="311"/>
      <c r="KL195" s="311"/>
      <c r="KM195" s="311"/>
      <c r="KN195" s="311"/>
      <c r="KO195" s="311"/>
      <c r="KP195" s="311"/>
      <c r="KQ195" s="311"/>
      <c r="KR195" s="311"/>
      <c r="KS195" s="311"/>
      <c r="KT195" s="311"/>
      <c r="KU195" s="311"/>
      <c r="KV195" s="311"/>
      <c r="KW195" s="311"/>
      <c r="KX195" s="311"/>
      <c r="KY195" s="311"/>
      <c r="KZ195" s="311"/>
      <c r="LA195" s="311"/>
      <c r="LB195" s="311"/>
      <c r="LC195" s="311"/>
      <c r="LD195" s="311"/>
      <c r="LE195" s="311"/>
      <c r="LF195" s="311"/>
      <c r="LG195" s="311"/>
      <c r="LH195" s="311"/>
      <c r="LI195" s="311"/>
    </row>
    <row r="211" spans="1:187">
      <c r="EH211" s="284"/>
    </row>
    <row r="214" spans="1:187">
      <c r="E214" s="588" t="s">
        <v>676</v>
      </c>
      <c r="F214" s="585">
        <v>2006</v>
      </c>
      <c r="G214" s="586"/>
      <c r="H214" s="586"/>
      <c r="I214" s="586"/>
      <c r="J214" s="586"/>
      <c r="K214" s="586"/>
      <c r="L214" s="586"/>
      <c r="M214" s="586"/>
      <c r="N214" s="586"/>
      <c r="O214" s="586"/>
      <c r="P214" s="586"/>
      <c r="Q214" s="587"/>
      <c r="R214" s="585">
        <v>2007</v>
      </c>
      <c r="S214" s="586"/>
      <c r="T214" s="586"/>
      <c r="U214" s="586"/>
      <c r="V214" s="586"/>
      <c r="W214" s="586"/>
      <c r="X214" s="586"/>
      <c r="Y214" s="586"/>
      <c r="Z214" s="586"/>
      <c r="AA214" s="586"/>
      <c r="AB214" s="586"/>
      <c r="AC214" s="587"/>
      <c r="AD214" s="585">
        <v>2008</v>
      </c>
      <c r="AE214" s="586"/>
      <c r="AF214" s="586"/>
      <c r="AG214" s="586"/>
      <c r="AH214" s="586"/>
      <c r="AI214" s="586"/>
      <c r="AJ214" s="586"/>
      <c r="AK214" s="586"/>
      <c r="AL214" s="586"/>
      <c r="AM214" s="586"/>
      <c r="AN214" s="586"/>
      <c r="AO214" s="587"/>
      <c r="AP214" s="585">
        <v>2009</v>
      </c>
      <c r="AQ214" s="586"/>
      <c r="AR214" s="586"/>
      <c r="AS214" s="586"/>
      <c r="AT214" s="586"/>
      <c r="AU214" s="586"/>
      <c r="AV214" s="586"/>
      <c r="AW214" s="586"/>
      <c r="AX214" s="586"/>
      <c r="AY214" s="586"/>
      <c r="AZ214" s="586"/>
      <c r="BA214" s="587"/>
      <c r="BB214" s="585">
        <v>2010</v>
      </c>
      <c r="BC214" s="586"/>
      <c r="BD214" s="586"/>
      <c r="BE214" s="586"/>
      <c r="BF214" s="586"/>
      <c r="BG214" s="586"/>
      <c r="BH214" s="586"/>
      <c r="BI214" s="586"/>
      <c r="BJ214" s="586"/>
      <c r="BK214" s="586"/>
      <c r="BL214" s="586"/>
      <c r="BM214" s="587"/>
      <c r="BN214" s="585">
        <v>2011</v>
      </c>
      <c r="BO214" s="586"/>
      <c r="BP214" s="586"/>
      <c r="BQ214" s="586"/>
      <c r="BR214" s="586"/>
      <c r="BS214" s="586"/>
      <c r="BT214" s="586"/>
      <c r="BU214" s="586"/>
      <c r="BV214" s="586"/>
      <c r="BW214" s="586"/>
      <c r="BX214" s="586"/>
      <c r="BY214" s="587"/>
      <c r="BZ214" s="586">
        <v>2012</v>
      </c>
      <c r="CA214" s="586"/>
      <c r="CB214" s="586"/>
      <c r="CC214" s="586"/>
      <c r="CD214" s="586"/>
      <c r="CE214" s="586"/>
      <c r="CF214" s="586"/>
      <c r="CG214" s="586"/>
      <c r="CH214" s="586"/>
      <c r="CI214" s="586"/>
      <c r="CJ214" s="586"/>
      <c r="CK214" s="586"/>
      <c r="CL214" s="585">
        <v>2013</v>
      </c>
      <c r="CM214" s="586"/>
      <c r="CN214" s="586"/>
      <c r="CO214" s="586"/>
      <c r="CP214" s="586"/>
      <c r="CQ214" s="586"/>
      <c r="CR214" s="586"/>
      <c r="CS214" s="586"/>
      <c r="CT214" s="586"/>
      <c r="CU214" s="586"/>
      <c r="CV214" s="586"/>
      <c r="CW214" s="587"/>
      <c r="CX214" s="585">
        <v>2014</v>
      </c>
      <c r="CY214" s="586"/>
      <c r="CZ214" s="586"/>
      <c r="DA214" s="586"/>
      <c r="DB214" s="586"/>
      <c r="DC214" s="586"/>
      <c r="DD214" s="586"/>
      <c r="DE214" s="586"/>
      <c r="DF214" s="586"/>
      <c r="DG214" s="586"/>
      <c r="DH214" s="586"/>
      <c r="DI214" s="587"/>
      <c r="DJ214" s="585">
        <v>2015</v>
      </c>
      <c r="DK214" s="586"/>
      <c r="DL214" s="586"/>
      <c r="DM214" s="586"/>
      <c r="DN214" s="586"/>
      <c r="DO214" s="586"/>
      <c r="DP214" s="586"/>
      <c r="DQ214" s="586"/>
      <c r="DR214" s="586"/>
      <c r="DS214" s="586"/>
      <c r="DT214" s="586"/>
      <c r="DU214" s="587"/>
    </row>
    <row r="215" spans="1:187">
      <c r="E215" s="588"/>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26" t="s">
        <v>724</v>
      </c>
      <c r="EI215" s="326" t="s">
        <v>725</v>
      </c>
      <c r="EJ215" s="326" t="s">
        <v>726</v>
      </c>
      <c r="EK215" s="326" t="s">
        <v>727</v>
      </c>
      <c r="EL215" s="326" t="s">
        <v>728</v>
      </c>
      <c r="EM215" s="326" t="s">
        <v>729</v>
      </c>
      <c r="EN215" s="326" t="s">
        <v>730</v>
      </c>
      <c r="EO215" s="326" t="s">
        <v>731</v>
      </c>
      <c r="EP215" s="326" t="s">
        <v>732</v>
      </c>
      <c r="EQ215" s="326" t="s">
        <v>733</v>
      </c>
      <c r="ER215" s="326" t="s">
        <v>734</v>
      </c>
      <c r="ES215" s="326" t="s">
        <v>735</v>
      </c>
      <c r="ET215" s="326" t="s">
        <v>742</v>
      </c>
      <c r="EU215" s="326" t="s">
        <v>743</v>
      </c>
      <c r="EV215" s="326" t="s">
        <v>744</v>
      </c>
      <c r="EW215" s="326" t="s">
        <v>745</v>
      </c>
      <c r="EX215" s="326" t="s">
        <v>746</v>
      </c>
      <c r="EY215" s="326" t="s">
        <v>747</v>
      </c>
      <c r="EZ215" s="326" t="s">
        <v>748</v>
      </c>
      <c r="FA215" s="326" t="s">
        <v>749</v>
      </c>
      <c r="FB215" s="326" t="s">
        <v>750</v>
      </c>
      <c r="FC215" s="326" t="s">
        <v>751</v>
      </c>
      <c r="FD215" s="326" t="s">
        <v>752</v>
      </c>
      <c r="FE215" s="326" t="s">
        <v>753</v>
      </c>
      <c r="FF215" s="326" t="s">
        <v>758</v>
      </c>
      <c r="FG215" s="326" t="s">
        <v>759</v>
      </c>
      <c r="FH215" s="326" t="s">
        <v>760</v>
      </c>
      <c r="FI215" s="326" t="s">
        <v>761</v>
      </c>
      <c r="FJ215" s="326" t="s">
        <v>762</v>
      </c>
      <c r="FK215" s="326" t="s">
        <v>763</v>
      </c>
      <c r="FL215" s="326" t="s">
        <v>764</v>
      </c>
      <c r="FM215" s="326" t="s">
        <v>765</v>
      </c>
      <c r="FN215" s="326" t="s">
        <v>766</v>
      </c>
      <c r="FO215" s="326" t="s">
        <v>767</v>
      </c>
      <c r="FP215" s="326" t="s">
        <v>768</v>
      </c>
      <c r="FQ215" s="326" t="s">
        <v>769</v>
      </c>
      <c r="FR215" s="41" t="s">
        <v>777</v>
      </c>
      <c r="FS215" s="356"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7">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84">
        <f t="shared" ref="DV216:ES216" si="18">DV217+DV249+DV259</f>
        <v>128850563.59659526</v>
      </c>
      <c r="DW216" s="284">
        <f t="shared" si="18"/>
        <v>146614404.76445901</v>
      </c>
      <c r="DX216" s="284">
        <f t="shared" si="18"/>
        <v>163468653.87502012</v>
      </c>
      <c r="DY216" s="284">
        <f t="shared" si="18"/>
        <v>175371539.58759058</v>
      </c>
      <c r="DZ216" s="284">
        <f t="shared" si="18"/>
        <v>164767421.70767844</v>
      </c>
      <c r="EA216" s="284">
        <f t="shared" si="18"/>
        <v>180014582.75346881</v>
      </c>
      <c r="EB216" s="284">
        <f t="shared" si="18"/>
        <v>195825830.75993624</v>
      </c>
      <c r="EC216" s="284">
        <f t="shared" si="18"/>
        <v>197931941.23618484</v>
      </c>
      <c r="ED216" s="284">
        <f t="shared" si="18"/>
        <v>188242241.54629749</v>
      </c>
      <c r="EE216" s="284">
        <f t="shared" si="18"/>
        <v>198826191.33020011</v>
      </c>
      <c r="EF216" s="284">
        <f t="shared" si="18"/>
        <v>162119388.44968379</v>
      </c>
      <c r="EG216" s="284">
        <f t="shared" si="18"/>
        <v>223583117.22288498</v>
      </c>
      <c r="EH216" s="284">
        <f t="shared" si="18"/>
        <v>109927912.88314301</v>
      </c>
      <c r="EI216" s="284">
        <f t="shared" si="18"/>
        <v>139988884.7104401</v>
      </c>
      <c r="EJ216" s="284">
        <f t="shared" si="18"/>
        <v>168619244.90199408</v>
      </c>
      <c r="EK216" s="284">
        <f t="shared" si="18"/>
        <v>161064908.13011798</v>
      </c>
      <c r="EL216" s="284">
        <f t="shared" si="18"/>
        <v>157187778.36459905</v>
      </c>
      <c r="EM216" s="284">
        <f t="shared" si="18"/>
        <v>173103498.61527026</v>
      </c>
      <c r="EN216" s="284">
        <f t="shared" si="18"/>
        <v>173549199.05869666</v>
      </c>
      <c r="EO216" s="284">
        <f t="shared" si="18"/>
        <v>189139313.24435988</v>
      </c>
      <c r="EP216" s="284">
        <f t="shared" si="18"/>
        <v>182820453.81019896</v>
      </c>
      <c r="EQ216" s="284">
        <f t="shared" si="18"/>
        <v>169544272.17165217</v>
      </c>
      <c r="ER216" s="284">
        <f t="shared" si="18"/>
        <v>161107751.27361044</v>
      </c>
      <c r="ES216" s="284">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9">DV218+DV227+DV232+DV237+DV244+DV252+DV255</f>
        <v>73254807.508548588</v>
      </c>
      <c r="DW217" s="284">
        <f t="shared" si="19"/>
        <v>91018648.676412344</v>
      </c>
      <c r="DX217" s="284">
        <f t="shared" si="19"/>
        <v>107872897.78697345</v>
      </c>
      <c r="DY217" s="284">
        <f t="shared" si="19"/>
        <v>119775783.49954391</v>
      </c>
      <c r="DZ217" s="284">
        <f t="shared" si="19"/>
        <v>109171665.61963177</v>
      </c>
      <c r="EA217" s="284">
        <f t="shared" si="19"/>
        <v>124418826.66542214</v>
      </c>
      <c r="EB217" s="284">
        <f t="shared" si="19"/>
        <v>140230074.67188957</v>
      </c>
      <c r="EC217" s="284">
        <f t="shared" si="19"/>
        <v>142336185.14813817</v>
      </c>
      <c r="ED217" s="284">
        <f t="shared" si="19"/>
        <v>132646485.45825082</v>
      </c>
      <c r="EE217" s="284">
        <f t="shared" si="19"/>
        <v>143230435.24215344</v>
      </c>
      <c r="EF217" s="284">
        <f t="shared" si="19"/>
        <v>106523632.36163713</v>
      </c>
      <c r="EG217" s="284">
        <f t="shared" si="19"/>
        <v>167987361.13483831</v>
      </c>
      <c r="EH217" s="284">
        <f t="shared" si="19"/>
        <v>72080094.246903852</v>
      </c>
      <c r="EI217" s="284">
        <f t="shared" si="19"/>
        <v>102141066.07420093</v>
      </c>
      <c r="EJ217" s="284">
        <f t="shared" si="19"/>
        <v>130771426.26575491</v>
      </c>
      <c r="EK217" s="284">
        <f t="shared" si="19"/>
        <v>123217089.49387881</v>
      </c>
      <c r="EL217" s="284">
        <f t="shared" si="19"/>
        <v>119339959.72835988</v>
      </c>
      <c r="EM217" s="284">
        <f t="shared" si="19"/>
        <v>135255679.97903109</v>
      </c>
      <c r="EN217" s="284">
        <f t="shared" si="19"/>
        <v>135701380.42245749</v>
      </c>
      <c r="EO217" s="284">
        <f t="shared" si="19"/>
        <v>151291494.60812071</v>
      </c>
      <c r="EP217" s="284">
        <f t="shared" si="19"/>
        <v>144972635.17395979</v>
      </c>
      <c r="EQ217" s="284">
        <f t="shared" si="19"/>
        <v>131696453.535413</v>
      </c>
      <c r="ER217" s="284">
        <f t="shared" si="19"/>
        <v>123259932.63737127</v>
      </c>
      <c r="ES217" s="284">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80">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85">
        <f>SUM(DV219:DV226)</f>
        <v>48519296.02748242</v>
      </c>
      <c r="DW218" s="285">
        <f t="shared" ref="DW218:ES218" si="23">SUM(DW219:DW226)</f>
        <v>51347232.904158622</v>
      </c>
      <c r="DX218" s="285">
        <f t="shared" si="23"/>
        <v>65011100.969904706</v>
      </c>
      <c r="DY218" s="285">
        <f t="shared" si="23"/>
        <v>75093253.280867532</v>
      </c>
      <c r="DZ218" s="285">
        <f t="shared" si="23"/>
        <v>64376516.948674828</v>
      </c>
      <c r="EA218" s="285">
        <f t="shared" si="23"/>
        <v>71906788.704869837</v>
      </c>
      <c r="EB218" s="285">
        <f t="shared" si="23"/>
        <v>84224318.482175812</v>
      </c>
      <c r="EC218" s="285">
        <f t="shared" si="23"/>
        <v>88333743.072993502</v>
      </c>
      <c r="ED218" s="285">
        <f t="shared" si="23"/>
        <v>82494871.783352494</v>
      </c>
      <c r="EE218" s="285">
        <f t="shared" si="23"/>
        <v>82511282.288320467</v>
      </c>
      <c r="EF218" s="285">
        <f t="shared" si="23"/>
        <v>60879285.246393085</v>
      </c>
      <c r="EG218" s="285">
        <f t="shared" si="23"/>
        <v>73552702.357222885</v>
      </c>
      <c r="EH218" s="285">
        <f>SUM(EH219:EH226)</f>
        <v>53393011.197744071</v>
      </c>
      <c r="EI218" s="285">
        <f t="shared" si="23"/>
        <v>59298498.751362592</v>
      </c>
      <c r="EJ218" s="285">
        <f t="shared" si="23"/>
        <v>79240240.613968194</v>
      </c>
      <c r="EK218" s="285">
        <f t="shared" si="23"/>
        <v>76769826.71535778</v>
      </c>
      <c r="EL218" s="285">
        <f t="shared" si="23"/>
        <v>72284574.424425364</v>
      </c>
      <c r="EM218" s="285">
        <f t="shared" si="23"/>
        <v>82867820.454024225</v>
      </c>
      <c r="EN218" s="285">
        <f t="shared" si="23"/>
        <v>90215653.451355755</v>
      </c>
      <c r="EO218" s="285">
        <f t="shared" si="23"/>
        <v>102091916.6793773</v>
      </c>
      <c r="EP218" s="285">
        <f t="shared" si="23"/>
        <v>90311561.121648863</v>
      </c>
      <c r="EQ218" s="285">
        <f t="shared" si="23"/>
        <v>81590409.643190965</v>
      </c>
      <c r="ER218" s="285">
        <f t="shared" si="23"/>
        <v>71104013.719024956</v>
      </c>
      <c r="ES218" s="285">
        <f t="shared" si="23"/>
        <v>85109067.493094087</v>
      </c>
      <c r="ET218" s="335">
        <v>60295851.510000005</v>
      </c>
      <c r="EU218" s="335">
        <v>64797597.330000006</v>
      </c>
      <c r="EV218" s="335">
        <v>89261850.609999985</v>
      </c>
      <c r="EW218" s="335">
        <v>97799793.080000013</v>
      </c>
      <c r="EX218" s="335">
        <v>90553351.069999993</v>
      </c>
      <c r="EY218" s="335">
        <v>87503254.430000007</v>
      </c>
      <c r="EZ218" s="335">
        <v>99397799.482830197</v>
      </c>
      <c r="FA218" s="335">
        <v>110357770.3498607</v>
      </c>
      <c r="FB218" s="335">
        <v>102093047.15872496</v>
      </c>
      <c r="FC218" s="335">
        <v>95698512.829288453</v>
      </c>
      <c r="FD218" s="335">
        <v>82424829.046484277</v>
      </c>
      <c r="FE218" s="335">
        <v>98213532.499999791</v>
      </c>
      <c r="FF218" s="357">
        <v>72429730.420000002</v>
      </c>
      <c r="FG218" s="357">
        <v>68470908.439999998</v>
      </c>
      <c r="FH218" s="357">
        <v>98709545.510000005</v>
      </c>
      <c r="FI218" s="357">
        <v>106791818.52</v>
      </c>
      <c r="FJ218" s="357">
        <v>94372185.030000001</v>
      </c>
      <c r="FK218" s="357">
        <v>89389439.689999998</v>
      </c>
      <c r="FL218" s="357">
        <v>106366803.00672032</v>
      </c>
      <c r="FM218" s="357">
        <v>110847613.63774106</v>
      </c>
      <c r="FN218" s="357">
        <f>105712748.66474-4000000</f>
        <v>101712748.66474</v>
      </c>
      <c r="FO218" s="357">
        <f>92295636.2285859+4000000</f>
        <v>96295636.228585899</v>
      </c>
      <c r="FP218" s="357">
        <v>84393107.743797168</v>
      </c>
      <c r="FQ218" s="357">
        <v>92890414.095145509</v>
      </c>
      <c r="FR218" s="443">
        <f>SUM(FR219:FR226)</f>
        <v>73320205.209999993</v>
      </c>
      <c r="FS218" s="443">
        <f t="shared" ref="FS218:FW218" si="24">SUM(FS219:FS226)</f>
        <v>69683087.399999991</v>
      </c>
      <c r="FT218" s="443">
        <f t="shared" si="24"/>
        <v>105613736.66000001</v>
      </c>
      <c r="FU218" s="443">
        <f t="shared" si="24"/>
        <v>83521974.920000002</v>
      </c>
      <c r="FV218" s="443">
        <f t="shared" si="24"/>
        <v>69752758.120000005</v>
      </c>
      <c r="FW218" s="443">
        <f t="shared" si="24"/>
        <v>82125472.672907159</v>
      </c>
      <c r="FX218" s="443">
        <f>SUM(FX219:FX226)</f>
        <v>97440527.99295114</v>
      </c>
      <c r="FY218" s="443">
        <f t="shared" ref="FY218" si="25">SUM(FY219:FY226)</f>
        <v>102835982.17822319</v>
      </c>
      <c r="FZ218" s="443">
        <f t="shared" ref="FZ218" si="26">SUM(FZ219:FZ226)</f>
        <v>99861898.573637322</v>
      </c>
      <c r="GA218" s="443">
        <f t="shared" ref="GA218" si="27">SUM(GA219:GA226)</f>
        <v>96098494.299763739</v>
      </c>
      <c r="GB218" s="443">
        <f t="shared" ref="GB218" si="28">SUM(GB219:GB226)</f>
        <v>81549422.466298312</v>
      </c>
      <c r="GC218" s="443">
        <f t="shared" ref="GC218" si="29">SUM(GC219:GC226)</f>
        <v>93633799.201363876</v>
      </c>
      <c r="GE218" s="436">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37">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37">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37">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37">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37">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37">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37">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37">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80">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85">
        <f>SUM(DV228:DV231)</f>
        <v>18354060.58487517</v>
      </c>
      <c r="DW227" s="285">
        <f t="shared" ref="DW227:ES227" si="35">SUM(DW228:DW231)</f>
        <v>32251984.308998123</v>
      </c>
      <c r="DX227" s="285">
        <f t="shared" si="35"/>
        <v>35252780.4112795</v>
      </c>
      <c r="DY227" s="285">
        <f t="shared" si="35"/>
        <v>36048622.442372173</v>
      </c>
      <c r="DZ227" s="285">
        <f t="shared" si="35"/>
        <v>36467046.907571375</v>
      </c>
      <c r="EA227" s="285">
        <f t="shared" si="35"/>
        <v>39962406.622471027</v>
      </c>
      <c r="EB227" s="285">
        <f t="shared" si="35"/>
        <v>41754281.859282047</v>
      </c>
      <c r="EC227" s="285">
        <f t="shared" si="35"/>
        <v>41778770.739156105</v>
      </c>
      <c r="ED227" s="285">
        <f t="shared" si="35"/>
        <v>40678217.175356045</v>
      </c>
      <c r="EE227" s="285">
        <f t="shared" si="35"/>
        <v>50087168.979291983</v>
      </c>
      <c r="EF227" s="285">
        <f t="shared" si="35"/>
        <v>35104466.825188249</v>
      </c>
      <c r="EG227" s="285">
        <f t="shared" si="35"/>
        <v>75416411.255019069</v>
      </c>
      <c r="EH227" s="285">
        <f t="shared" si="35"/>
        <v>14494391.656080697</v>
      </c>
      <c r="EI227" s="285">
        <f t="shared" si="35"/>
        <v>38286134.504472315</v>
      </c>
      <c r="EJ227" s="285">
        <f t="shared" si="35"/>
        <v>42512596.169410236</v>
      </c>
      <c r="EK227" s="285">
        <f t="shared" si="35"/>
        <v>36881500.656790689</v>
      </c>
      <c r="EL227" s="285">
        <f t="shared" si="35"/>
        <v>37654579.061565474</v>
      </c>
      <c r="EM227" s="285">
        <f t="shared" si="35"/>
        <v>40791760.633679733</v>
      </c>
      <c r="EN227" s="285">
        <f t="shared" si="35"/>
        <v>36948873.818993188</v>
      </c>
      <c r="EO227" s="285">
        <f t="shared" si="35"/>
        <v>40320200.299979933</v>
      </c>
      <c r="EP227" s="285">
        <f t="shared" si="35"/>
        <v>44012184.309503838</v>
      </c>
      <c r="EQ227" s="285">
        <f t="shared" si="35"/>
        <v>39620758.48069074</v>
      </c>
      <c r="ER227" s="285">
        <f t="shared" si="35"/>
        <v>41454472.958962008</v>
      </c>
      <c r="ES227" s="285">
        <f t="shared" si="35"/>
        <v>79179339.503347233</v>
      </c>
      <c r="ET227" s="335">
        <v>14572676.99</v>
      </c>
      <c r="EU227" s="335">
        <v>36938118.07</v>
      </c>
      <c r="EV227" s="335">
        <v>43053255.970000006</v>
      </c>
      <c r="EW227" s="335">
        <v>41029948.000000007</v>
      </c>
      <c r="EX227" s="335">
        <v>40388291.549999997</v>
      </c>
      <c r="EY227" s="335">
        <v>42077356.240000002</v>
      </c>
      <c r="EZ227" s="335">
        <v>46362054.926801726</v>
      </c>
      <c r="FA227" s="335">
        <v>45724084.253699668</v>
      </c>
      <c r="FB227" s="335">
        <v>41947258.969554022</v>
      </c>
      <c r="FC227" s="335">
        <v>44433442.802094914</v>
      </c>
      <c r="FD227" s="335">
        <v>45788790.684398532</v>
      </c>
      <c r="FE227" s="335">
        <v>79938550.463845864</v>
      </c>
      <c r="FF227" s="357">
        <v>16498881.48</v>
      </c>
      <c r="FG227" s="357">
        <v>41912269.38000001</v>
      </c>
      <c r="FH227" s="357">
        <v>41047599.18</v>
      </c>
      <c r="FI227" s="357">
        <v>50290988.940000005</v>
      </c>
      <c r="FJ227" s="357">
        <v>37496285.130000003</v>
      </c>
      <c r="FK227" s="357">
        <v>45280786.510000005</v>
      </c>
      <c r="FL227" s="357">
        <v>46250891.035691187</v>
      </c>
      <c r="FM227" s="357">
        <v>44632014.674295112</v>
      </c>
      <c r="FN227" s="357">
        <v>41120271.333377153</v>
      </c>
      <c r="FO227" s="357">
        <v>46928850.635902815</v>
      </c>
      <c r="FP227" s="357">
        <v>44128259.697538294</v>
      </c>
      <c r="FQ227" s="357">
        <v>78626416.07852602</v>
      </c>
      <c r="FR227" s="443">
        <f>SUM(FR228:FR231)</f>
        <v>15749286.220000001</v>
      </c>
      <c r="FS227" s="443">
        <f t="shared" ref="FS227:GC227" si="36">SUM(FS228:FS231)</f>
        <v>42574769.890000001</v>
      </c>
      <c r="FT227" s="443">
        <f t="shared" si="36"/>
        <v>44888756.57</v>
      </c>
      <c r="FU227" s="443">
        <f t="shared" si="36"/>
        <v>33882602.5</v>
      </c>
      <c r="FV227" s="443">
        <f t="shared" si="36"/>
        <v>40418289.450000003</v>
      </c>
      <c r="FW227" s="443">
        <f t="shared" si="36"/>
        <v>39209561.537363522</v>
      </c>
      <c r="FX227" s="443">
        <f t="shared" si="36"/>
        <v>39824401.286702745</v>
      </c>
      <c r="FY227" s="443">
        <f t="shared" si="36"/>
        <v>37466342.331191912</v>
      </c>
      <c r="FZ227" s="443">
        <f t="shared" si="36"/>
        <v>35714950.117071614</v>
      </c>
      <c r="GA227" s="443">
        <f t="shared" si="36"/>
        <v>56930028.965902433</v>
      </c>
      <c r="GB227" s="443">
        <f t="shared" si="36"/>
        <v>36060885.689019322</v>
      </c>
      <c r="GC227" s="443">
        <f t="shared" si="36"/>
        <v>69780505.759044364</v>
      </c>
      <c r="GE227" s="436">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37">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37">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37">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37">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80">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85">
        <f t="shared" ref="DV232:ES232" si="38">SUM(DV233:DV236)</f>
        <v>723207.81855982868</v>
      </c>
      <c r="DW232" s="285">
        <f t="shared" si="38"/>
        <v>1375936.6828377536</v>
      </c>
      <c r="DX232" s="285">
        <f t="shared" si="38"/>
        <v>1085048.6732404828</v>
      </c>
      <c r="DY232" s="285">
        <f t="shared" si="38"/>
        <v>1135307.1677424815</v>
      </c>
      <c r="DZ232" s="285">
        <f t="shared" si="38"/>
        <v>1038831.7010082075</v>
      </c>
      <c r="EA232" s="285">
        <f t="shared" si="38"/>
        <v>1185196.3988510575</v>
      </c>
      <c r="EB232" s="285">
        <f t="shared" si="38"/>
        <v>1392519.4702588716</v>
      </c>
      <c r="EC232" s="285">
        <f t="shared" si="38"/>
        <v>1336120.0015746492</v>
      </c>
      <c r="ED232" s="285">
        <f t="shared" si="38"/>
        <v>1100943.0740307707</v>
      </c>
      <c r="EE232" s="285">
        <f t="shared" si="38"/>
        <v>1348017.839179961</v>
      </c>
      <c r="EF232" s="285">
        <f t="shared" si="38"/>
        <v>1208363.2775689771</v>
      </c>
      <c r="EG232" s="285">
        <f t="shared" si="38"/>
        <v>1458355.2073679506</v>
      </c>
      <c r="EH232" s="285">
        <f t="shared" si="38"/>
        <v>610864.67030384962</v>
      </c>
      <c r="EI232" s="285">
        <f t="shared" si="38"/>
        <v>956190.19217041158</v>
      </c>
      <c r="EJ232" s="285">
        <f t="shared" si="38"/>
        <v>1101531.2378384364</v>
      </c>
      <c r="EK232" s="285">
        <f t="shared" si="38"/>
        <v>1012659.4044928866</v>
      </c>
      <c r="EL232" s="285">
        <f t="shared" si="38"/>
        <v>1178564.1353407067</v>
      </c>
      <c r="EM232" s="285">
        <f t="shared" si="38"/>
        <v>1356946.2184835174</v>
      </c>
      <c r="EN232" s="285">
        <f t="shared" si="38"/>
        <v>1348470.7634851695</v>
      </c>
      <c r="EO232" s="285">
        <f t="shared" si="38"/>
        <v>1646935.436847656</v>
      </c>
      <c r="EP232" s="285">
        <f t="shared" si="38"/>
        <v>1304957.8822505821</v>
      </c>
      <c r="EQ232" s="285">
        <f t="shared" si="38"/>
        <v>1090007.5802936796</v>
      </c>
      <c r="ER232" s="285">
        <f t="shared" si="38"/>
        <v>1069514.6174671263</v>
      </c>
      <c r="ES232" s="285">
        <f t="shared" si="38"/>
        <v>1155633.7530853748</v>
      </c>
      <c r="ET232" s="335">
        <v>785627.23999999987</v>
      </c>
      <c r="EU232" s="335">
        <v>993423.94</v>
      </c>
      <c r="EV232" s="335">
        <v>1089343.29</v>
      </c>
      <c r="EW232" s="335">
        <v>1198538.77</v>
      </c>
      <c r="EX232" s="335">
        <v>1382138.7799999998</v>
      </c>
      <c r="EY232" s="335">
        <v>1539773.02</v>
      </c>
      <c r="EZ232" s="335">
        <v>1993333.2050530105</v>
      </c>
      <c r="FA232" s="335">
        <v>2094009.8411112905</v>
      </c>
      <c r="FB232" s="335">
        <v>1758705.3100069393</v>
      </c>
      <c r="FC232" s="335">
        <v>1756312.8353634721</v>
      </c>
      <c r="FD232" s="335">
        <v>1538063.0039378535</v>
      </c>
      <c r="FE232" s="335">
        <v>1571199.152751297</v>
      </c>
      <c r="FF232" s="357">
        <v>851162.27</v>
      </c>
      <c r="FG232" s="357">
        <v>1041125.3899999999</v>
      </c>
      <c r="FH232" s="357">
        <v>1066481.8799999999</v>
      </c>
      <c r="FI232" s="357">
        <v>1290371.49</v>
      </c>
      <c r="FJ232" s="357">
        <v>1208813.17</v>
      </c>
      <c r="FK232" s="357">
        <v>1252534.6599999999</v>
      </c>
      <c r="FL232" s="357">
        <v>1795731.4641523927</v>
      </c>
      <c r="FM232" s="357">
        <v>1701456.5372229549</v>
      </c>
      <c r="FN232" s="357">
        <v>1388736.0694359436</v>
      </c>
      <c r="FO232" s="357">
        <v>1341528.8515351652</v>
      </c>
      <c r="FP232" s="357">
        <v>1134405.6022195939</v>
      </c>
      <c r="FQ232" s="357">
        <v>1246141.5409339513</v>
      </c>
      <c r="FR232" s="443">
        <f>SUM(FR233:FR236)</f>
        <v>669819.01</v>
      </c>
      <c r="FS232" s="443">
        <f t="shared" ref="FS232:GC232" si="39">SUM(FS233:FS236)</f>
        <v>845756.92</v>
      </c>
      <c r="FT232" s="443">
        <f t="shared" si="39"/>
        <v>720374.53</v>
      </c>
      <c r="FU232" s="443">
        <f t="shared" si="39"/>
        <v>316937.24</v>
      </c>
      <c r="FV232" s="443">
        <f t="shared" si="39"/>
        <v>469045.42</v>
      </c>
      <c r="FW232" s="443">
        <f t="shared" si="39"/>
        <v>1161870.8532355535</v>
      </c>
      <c r="FX232" s="443">
        <f t="shared" si="39"/>
        <v>1673430.2546007757</v>
      </c>
      <c r="FY232" s="443">
        <f t="shared" si="39"/>
        <v>1388372.9389781314</v>
      </c>
      <c r="FZ232" s="443">
        <f t="shared" si="39"/>
        <v>1416214.8034873675</v>
      </c>
      <c r="GA232" s="443">
        <f t="shared" si="39"/>
        <v>1276386.1061063381</v>
      </c>
      <c r="GB232" s="443">
        <f t="shared" si="39"/>
        <v>963348.80250703567</v>
      </c>
      <c r="GC232" s="443">
        <f t="shared" si="39"/>
        <v>1285597.5253147981</v>
      </c>
      <c r="GE232" s="436">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37">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37">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37">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37">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80">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85">
        <f t="shared" ref="DV237:ES237" si="41">SUM(DV238:DV243)</f>
        <v>830622.45977962902</v>
      </c>
      <c r="DW237" s="285">
        <f t="shared" si="41"/>
        <v>841675.37717694405</v>
      </c>
      <c r="DX237" s="285">
        <f t="shared" si="41"/>
        <v>1095886.2838292783</v>
      </c>
      <c r="DY237" s="285">
        <f t="shared" si="41"/>
        <v>803106.60353358404</v>
      </c>
      <c r="DZ237" s="285">
        <f t="shared" si="41"/>
        <v>1197017.3724938135</v>
      </c>
      <c r="EA237" s="285">
        <f t="shared" si="41"/>
        <v>1645191.7465731674</v>
      </c>
      <c r="EB237" s="285">
        <f t="shared" si="41"/>
        <v>1914614.876306891</v>
      </c>
      <c r="EC237" s="285">
        <f t="shared" si="41"/>
        <v>1757103.5644707002</v>
      </c>
      <c r="ED237" s="285">
        <f t="shared" si="41"/>
        <v>1998291.5618472034</v>
      </c>
      <c r="EE237" s="285">
        <f t="shared" si="41"/>
        <v>2181977.5553072984</v>
      </c>
      <c r="EF237" s="285">
        <f t="shared" si="41"/>
        <v>1508780.0698249615</v>
      </c>
      <c r="EG237" s="285">
        <f t="shared" si="41"/>
        <v>1535340.0887295473</v>
      </c>
      <c r="EH237" s="285">
        <f t="shared" si="41"/>
        <v>1682455.8460246248</v>
      </c>
      <c r="EI237" s="285">
        <f t="shared" si="41"/>
        <v>1232315.1298845697</v>
      </c>
      <c r="EJ237" s="285">
        <f t="shared" si="41"/>
        <v>1332747.1124490716</v>
      </c>
      <c r="EK237" s="285">
        <f t="shared" si="41"/>
        <v>1975532.6209221156</v>
      </c>
      <c r="EL237" s="285">
        <f t="shared" si="41"/>
        <v>1379961.0350704237</v>
      </c>
      <c r="EM237" s="285">
        <f t="shared" si="41"/>
        <v>1823244.5616456694</v>
      </c>
      <c r="EN237" s="285">
        <f t="shared" si="41"/>
        <v>2820791.0553781362</v>
      </c>
      <c r="EO237" s="285">
        <f t="shared" si="41"/>
        <v>1850940.4561359507</v>
      </c>
      <c r="EP237" s="285">
        <f t="shared" si="41"/>
        <v>2466068.9719773401</v>
      </c>
      <c r="EQ237" s="285">
        <f t="shared" si="41"/>
        <v>2793048.4100497989</v>
      </c>
      <c r="ER237" s="285">
        <f t="shared" si="41"/>
        <v>1640472.4289961406</v>
      </c>
      <c r="ES237" s="285">
        <f t="shared" si="41"/>
        <v>2451703.7437339895</v>
      </c>
      <c r="ET237" s="335">
        <v>1774503.5699999998</v>
      </c>
      <c r="EU237" s="335">
        <v>1885893.46</v>
      </c>
      <c r="EV237" s="335">
        <v>2001213.06</v>
      </c>
      <c r="EW237" s="335">
        <v>2389766.7799999998</v>
      </c>
      <c r="EX237" s="335">
        <v>1530724.52</v>
      </c>
      <c r="EY237" s="335">
        <v>2860047.35</v>
      </c>
      <c r="EZ237" s="335">
        <v>2768982.89609381</v>
      </c>
      <c r="FA237" s="335">
        <v>1878964.846878767</v>
      </c>
      <c r="FB237" s="335">
        <v>2453431.0919642458</v>
      </c>
      <c r="FC237" s="335">
        <v>3062621.0292725526</v>
      </c>
      <c r="FD237" s="335">
        <v>2157522.0205821833</v>
      </c>
      <c r="FE237" s="335">
        <v>3364455.4723437326</v>
      </c>
      <c r="FF237" s="357">
        <v>2315003.25</v>
      </c>
      <c r="FG237" s="357">
        <v>1541397.86</v>
      </c>
      <c r="FH237" s="357">
        <v>2408517.5</v>
      </c>
      <c r="FI237" s="357">
        <v>3310133.38</v>
      </c>
      <c r="FJ237" s="357">
        <v>1792591.2</v>
      </c>
      <c r="FK237" s="357">
        <v>2081141.31</v>
      </c>
      <c r="FL237" s="357">
        <v>3811615.3822946725</v>
      </c>
      <c r="FM237" s="357">
        <v>2369139.8885664819</v>
      </c>
      <c r="FN237" s="357">
        <v>2509036.584840606</v>
      </c>
      <c r="FO237" s="357">
        <v>3286740.3746407013</v>
      </c>
      <c r="FP237" s="357">
        <v>2611990.4957672656</v>
      </c>
      <c r="FQ237" s="357">
        <v>3353537.6354902741</v>
      </c>
      <c r="FR237" s="443">
        <f>SUM(FR238:FR243)</f>
        <v>2226726.9299999997</v>
      </c>
      <c r="FS237" s="443">
        <f t="shared" ref="FS237:GC237" si="42">SUM(FS238:FS243)</f>
        <v>2200614.79</v>
      </c>
      <c r="FT237" s="443">
        <f t="shared" si="42"/>
        <v>1317967.9100000001</v>
      </c>
      <c r="FU237" s="443">
        <f t="shared" si="42"/>
        <v>1597851.3599999999</v>
      </c>
      <c r="FV237" s="443">
        <f t="shared" si="42"/>
        <v>1673853.74</v>
      </c>
      <c r="FW237" s="443">
        <f t="shared" si="42"/>
        <v>2179490.8743573632</v>
      </c>
      <c r="FX237" s="443">
        <f t="shared" si="42"/>
        <v>2571108.8359225746</v>
      </c>
      <c r="FY237" s="443">
        <f t="shared" si="42"/>
        <v>1825380.5890086682</v>
      </c>
      <c r="FZ237" s="443">
        <f t="shared" si="42"/>
        <v>2163813.0387331629</v>
      </c>
      <c r="GA237" s="443">
        <f t="shared" si="42"/>
        <v>1995229.2228867295</v>
      </c>
      <c r="GB237" s="443">
        <f t="shared" si="42"/>
        <v>1517691.0449207788</v>
      </c>
      <c r="GC237" s="443">
        <f t="shared" si="42"/>
        <v>3555523.5622207262</v>
      </c>
      <c r="GE237" s="436">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37">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37">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37">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37">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37">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37">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80">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85">
        <f t="shared" ref="DV244:ES244" si="45">SUM(DV245:DV248)</f>
        <v>3695677.3428100054</v>
      </c>
      <c r="DW244" s="285">
        <f t="shared" si="45"/>
        <v>2748948.1269429871</v>
      </c>
      <c r="DX244" s="285">
        <f t="shared" si="45"/>
        <v>3437534.4688711073</v>
      </c>
      <c r="DY244" s="285">
        <f t="shared" si="45"/>
        <v>4310053.4851114023</v>
      </c>
      <c r="DZ244" s="285">
        <f t="shared" si="45"/>
        <v>4691720.2243610416</v>
      </c>
      <c r="EA244" s="285">
        <f t="shared" si="45"/>
        <v>7347424.3207463743</v>
      </c>
      <c r="EB244" s="285">
        <f t="shared" si="45"/>
        <v>7513005.0166636882</v>
      </c>
      <c r="EC244" s="285">
        <f t="shared" si="45"/>
        <v>7727362.0985374814</v>
      </c>
      <c r="ED244" s="285">
        <f t="shared" si="45"/>
        <v>3713024.1621761573</v>
      </c>
      <c r="EE244" s="285">
        <f t="shared" si="45"/>
        <v>3090680.5408276808</v>
      </c>
      <c r="EF244" s="285">
        <f t="shared" si="45"/>
        <v>3793073.2615852021</v>
      </c>
      <c r="EG244" s="285">
        <f t="shared" si="45"/>
        <v>6660284.6574711353</v>
      </c>
      <c r="EH244" s="285">
        <f t="shared" si="45"/>
        <v>1168350.4302555511</v>
      </c>
      <c r="EI244" s="285">
        <f t="shared" si="45"/>
        <v>1798869.4036121303</v>
      </c>
      <c r="EJ244" s="285">
        <f t="shared" si="45"/>
        <v>4217567.8031770149</v>
      </c>
      <c r="EK244" s="285">
        <f t="shared" si="45"/>
        <v>4791550.5507069705</v>
      </c>
      <c r="EL244" s="285">
        <f t="shared" si="45"/>
        <v>2759327.8496096786</v>
      </c>
      <c r="EM244" s="285">
        <f t="shared" si="45"/>
        <v>4234177.9201608691</v>
      </c>
      <c r="EN244" s="285">
        <f t="shared" si="45"/>
        <v>2756294.0427416707</v>
      </c>
      <c r="EO244" s="285">
        <f t="shared" si="45"/>
        <v>3422485.7897798368</v>
      </c>
      <c r="EP244" s="285">
        <f t="shared" si="45"/>
        <v>2475503.0918674311</v>
      </c>
      <c r="EQ244" s="285">
        <f t="shared" si="45"/>
        <v>2324139.1651606886</v>
      </c>
      <c r="ER244" s="285">
        <f t="shared" si="45"/>
        <v>2273693.8538731383</v>
      </c>
      <c r="ES244" s="285">
        <f t="shared" si="45"/>
        <v>5169176.3101685084</v>
      </c>
      <c r="ET244" s="335">
        <v>2425520.8099999996</v>
      </c>
      <c r="EU244" s="335">
        <v>1609741.96</v>
      </c>
      <c r="EV244" s="335">
        <v>2046839.3099999998</v>
      </c>
      <c r="EW244" s="335">
        <v>5482431.4299999997</v>
      </c>
      <c r="EX244" s="335">
        <v>2151437.83</v>
      </c>
      <c r="EY244" s="335">
        <v>2740294.16</v>
      </c>
      <c r="EZ244" s="335">
        <v>3610099.6149461018</v>
      </c>
      <c r="FA244" s="335">
        <v>2856432.7673175023</v>
      </c>
      <c r="FB244" s="335">
        <v>38693622.019299239</v>
      </c>
      <c r="FC244" s="335">
        <v>3080614.3453884441</v>
      </c>
      <c r="FD244" s="335">
        <v>2054798.3756645597</v>
      </c>
      <c r="FE244" s="335">
        <v>4981072.0471647922</v>
      </c>
      <c r="FF244" s="357">
        <v>1567288.04</v>
      </c>
      <c r="FG244" s="357">
        <v>2199531.1</v>
      </c>
      <c r="FH244" s="357">
        <v>3194097.81</v>
      </c>
      <c r="FI244" s="357">
        <v>2385711.15</v>
      </c>
      <c r="FJ244" s="357">
        <v>7159438.3900000006</v>
      </c>
      <c r="FK244" s="357">
        <v>3263135.44</v>
      </c>
      <c r="FL244" s="357">
        <v>3782335.0282840966</v>
      </c>
      <c r="FM244" s="357">
        <v>3340173.0404689522</v>
      </c>
      <c r="FN244" s="357">
        <f>37689732.0664406-35000000</f>
        <v>2689732.0664405972</v>
      </c>
      <c r="FO244" s="357">
        <f>2215962.80977053+35000000</f>
        <v>37215962.809770532</v>
      </c>
      <c r="FP244" s="357">
        <v>3512092.3071244648</v>
      </c>
      <c r="FQ244" s="357">
        <v>7138953.7303113183</v>
      </c>
      <c r="FR244" s="443">
        <f>SUM(FR245:FR248)</f>
        <v>1484714.27</v>
      </c>
      <c r="FS244" s="443">
        <f t="shared" ref="FS244:GC244" si="46">SUM(FS245:FS248)</f>
        <v>2100277.88</v>
      </c>
      <c r="FT244" s="443">
        <f t="shared" si="46"/>
        <v>4248499.3600000003</v>
      </c>
      <c r="FU244" s="443">
        <f t="shared" si="46"/>
        <v>1617752.3800000001</v>
      </c>
      <c r="FV244" s="443">
        <f t="shared" si="46"/>
        <v>1237245.3599999999</v>
      </c>
      <c r="FW244" s="443">
        <f t="shared" si="46"/>
        <v>2257816.068284105</v>
      </c>
      <c r="FX244" s="443">
        <f t="shared" si="46"/>
        <v>5692253.8149066633</v>
      </c>
      <c r="FY244" s="443">
        <f t="shared" si="46"/>
        <v>4621203.3620386366</v>
      </c>
      <c r="FZ244" s="443">
        <f t="shared" si="46"/>
        <v>17537126.915220708</v>
      </c>
      <c r="GA244" s="443">
        <f t="shared" si="46"/>
        <v>3831817.5735939299</v>
      </c>
      <c r="GB244" s="443">
        <f t="shared" si="46"/>
        <v>3619302.6260553906</v>
      </c>
      <c r="GC244" s="443">
        <f t="shared" si="46"/>
        <v>4678583.5639540665</v>
      </c>
      <c r="GE244" s="436">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37">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37">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37">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37">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43">
        <v>62782.51</v>
      </c>
      <c r="FS249" s="443">
        <v>437988.22</v>
      </c>
      <c r="FT249" s="443">
        <v>603218.21</v>
      </c>
      <c r="FU249" s="443">
        <v>198578.39</v>
      </c>
      <c r="FV249" s="443">
        <v>270349.07</v>
      </c>
      <c r="FW249" s="443">
        <v>632440.5</v>
      </c>
      <c r="FX249" s="443">
        <v>632440.5</v>
      </c>
      <c r="FY249" s="443">
        <v>632440.5</v>
      </c>
      <c r="FZ249" s="443">
        <v>632440.5</v>
      </c>
      <c r="GA249" s="443">
        <v>632440.5</v>
      </c>
      <c r="GB249" s="443">
        <v>632440.5</v>
      </c>
      <c r="GC249" s="443">
        <v>632440.6</v>
      </c>
      <c r="GD249" s="359"/>
      <c r="GE249" s="436">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43">
        <v>80819.179999999993</v>
      </c>
      <c r="FS252" s="443">
        <v>813727.89</v>
      </c>
      <c r="FT252" s="443">
        <v>794561.22</v>
      </c>
      <c r="FU252" s="443">
        <v>561040.23</v>
      </c>
      <c r="FV252" s="443">
        <v>218800.94</v>
      </c>
      <c r="FW252" s="443">
        <v>172752.84814830567</v>
      </c>
      <c r="FX252" s="443">
        <v>621585.63801238476</v>
      </c>
      <c r="FY252" s="443">
        <v>1170088.8491047423</v>
      </c>
      <c r="FZ252" s="443">
        <v>665799.08079606481</v>
      </c>
      <c r="GA252" s="443">
        <v>9201611.3215604126</v>
      </c>
      <c r="GB252" s="443">
        <v>1305018.6190754015</v>
      </c>
      <c r="GC252" s="443">
        <v>1507066.6233026888</v>
      </c>
      <c r="GE252" s="436">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3">
        <v>80819.179999999993</v>
      </c>
      <c r="FS253" s="263">
        <v>813727.89</v>
      </c>
      <c r="FT253" s="263">
        <v>794561.22</v>
      </c>
      <c r="FU253" s="263">
        <v>561040.23</v>
      </c>
      <c r="FV253" s="263">
        <v>218800.94</v>
      </c>
      <c r="FW253" s="263">
        <v>172752.84814830567</v>
      </c>
      <c r="FX253" s="263">
        <v>621585.63801238476</v>
      </c>
      <c r="FY253" s="263">
        <v>1170088.8491047423</v>
      </c>
      <c r="FZ253" s="263">
        <v>665799.08079606481</v>
      </c>
      <c r="GA253" s="263">
        <v>9201611.3215604126</v>
      </c>
      <c r="GB253" s="263">
        <v>1305018.6190754015</v>
      </c>
      <c r="GC253" s="263">
        <v>1507066.6233026888</v>
      </c>
      <c r="GE253" s="437">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43">
        <v>754264.83</v>
      </c>
      <c r="FS255" s="443">
        <v>1636489.54</v>
      </c>
      <c r="FT255" s="443">
        <v>3512551.56</v>
      </c>
      <c r="FU255" s="443">
        <v>2957605.59</v>
      </c>
      <c r="FV255" s="443">
        <v>1856477.6183333334</v>
      </c>
      <c r="FW255" s="443">
        <v>2156477.6183333299</v>
      </c>
      <c r="FX255" s="443">
        <v>1856477.6183333334</v>
      </c>
      <c r="FY255" s="443">
        <v>1856477.6183333334</v>
      </c>
      <c r="FZ255" s="443">
        <v>25000000</v>
      </c>
      <c r="GA255" s="443">
        <v>1856477.6183333334</v>
      </c>
      <c r="GB255" s="443">
        <v>1856477.6183333334</v>
      </c>
      <c r="GC255" s="443">
        <v>4700000</v>
      </c>
      <c r="GE255" s="436">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c r="FT256" s="263"/>
      <c r="FU256" s="263"/>
      <c r="FV256" s="263"/>
      <c r="FW256" s="263"/>
      <c r="FX256" s="263"/>
      <c r="FY256" s="263"/>
      <c r="FZ256" s="263"/>
      <c r="GA256" s="263"/>
      <c r="GB256" s="263"/>
      <c r="GC256" s="263"/>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34">
        <f t="shared" si="48"/>
        <v>0</v>
      </c>
      <c r="CO259" s="334">
        <f t="shared" si="48"/>
        <v>200000000</v>
      </c>
      <c r="CP259" s="334">
        <f t="shared" si="48"/>
        <v>0</v>
      </c>
      <c r="CQ259" s="334">
        <f t="shared" si="48"/>
        <v>0</v>
      </c>
      <c r="CR259" s="334">
        <f t="shared" si="48"/>
        <v>0</v>
      </c>
      <c r="CS259" s="334">
        <f t="shared" si="48"/>
        <v>0</v>
      </c>
      <c r="CT259" s="334">
        <f t="shared" si="48"/>
        <v>0</v>
      </c>
      <c r="CU259" s="334">
        <f t="shared" si="48"/>
        <v>50000000</v>
      </c>
      <c r="CV259" s="334">
        <f t="shared" si="48"/>
        <v>0</v>
      </c>
      <c r="CW259" s="334">
        <f t="shared" si="48"/>
        <v>0</v>
      </c>
      <c r="CX259" s="334">
        <f t="shared" si="48"/>
        <v>18997964.655235786</v>
      </c>
      <c r="CY259" s="334">
        <f t="shared" ref="CY259:DI259" si="49">+SUM(CY260:CY261)</f>
        <v>18997964.655235786</v>
      </c>
      <c r="CZ259" s="334">
        <f t="shared" si="49"/>
        <v>18997964.655235786</v>
      </c>
      <c r="DA259" s="334">
        <f t="shared" si="49"/>
        <v>18997964.655235786</v>
      </c>
      <c r="DB259" s="334">
        <f t="shared" si="49"/>
        <v>18997964.655235786</v>
      </c>
      <c r="DC259" s="334">
        <f t="shared" si="49"/>
        <v>18997964.655235786</v>
      </c>
      <c r="DD259" s="334">
        <f t="shared" si="49"/>
        <v>18997964.655235786</v>
      </c>
      <c r="DE259" s="334">
        <f t="shared" si="49"/>
        <v>18997964.655235786</v>
      </c>
      <c r="DF259" s="334">
        <f t="shared" si="49"/>
        <v>18997964.655235786</v>
      </c>
      <c r="DG259" s="334">
        <f t="shared" si="49"/>
        <v>18997964.655235786</v>
      </c>
      <c r="DH259" s="334">
        <f t="shared" si="49"/>
        <v>18997964.655235786</v>
      </c>
      <c r="DI259" s="334">
        <f t="shared" si="49"/>
        <v>18997964.655235786</v>
      </c>
      <c r="DJ259" s="334">
        <f>+SUM(DJ260:DJ261)</f>
        <v>52840136.569718093</v>
      </c>
      <c r="DK259" s="334">
        <f t="shared" ref="DK259:DU259" si="50">+SUM(DK260:DK261)</f>
        <v>52840136.569718093</v>
      </c>
      <c r="DL259" s="334">
        <f t="shared" si="50"/>
        <v>52840136.569718093</v>
      </c>
      <c r="DM259" s="334">
        <f t="shared" si="50"/>
        <v>52840136.569718093</v>
      </c>
      <c r="DN259" s="334">
        <f t="shared" si="50"/>
        <v>52840136.569718093</v>
      </c>
      <c r="DO259" s="334">
        <f t="shared" si="50"/>
        <v>52840136.569718093</v>
      </c>
      <c r="DP259" s="334">
        <f t="shared" si="50"/>
        <v>52840136.569718093</v>
      </c>
      <c r="DQ259" s="334">
        <f t="shared" si="50"/>
        <v>52840136.569718093</v>
      </c>
      <c r="DR259" s="334">
        <f t="shared" si="50"/>
        <v>52840136.569718093</v>
      </c>
      <c r="DS259" s="334">
        <f t="shared" si="50"/>
        <v>52840136.569718093</v>
      </c>
      <c r="DT259" s="334">
        <f t="shared" si="50"/>
        <v>52840136.569718093</v>
      </c>
      <c r="DU259" s="334">
        <f t="shared" si="50"/>
        <v>52840136.569718093</v>
      </c>
      <c r="DV259" s="334">
        <f>SUM(DV260:DV261)</f>
        <v>55595756.08804667</v>
      </c>
      <c r="DW259" s="334">
        <f t="shared" ref="DW259:EF259" si="51">SUM(DW260:DW261)</f>
        <v>55595756.08804667</v>
      </c>
      <c r="DX259" s="334">
        <f t="shared" si="51"/>
        <v>55595756.08804667</v>
      </c>
      <c r="DY259" s="334">
        <f t="shared" si="51"/>
        <v>55595756.08804667</v>
      </c>
      <c r="DZ259" s="334">
        <f t="shared" si="51"/>
        <v>55595756.08804667</v>
      </c>
      <c r="EA259" s="334">
        <f t="shared" si="51"/>
        <v>55595756.08804667</v>
      </c>
      <c r="EB259" s="334">
        <f t="shared" si="51"/>
        <v>55595756.08804667</v>
      </c>
      <c r="EC259" s="334">
        <f t="shared" si="51"/>
        <v>55595756.08804667</v>
      </c>
      <c r="ED259" s="334">
        <f t="shared" si="51"/>
        <v>55595756.08804667</v>
      </c>
      <c r="EE259" s="334">
        <f t="shared" si="51"/>
        <v>55595756.08804667</v>
      </c>
      <c r="EF259" s="334">
        <f t="shared" si="51"/>
        <v>55595756.08804667</v>
      </c>
      <c r="EG259" s="334">
        <f>SUM(EG260:EG261)</f>
        <v>55595756.08804667</v>
      </c>
      <c r="EH259" s="334">
        <f t="shared" ref="EH259:ES259" si="52">SUM(EH260:EH261)</f>
        <v>37847818.636239164</v>
      </c>
      <c r="EI259" s="334">
        <f t="shared" si="52"/>
        <v>37847818.636239164</v>
      </c>
      <c r="EJ259" s="334">
        <f t="shared" si="52"/>
        <v>37847818.636239164</v>
      </c>
      <c r="EK259" s="334">
        <f t="shared" si="52"/>
        <v>37847818.636239164</v>
      </c>
      <c r="EL259" s="334">
        <f t="shared" si="52"/>
        <v>37847818.636239164</v>
      </c>
      <c r="EM259" s="334">
        <f t="shared" si="52"/>
        <v>37847818.636239164</v>
      </c>
      <c r="EN259" s="334">
        <f t="shared" si="52"/>
        <v>37847818.636239164</v>
      </c>
      <c r="EO259" s="334">
        <f t="shared" si="52"/>
        <v>37847818.636239164</v>
      </c>
      <c r="EP259" s="334">
        <f t="shared" si="52"/>
        <v>37847818.636239164</v>
      </c>
      <c r="EQ259" s="334">
        <f t="shared" si="52"/>
        <v>37847818.636239164</v>
      </c>
      <c r="ER259" s="334">
        <f t="shared" si="52"/>
        <v>37847818.636239164</v>
      </c>
      <c r="ES259" s="334">
        <f t="shared" si="52"/>
        <v>37847818.636239164</v>
      </c>
      <c r="ET259" s="334"/>
      <c r="EU259" s="334"/>
      <c r="EV259" s="334"/>
      <c r="EW259" s="334"/>
      <c r="EX259" s="334"/>
      <c r="EY259" s="334"/>
      <c r="EZ259" s="334"/>
      <c r="FA259" s="334"/>
      <c r="FB259" s="334"/>
      <c r="FC259" s="334"/>
      <c r="FD259" s="334"/>
      <c r="FE259" s="334"/>
      <c r="FF259" s="334">
        <v>24022843.850000001</v>
      </c>
      <c r="FG259" s="334">
        <v>0</v>
      </c>
      <c r="FH259" s="334">
        <v>107399337.39</v>
      </c>
      <c r="FI259" s="334">
        <v>15000000</v>
      </c>
      <c r="FJ259" s="334">
        <v>112000000</v>
      </c>
      <c r="FK259" s="334">
        <v>17000000</v>
      </c>
      <c r="FL259" s="334">
        <v>17000000</v>
      </c>
      <c r="FM259" s="334">
        <v>15000000</v>
      </c>
      <c r="FN259" s="334">
        <v>17000000</v>
      </c>
      <c r="FO259" s="334">
        <v>17000000</v>
      </c>
      <c r="FP259" s="334">
        <v>15000000</v>
      </c>
      <c r="FQ259" s="334">
        <v>13983087.501553783</v>
      </c>
      <c r="FR259" s="334">
        <f>SUM(FR260:FR261)</f>
        <v>316564.84000000003</v>
      </c>
      <c r="FS259" s="334">
        <f t="shared" ref="FS259:GC259" si="53">SUM(FS260:FS261)</f>
        <v>1511136.76</v>
      </c>
      <c r="FT259" s="334">
        <f t="shared" si="53"/>
        <v>3834054.75</v>
      </c>
      <c r="FU259" s="334">
        <f t="shared" si="53"/>
        <v>4493810.3600000003</v>
      </c>
      <c r="FV259" s="334">
        <f t="shared" si="53"/>
        <v>250307576.15000001</v>
      </c>
      <c r="FW259" s="334">
        <f t="shared" si="53"/>
        <v>10146635.998571429</v>
      </c>
      <c r="FX259" s="334">
        <f t="shared" si="53"/>
        <v>10146635.998571429</v>
      </c>
      <c r="FY259" s="334">
        <f t="shared" si="53"/>
        <v>10146635.998571429</v>
      </c>
      <c r="FZ259" s="334">
        <f t="shared" si="53"/>
        <v>10146635.998571429</v>
      </c>
      <c r="GA259" s="334">
        <f t="shared" si="53"/>
        <v>10146635.998571429</v>
      </c>
      <c r="GB259" s="334">
        <f t="shared" si="53"/>
        <v>10146635.998571429</v>
      </c>
      <c r="GC259" s="334">
        <f t="shared" si="53"/>
        <v>10146635.998571429</v>
      </c>
      <c r="GE259" s="436">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316564.84000000003</v>
      </c>
      <c r="FS261" s="263">
        <v>1511136.76</v>
      </c>
      <c r="FT261" s="263">
        <v>3834054.75</v>
      </c>
      <c r="FU261" s="263">
        <v>4493810.3600000003</v>
      </c>
      <c r="FV261" s="263">
        <v>250307576.15000001</v>
      </c>
      <c r="FW261" s="263">
        <v>10146635.998571429</v>
      </c>
      <c r="FX261" s="263">
        <v>10146635.998571429</v>
      </c>
      <c r="FY261" s="263">
        <v>10146635.998571429</v>
      </c>
      <c r="FZ261" s="263">
        <v>10146635.998571429</v>
      </c>
      <c r="GA261" s="263">
        <v>10146635.998571429</v>
      </c>
      <c r="GB261" s="263">
        <v>10146635.998571429</v>
      </c>
      <c r="GC261" s="263">
        <v>10146635.998571429</v>
      </c>
      <c r="GE261" s="436">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54">DV263+DV320+DV350+DV368+DV379+DV392+DV393</f>
        <v>#REF!</v>
      </c>
      <c r="DW262" s="284" t="e">
        <f t="shared" si="54"/>
        <v>#REF!</v>
      </c>
      <c r="DX262" s="284" t="e">
        <f t="shared" si="54"/>
        <v>#REF!</v>
      </c>
      <c r="DY262" s="284" t="e">
        <f t="shared" si="54"/>
        <v>#REF!</v>
      </c>
      <c r="DZ262" s="284" t="e">
        <f t="shared" si="54"/>
        <v>#REF!</v>
      </c>
      <c r="EA262" s="284" t="e">
        <f t="shared" si="54"/>
        <v>#REF!</v>
      </c>
      <c r="EB262" s="284" t="e">
        <f t="shared" si="54"/>
        <v>#REF!</v>
      </c>
      <c r="EC262" s="284" t="e">
        <f t="shared" si="54"/>
        <v>#REF!</v>
      </c>
      <c r="ED262" s="284" t="e">
        <f t="shared" si="54"/>
        <v>#REF!</v>
      </c>
      <c r="EE262" s="284" t="e">
        <f t="shared" si="54"/>
        <v>#REF!</v>
      </c>
      <c r="EF262" s="284" t="e">
        <f t="shared" si="54"/>
        <v>#REF!</v>
      </c>
      <c r="EG262" s="284" t="e">
        <f t="shared" si="54"/>
        <v>#REF!</v>
      </c>
      <c r="EH262" s="263"/>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71">
        <f t="shared" si="55"/>
        <v>32195307.643333331</v>
      </c>
      <c r="CY264" s="274">
        <f t="shared" ref="CY264:DI264" si="56">+SUM(CY265:CY269)</f>
        <v>32195307.643333331</v>
      </c>
      <c r="CZ264" s="274">
        <f t="shared" si="56"/>
        <v>32195307.643333331</v>
      </c>
      <c r="DA264" s="274">
        <f t="shared" si="56"/>
        <v>32195307.643333331</v>
      </c>
      <c r="DB264" s="274">
        <f t="shared" si="56"/>
        <v>32195307.643333331</v>
      </c>
      <c r="DC264" s="274">
        <f t="shared" si="56"/>
        <v>32195307.643333331</v>
      </c>
      <c r="DD264" s="274">
        <f t="shared" si="56"/>
        <v>32195307.643333331</v>
      </c>
      <c r="DE264" s="274">
        <f t="shared" si="56"/>
        <v>32195307.643333331</v>
      </c>
      <c r="DF264" s="274">
        <f t="shared" si="56"/>
        <v>32195307.643333331</v>
      </c>
      <c r="DG264" s="274">
        <f t="shared" si="56"/>
        <v>32195307.643333331</v>
      </c>
      <c r="DH264" s="274">
        <f t="shared" si="56"/>
        <v>32195307.643333331</v>
      </c>
      <c r="DI264" s="272">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87">
        <v>34652899.586666666</v>
      </c>
      <c r="DW264" s="287">
        <v>34652899.586666666</v>
      </c>
      <c r="DX264" s="287">
        <v>34652899.586666666</v>
      </c>
      <c r="DY264" s="287">
        <v>34652899.586666666</v>
      </c>
      <c r="DZ264" s="287">
        <v>34652899.586666666</v>
      </c>
      <c r="EA264" s="287">
        <v>34652899.586666666</v>
      </c>
      <c r="EB264" s="287">
        <v>34652899.586666666</v>
      </c>
      <c r="EC264" s="287">
        <v>34652899.586666666</v>
      </c>
      <c r="ED264" s="287">
        <v>34652899.586666666</v>
      </c>
      <c r="EE264" s="287">
        <v>34652899.586666666</v>
      </c>
      <c r="EF264" s="287">
        <v>34652899.586666666</v>
      </c>
      <c r="EG264" s="287">
        <v>34652899.586666703</v>
      </c>
      <c r="EH264" s="287">
        <v>36520519.998333327</v>
      </c>
      <c r="EI264" s="287">
        <v>36520519.998333327</v>
      </c>
      <c r="EJ264" s="287">
        <v>36520519.998333327</v>
      </c>
      <c r="EK264" s="287">
        <v>36520519.998333327</v>
      </c>
      <c r="EL264" s="287">
        <v>36520519.998333327</v>
      </c>
      <c r="EM264" s="287">
        <v>36520519.998333327</v>
      </c>
      <c r="EN264" s="287">
        <v>36520519.998333327</v>
      </c>
      <c r="EO264" s="287">
        <v>36520519.998333327</v>
      </c>
      <c r="EP264" s="287">
        <v>36520519.998333327</v>
      </c>
      <c r="EQ264" s="287">
        <v>36520519.998333327</v>
      </c>
      <c r="ER264" s="287">
        <v>36520519.998333327</v>
      </c>
      <c r="ES264" s="287">
        <v>36520519.998333327</v>
      </c>
      <c r="ET264" s="334">
        <v>36581480.009166665</v>
      </c>
      <c r="EU264" s="334">
        <v>36581480.009166665</v>
      </c>
      <c r="EV264" s="334">
        <v>36581480.009166665</v>
      </c>
      <c r="EW264" s="334">
        <v>36581480.009166665</v>
      </c>
      <c r="EX264" s="334">
        <v>36581480.009166665</v>
      </c>
      <c r="EY264" s="334">
        <v>36581480.009166665</v>
      </c>
      <c r="EZ264" s="334">
        <v>36581480.009166665</v>
      </c>
      <c r="FA264" s="334">
        <v>36581480.009166665</v>
      </c>
      <c r="FB264" s="334">
        <v>42330489.099166654</v>
      </c>
      <c r="FC264" s="334">
        <v>42330489.099166654</v>
      </c>
      <c r="FD264" s="334">
        <v>42330489.099166654</v>
      </c>
      <c r="FE264" s="334">
        <v>42330489.099166654</v>
      </c>
      <c r="FF264" s="334">
        <v>39362332.101666681</v>
      </c>
      <c r="FG264" s="334">
        <v>39125646.701666676</v>
      </c>
      <c r="FH264" s="334">
        <v>39113380.221666679</v>
      </c>
      <c r="FI264" s="334">
        <v>39105431.161666669</v>
      </c>
      <c r="FJ264" s="334">
        <v>39107573.981666677</v>
      </c>
      <c r="FK264" s="334">
        <v>41935580.18166668</v>
      </c>
      <c r="FL264" s="334">
        <v>39107470.111666672</v>
      </c>
      <c r="FM264" s="334">
        <v>39093383.891666673</v>
      </c>
      <c r="FN264" s="334">
        <v>39030288.911666676</v>
      </c>
      <c r="FO264" s="334">
        <v>39107584.94166667</v>
      </c>
      <c r="FP264" s="334">
        <v>39107395.941666678</v>
      </c>
      <c r="FQ264" s="334">
        <v>38858179.001666702</v>
      </c>
      <c r="FR264" s="334">
        <v>40884882.280000001</v>
      </c>
      <c r="FS264" s="334">
        <v>41362850.270000003</v>
      </c>
      <c r="FT264" s="334">
        <v>41444412.079999998</v>
      </c>
      <c r="FU264" s="334">
        <v>41745440.189999998</v>
      </c>
      <c r="FV264" s="334">
        <v>40757623.899999999</v>
      </c>
      <c r="FW264" s="334">
        <v>41753797.367142849</v>
      </c>
      <c r="FX264" s="334">
        <v>41753797.367142849</v>
      </c>
      <c r="FY264" s="334">
        <v>41753797.367142849</v>
      </c>
      <c r="FZ264" s="334">
        <v>41753797.367142849</v>
      </c>
      <c r="GA264" s="334">
        <v>41753797.367142849</v>
      </c>
      <c r="GB264" s="334">
        <v>41753797.367142849</v>
      </c>
      <c r="GC264" s="334">
        <v>41753797.367142849</v>
      </c>
      <c r="GE264" s="436">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37"/>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37"/>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37"/>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37"/>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37"/>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71">
        <f t="shared" si="58"/>
        <v>956513.66333333333</v>
      </c>
      <c r="CY270" s="274">
        <f t="shared" ref="CY270:DI270" si="59">+SUM(CY271:CY277)</f>
        <v>956513.66333333333</v>
      </c>
      <c r="CZ270" s="274">
        <f t="shared" si="59"/>
        <v>956513.66333333333</v>
      </c>
      <c r="DA270" s="274">
        <f t="shared" si="59"/>
        <v>956513.66333333333</v>
      </c>
      <c r="DB270" s="274">
        <f t="shared" si="59"/>
        <v>956513.66333333333</v>
      </c>
      <c r="DC270" s="274">
        <f t="shared" si="59"/>
        <v>956513.66333333333</v>
      </c>
      <c r="DD270" s="274">
        <f t="shared" si="59"/>
        <v>956513.66333333333</v>
      </c>
      <c r="DE270" s="274">
        <f t="shared" si="59"/>
        <v>956513.66333333333</v>
      </c>
      <c r="DF270" s="274">
        <f t="shared" si="59"/>
        <v>956513.66333333333</v>
      </c>
      <c r="DG270" s="274">
        <f t="shared" si="59"/>
        <v>956513.66333333333</v>
      </c>
      <c r="DH270" s="274">
        <f t="shared" si="59"/>
        <v>956513.66333333333</v>
      </c>
      <c r="DI270" s="272">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87">
        <v>849012.24750000006</v>
      </c>
      <c r="ET270" s="334">
        <v>1045765.8483333333</v>
      </c>
      <c r="EU270" s="334">
        <v>1045765.8483333333</v>
      </c>
      <c r="EV270" s="334">
        <v>1045765.8483333333</v>
      </c>
      <c r="EW270" s="334">
        <v>1064654.7372222226</v>
      </c>
      <c r="EX270" s="334">
        <v>1064654.7372222226</v>
      </c>
      <c r="EY270" s="334">
        <v>1064654.7372222226</v>
      </c>
      <c r="EZ270" s="334">
        <v>1064654.7372222226</v>
      </c>
      <c r="FA270" s="334">
        <v>1064654.7372222226</v>
      </c>
      <c r="FB270" s="334">
        <v>1064654.7372222201</v>
      </c>
      <c r="FC270" s="334">
        <v>1064654.7372222201</v>
      </c>
      <c r="FD270" s="334">
        <v>1064654.7372222226</v>
      </c>
      <c r="FE270" s="334">
        <v>1608087.7372222189</v>
      </c>
      <c r="FF270" s="334">
        <v>1281057.9508333332</v>
      </c>
      <c r="FG270" s="334">
        <v>1323983.3608333331</v>
      </c>
      <c r="FH270" s="334">
        <v>1260740.2808333333</v>
      </c>
      <c r="FI270" s="334">
        <v>1247473.6108333331</v>
      </c>
      <c r="FJ270" s="334">
        <v>1248015.2908333333</v>
      </c>
      <c r="FK270" s="334">
        <v>1249948.9408333332</v>
      </c>
      <c r="FL270" s="334">
        <v>1249158.6208333333</v>
      </c>
      <c r="FM270" s="334">
        <v>1249158.6208333333</v>
      </c>
      <c r="FN270" s="334">
        <v>1249658.6108333331</v>
      </c>
      <c r="FO270" s="334">
        <v>1239658.6108333331</v>
      </c>
      <c r="FP270" s="334">
        <v>1238097.2408333332</v>
      </c>
      <c r="FQ270" s="334">
        <v>1240174.31083333</v>
      </c>
      <c r="FR270" s="334">
        <v>476603.42</v>
      </c>
      <c r="FS270" s="334">
        <v>1082169.6499999999</v>
      </c>
      <c r="FT270" s="334">
        <v>1109472.33</v>
      </c>
      <c r="FU270" s="334">
        <v>652598.81999999995</v>
      </c>
      <c r="FV270" s="334">
        <v>376000.24</v>
      </c>
      <c r="FW270" s="334">
        <v>1605574.7457142856</v>
      </c>
      <c r="FX270" s="334">
        <v>1605574.7457142856</v>
      </c>
      <c r="FY270" s="334">
        <v>1605574.7457142856</v>
      </c>
      <c r="FZ270" s="334">
        <v>1605574.7457142856</v>
      </c>
      <c r="GA270" s="334">
        <v>1605574.7457142856</v>
      </c>
      <c r="GB270" s="334">
        <v>1605574.7457142856</v>
      </c>
      <c r="GC270" s="334">
        <v>1605590.0757142901</v>
      </c>
      <c r="GE270" s="436">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39"/>
      <c r="FS271" s="439"/>
      <c r="FT271" s="439"/>
      <c r="FU271" s="439"/>
      <c r="FV271" s="439"/>
      <c r="FW271" s="439"/>
      <c r="FX271" s="439"/>
      <c r="FY271" s="439"/>
      <c r="FZ271" s="439"/>
      <c r="GA271" s="439"/>
      <c r="GB271" s="439"/>
      <c r="GC271" s="439"/>
      <c r="GD271" s="42"/>
      <c r="GE271" s="437"/>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39"/>
      <c r="FS272" s="439"/>
      <c r="FT272" s="439"/>
      <c r="FU272" s="439"/>
      <c r="FV272" s="439"/>
      <c r="FW272" s="439"/>
      <c r="FX272" s="439"/>
      <c r="FY272" s="439"/>
      <c r="FZ272" s="439"/>
      <c r="GA272" s="439"/>
      <c r="GB272" s="439"/>
      <c r="GC272" s="439"/>
      <c r="GD272" s="42"/>
      <c r="GE272" s="437"/>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39"/>
      <c r="FS273" s="439"/>
      <c r="FT273" s="439"/>
      <c r="FU273" s="439"/>
      <c r="FV273" s="439"/>
      <c r="FW273" s="439"/>
      <c r="FX273" s="439"/>
      <c r="FY273" s="439"/>
      <c r="FZ273" s="439"/>
      <c r="GA273" s="439"/>
      <c r="GB273" s="439"/>
      <c r="GC273" s="439"/>
      <c r="GD273" s="42"/>
      <c r="GE273" s="437"/>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39"/>
      <c r="FS274" s="439"/>
      <c r="FT274" s="439"/>
      <c r="FU274" s="439"/>
      <c r="FV274" s="439"/>
      <c r="FW274" s="439"/>
      <c r="FX274" s="439"/>
      <c r="FY274" s="439"/>
      <c r="FZ274" s="439"/>
      <c r="GA274" s="439"/>
      <c r="GB274" s="439"/>
      <c r="GC274" s="439"/>
      <c r="GD274" s="42"/>
      <c r="GE274" s="437"/>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39"/>
      <c r="FS275" s="439"/>
      <c r="FT275" s="439"/>
      <c r="FU275" s="439"/>
      <c r="FV275" s="439"/>
      <c r="FW275" s="439"/>
      <c r="FX275" s="439"/>
      <c r="FY275" s="439"/>
      <c r="FZ275" s="439"/>
      <c r="GA275" s="439"/>
      <c r="GB275" s="439"/>
      <c r="GC275" s="439"/>
      <c r="GD275" s="42"/>
      <c r="GE275" s="437"/>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37"/>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39"/>
      <c r="FS277" s="439"/>
      <c r="FT277" s="439"/>
      <c r="FU277" s="439"/>
      <c r="FV277" s="439"/>
      <c r="FW277" s="439"/>
      <c r="FX277" s="439"/>
      <c r="FY277" s="439"/>
      <c r="FZ277" s="439"/>
      <c r="GA277" s="439"/>
      <c r="GB277" s="439"/>
      <c r="GC277" s="439"/>
      <c r="GD277" s="42"/>
      <c r="GE277" s="437"/>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71">
        <f t="shared" si="61"/>
        <v>2567060.8260771562</v>
      </c>
      <c r="CY278" s="274">
        <f t="shared" ref="CY278:DI278" si="62">+SUM(CY279:CY284)</f>
        <v>2567060.8260771562</v>
      </c>
      <c r="CZ278" s="274">
        <f t="shared" si="62"/>
        <v>2567060.8260771562</v>
      </c>
      <c r="DA278" s="274">
        <f t="shared" si="62"/>
        <v>2567060.8260771562</v>
      </c>
      <c r="DB278" s="274">
        <f t="shared" si="62"/>
        <v>2567060.8260771562</v>
      </c>
      <c r="DC278" s="274">
        <f t="shared" si="62"/>
        <v>2567060.8260771562</v>
      </c>
      <c r="DD278" s="274">
        <f t="shared" si="62"/>
        <v>2567060.8260771562</v>
      </c>
      <c r="DE278" s="274">
        <f t="shared" si="62"/>
        <v>2567060.8260771562</v>
      </c>
      <c r="DF278" s="274">
        <f t="shared" si="62"/>
        <v>2567060.8260771562</v>
      </c>
      <c r="DG278" s="274">
        <f t="shared" si="62"/>
        <v>2567060.8260771562</v>
      </c>
      <c r="DH278" s="274">
        <f t="shared" si="62"/>
        <v>2567060.8260771562</v>
      </c>
      <c r="DI278" s="272">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34">
        <v>2429373.3213333334</v>
      </c>
      <c r="EU278" s="334">
        <v>2429373.3213333334</v>
      </c>
      <c r="EV278" s="334">
        <v>2429373.3213333334</v>
      </c>
      <c r="EW278" s="334">
        <v>2429373.3213333334</v>
      </c>
      <c r="EX278" s="334">
        <v>2429373.3213333334</v>
      </c>
      <c r="EY278" s="334">
        <v>2429373.3213333334</v>
      </c>
      <c r="EZ278" s="334">
        <v>3644059.9819999994</v>
      </c>
      <c r="FA278" s="334">
        <v>3644059.9819999994</v>
      </c>
      <c r="FB278" s="334">
        <v>4454463.4019999988</v>
      </c>
      <c r="FC278" s="334">
        <v>4454463.4019999988</v>
      </c>
      <c r="FD278" s="334">
        <v>4454463.4019999988</v>
      </c>
      <c r="FE278" s="334">
        <v>4454463.4019999988</v>
      </c>
      <c r="FF278" s="334">
        <v>3067786.435833334</v>
      </c>
      <c r="FG278" s="334">
        <v>3019826.0658333339</v>
      </c>
      <c r="FH278" s="334">
        <v>3058309.8858333337</v>
      </c>
      <c r="FI278" s="334">
        <v>3046755.8058333341</v>
      </c>
      <c r="FJ278" s="334">
        <v>3057105.8058333341</v>
      </c>
      <c r="FK278" s="334">
        <v>3056755.8058333341</v>
      </c>
      <c r="FL278" s="334">
        <v>3059180.8058333341</v>
      </c>
      <c r="FM278" s="334">
        <v>3059180.8058333341</v>
      </c>
      <c r="FN278" s="334">
        <v>3059040.8058333341</v>
      </c>
      <c r="FO278" s="334">
        <v>3063161.8058333341</v>
      </c>
      <c r="FP278" s="334">
        <v>3060771.8058333341</v>
      </c>
      <c r="FQ278" s="334">
        <v>3044951.8258333337</v>
      </c>
      <c r="FR278" s="334">
        <v>845574.4</v>
      </c>
      <c r="FS278" s="334">
        <v>4271561.3099999996</v>
      </c>
      <c r="FT278" s="334">
        <v>2456800.5</v>
      </c>
      <c r="FU278" s="334">
        <v>3001224.56</v>
      </c>
      <c r="FV278" s="334">
        <v>1835726.56</v>
      </c>
      <c r="FW278" s="334">
        <v>3331584.2171428567</v>
      </c>
      <c r="FX278" s="334">
        <v>3331584.2171428567</v>
      </c>
      <c r="FY278" s="334">
        <v>2665267.3737142859</v>
      </c>
      <c r="FZ278" s="334">
        <v>3331584.2171428567</v>
      </c>
      <c r="GA278" s="334">
        <v>3331584.2171428567</v>
      </c>
      <c r="GB278" s="334">
        <v>3331584.2171428567</v>
      </c>
      <c r="GC278" s="334">
        <v>3997910.8964734701</v>
      </c>
      <c r="GE278" s="436">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37"/>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37"/>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37"/>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37"/>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37"/>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37"/>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71">
        <f t="shared" si="64"/>
        <v>3555210.7859614557</v>
      </c>
      <c r="CY285" s="274">
        <f t="shared" ref="CY285:DI285" si="65">+SUM(CY286:CY294)</f>
        <v>3555210.7859614557</v>
      </c>
      <c r="CZ285" s="274">
        <f t="shared" si="65"/>
        <v>3555210.7859614557</v>
      </c>
      <c r="DA285" s="274">
        <f t="shared" si="65"/>
        <v>3555210.7859614557</v>
      </c>
      <c r="DB285" s="274">
        <f t="shared" si="65"/>
        <v>3555210.7859614557</v>
      </c>
      <c r="DC285" s="274">
        <f t="shared" si="65"/>
        <v>3555210.7859614557</v>
      </c>
      <c r="DD285" s="274">
        <f t="shared" si="65"/>
        <v>3555210.7859614557</v>
      </c>
      <c r="DE285" s="274">
        <f t="shared" si="65"/>
        <v>3555210.7859614557</v>
      </c>
      <c r="DF285" s="274">
        <f t="shared" si="65"/>
        <v>3555210.7859614557</v>
      </c>
      <c r="DG285" s="274">
        <f t="shared" si="65"/>
        <v>3555210.7859614557</v>
      </c>
      <c r="DH285" s="274">
        <f t="shared" si="65"/>
        <v>3555210.7859614557</v>
      </c>
      <c r="DI285" s="272">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34">
        <v>3986420.5893333331</v>
      </c>
      <c r="EU285" s="334">
        <v>3986420.5893333331</v>
      </c>
      <c r="EV285" s="334">
        <v>3986420.5893333331</v>
      </c>
      <c r="EW285" s="334">
        <v>4097531.7004444432</v>
      </c>
      <c r="EX285" s="334">
        <v>4097531.7004444432</v>
      </c>
      <c r="EY285" s="334">
        <v>4097531.7004444432</v>
      </c>
      <c r="EZ285" s="334">
        <v>6090741.9951111097</v>
      </c>
      <c r="FA285" s="334">
        <v>6090741.9951111097</v>
      </c>
      <c r="FB285" s="334">
        <v>5577148.0201111175</v>
      </c>
      <c r="FC285" s="334">
        <v>5577148.0201111175</v>
      </c>
      <c r="FD285" s="334">
        <v>5577148.0201111175</v>
      </c>
      <c r="FE285" s="334">
        <v>5577148.0201111175</v>
      </c>
      <c r="FF285" s="334">
        <v>6120514.5875000004</v>
      </c>
      <c r="FG285" s="334">
        <v>5971668.0075000003</v>
      </c>
      <c r="FH285" s="334">
        <v>5177760.0175000001</v>
      </c>
      <c r="FI285" s="334">
        <v>5087042.1275000004</v>
      </c>
      <c r="FJ285" s="334">
        <v>5141875.5275000008</v>
      </c>
      <c r="FK285" s="334">
        <v>5197534.4975000005</v>
      </c>
      <c r="FL285" s="334">
        <v>5059087.2374999989</v>
      </c>
      <c r="FM285" s="334">
        <v>5071091.2374999989</v>
      </c>
      <c r="FN285" s="334">
        <v>5175886.7374999989</v>
      </c>
      <c r="FO285" s="334">
        <v>5062253.3274999987</v>
      </c>
      <c r="FP285" s="334">
        <v>5061881.6574999988</v>
      </c>
      <c r="FQ285" s="334">
        <v>5000451.0074999994</v>
      </c>
      <c r="FR285" s="334">
        <v>1526609.67</v>
      </c>
      <c r="FS285" s="334">
        <v>5800030.7699999996</v>
      </c>
      <c r="FT285" s="334">
        <v>6227024.2599999998</v>
      </c>
      <c r="FU285" s="334">
        <v>3735755.56</v>
      </c>
      <c r="FV285" s="334">
        <v>13077926.789999999</v>
      </c>
      <c r="FW285" s="334">
        <v>4490161.0014285715</v>
      </c>
      <c r="FX285" s="334">
        <v>4490161.0014285715</v>
      </c>
      <c r="FY285" s="334">
        <v>3592128.8011428574</v>
      </c>
      <c r="FZ285" s="334">
        <v>4490161.0014285715</v>
      </c>
      <c r="GA285" s="334">
        <v>4490161.0014285715</v>
      </c>
      <c r="GB285" s="334">
        <v>4490161.0014285715</v>
      </c>
      <c r="GC285" s="334">
        <v>5388158.5617142906</v>
      </c>
      <c r="GE285" s="436">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37"/>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37"/>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37"/>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37"/>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37"/>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37"/>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37"/>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37"/>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37"/>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71">
        <f t="shared" si="68"/>
        <v>1804616.9333333331</v>
      </c>
      <c r="CY295" s="274">
        <f t="shared" ref="CY295:DI295" si="69">+SUM(CY296:CY298)</f>
        <v>1804616.9333333331</v>
      </c>
      <c r="CZ295" s="274">
        <f t="shared" si="69"/>
        <v>1804616.9333333331</v>
      </c>
      <c r="DA295" s="274">
        <f t="shared" si="69"/>
        <v>1804616.9333333331</v>
      </c>
      <c r="DB295" s="274">
        <f t="shared" si="69"/>
        <v>1804616.9333333331</v>
      </c>
      <c r="DC295" s="274">
        <f t="shared" si="69"/>
        <v>1804616.9333333331</v>
      </c>
      <c r="DD295" s="274">
        <f t="shared" si="69"/>
        <v>1804616.9333333331</v>
      </c>
      <c r="DE295" s="274">
        <f t="shared" si="69"/>
        <v>1804616.9333333331</v>
      </c>
      <c r="DF295" s="274">
        <f t="shared" si="69"/>
        <v>1804616.9333333331</v>
      </c>
      <c r="DG295" s="274">
        <f t="shared" si="69"/>
        <v>1804616.9333333331</v>
      </c>
      <c r="DH295" s="274">
        <f t="shared" si="69"/>
        <v>1804616.9333333331</v>
      </c>
      <c r="DI295" s="272">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34">
        <v>1860319.3983333334</v>
      </c>
      <c r="EU295" s="334">
        <v>1860319.3983333334</v>
      </c>
      <c r="EV295" s="334">
        <v>1860319.3983333334</v>
      </c>
      <c r="EW295" s="334">
        <v>1860319.3983333334</v>
      </c>
      <c r="EX295" s="334">
        <v>1860319.3983333334</v>
      </c>
      <c r="EY295" s="334">
        <v>1860319.3983333334</v>
      </c>
      <c r="EZ295" s="334">
        <v>1860319.3983333334</v>
      </c>
      <c r="FA295" s="334">
        <v>1860319.3983333334</v>
      </c>
      <c r="FB295" s="334">
        <v>1850732.9058333328</v>
      </c>
      <c r="FC295" s="334">
        <v>1850732.9058333328</v>
      </c>
      <c r="FD295" s="334">
        <v>1850732.9058333328</v>
      </c>
      <c r="FE295" s="334">
        <v>1850732.9058333328</v>
      </c>
      <c r="FF295" s="334">
        <v>1931829.4616666667</v>
      </c>
      <c r="FG295" s="334">
        <v>1929704.3816666668</v>
      </c>
      <c r="FH295" s="334">
        <v>1921162.7116666667</v>
      </c>
      <c r="FI295" s="334">
        <v>1920662.7116666667</v>
      </c>
      <c r="FJ295" s="334">
        <v>1927678.7016666669</v>
      </c>
      <c r="FK295" s="334">
        <v>1927612.7316666667</v>
      </c>
      <c r="FL295" s="334">
        <v>1934953.7116666667</v>
      </c>
      <c r="FM295" s="334">
        <v>1934887.7116666667</v>
      </c>
      <c r="FN295" s="334">
        <v>1926953.7016666669</v>
      </c>
      <c r="FO295" s="334">
        <v>1926887.7016666669</v>
      </c>
      <c r="FP295" s="334">
        <v>1926953.7016666669</v>
      </c>
      <c r="FQ295" s="334">
        <v>1908616.3716666668</v>
      </c>
      <c r="FR295" s="334">
        <v>108691.98</v>
      </c>
      <c r="FS295" s="334">
        <v>2265483.7400000002</v>
      </c>
      <c r="FT295" s="334">
        <v>1016574.39</v>
      </c>
      <c r="FU295" s="334">
        <v>2804355.68</v>
      </c>
      <c r="FV295" s="334">
        <v>1877727.17</v>
      </c>
      <c r="FW295" s="334">
        <v>2564587.1557142856</v>
      </c>
      <c r="FX295" s="334">
        <v>2564587.1557142856</v>
      </c>
      <c r="FY295" s="334">
        <v>2051669.7245714283</v>
      </c>
      <c r="FZ295" s="334">
        <v>2564587.1557142856</v>
      </c>
      <c r="GA295" s="334">
        <v>2564587.1557142856</v>
      </c>
      <c r="GB295" s="334">
        <v>2564587.1557142856</v>
      </c>
      <c r="GC295" s="334">
        <v>3077495.2968571493</v>
      </c>
      <c r="GE295" s="436">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37"/>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37"/>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37"/>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71">
        <f t="shared" si="71"/>
        <v>6297113.5108333332</v>
      </c>
      <c r="CY299" s="274">
        <f t="shared" ref="CY299:DI299" si="72">+SUM(CY300:CY301)</f>
        <v>6297113.5108333332</v>
      </c>
      <c r="CZ299" s="274">
        <f t="shared" si="72"/>
        <v>6297113.5108333332</v>
      </c>
      <c r="DA299" s="274">
        <f t="shared" si="72"/>
        <v>6297113.5108333332</v>
      </c>
      <c r="DB299" s="274">
        <f t="shared" si="72"/>
        <v>6297113.5108333332</v>
      </c>
      <c r="DC299" s="274">
        <f t="shared" si="72"/>
        <v>6297113.5108333332</v>
      </c>
      <c r="DD299" s="274">
        <f t="shared" si="72"/>
        <v>6297113.5108333332</v>
      </c>
      <c r="DE299" s="274">
        <f t="shared" si="72"/>
        <v>6297113.5108333332</v>
      </c>
      <c r="DF299" s="274">
        <f t="shared" si="72"/>
        <v>6297113.5108333332</v>
      </c>
      <c r="DG299" s="274">
        <f t="shared" si="72"/>
        <v>6297113.5108333332</v>
      </c>
      <c r="DH299" s="274">
        <f t="shared" si="72"/>
        <v>6297113.5108333332</v>
      </c>
      <c r="DI299" s="272">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34">
        <v>7122725</v>
      </c>
      <c r="EU299" s="334">
        <v>7122725</v>
      </c>
      <c r="EV299" s="334">
        <v>7122725</v>
      </c>
      <c r="EW299" s="334">
        <v>7122725</v>
      </c>
      <c r="EX299" s="334">
        <v>7122725</v>
      </c>
      <c r="EY299" s="334">
        <v>7122725</v>
      </c>
      <c r="EZ299" s="334">
        <v>7122725</v>
      </c>
      <c r="FA299" s="334">
        <v>7122725</v>
      </c>
      <c r="FB299" s="334">
        <v>7615225</v>
      </c>
      <c r="FC299" s="334">
        <v>7615225</v>
      </c>
      <c r="FD299" s="334">
        <v>7615225</v>
      </c>
      <c r="FE299" s="334">
        <v>7615225</v>
      </c>
      <c r="FF299" s="334">
        <v>7980725.0000000009</v>
      </c>
      <c r="FG299" s="334">
        <v>986719.96000000054</v>
      </c>
      <c r="FH299" s="334">
        <v>28101499.100000001</v>
      </c>
      <c r="FI299" s="334">
        <v>18499732.100000001</v>
      </c>
      <c r="FJ299" s="334">
        <v>14045836.270000001</v>
      </c>
      <c r="FK299" s="334">
        <v>1973802.6600000008</v>
      </c>
      <c r="FL299" s="334">
        <v>8764475.7899999991</v>
      </c>
      <c r="FM299" s="334">
        <v>1297206.1400000008</v>
      </c>
      <c r="FN299" s="334">
        <v>3140325.8000000007</v>
      </c>
      <c r="FO299" s="334">
        <v>1321292.0800000008</v>
      </c>
      <c r="FP299" s="334">
        <v>7803737.330000001</v>
      </c>
      <c r="FQ299" s="334">
        <v>1837347.7700000007</v>
      </c>
      <c r="FR299" s="334">
        <v>7654845.3899999997</v>
      </c>
      <c r="FS299" s="334">
        <v>1839801.88</v>
      </c>
      <c r="FT299" s="334">
        <v>27475960.399999999</v>
      </c>
      <c r="FU299" s="334">
        <v>22559197.739999998</v>
      </c>
      <c r="FV299" s="334">
        <v>1656916.58</v>
      </c>
      <c r="FW299" s="334">
        <v>5198232.47</v>
      </c>
      <c r="FX299" s="334">
        <v>7583026.2800000003</v>
      </c>
      <c r="FY299" s="334">
        <v>786949.86</v>
      </c>
      <c r="FZ299" s="334">
        <v>2190986</v>
      </c>
      <c r="GA299" s="334">
        <v>17371477.57</v>
      </c>
      <c r="GB299" s="334">
        <v>3971191.03</v>
      </c>
      <c r="GC299" s="334">
        <v>5055431.2400000077</v>
      </c>
      <c r="GE299" s="436">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37"/>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37"/>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71">
        <f t="shared" si="74"/>
        <v>678983.51166666672</v>
      </c>
      <c r="CY302" s="274">
        <f t="shared" ref="CY302:DI302" si="75">+SUM(CY303:CY305)</f>
        <v>678983.51166666672</v>
      </c>
      <c r="CZ302" s="274">
        <f t="shared" si="75"/>
        <v>678983.51166666672</v>
      </c>
      <c r="DA302" s="274">
        <f t="shared" si="75"/>
        <v>678983.51166666672</v>
      </c>
      <c r="DB302" s="274">
        <f t="shared" si="75"/>
        <v>678983.51166666672</v>
      </c>
      <c r="DC302" s="274">
        <f t="shared" si="75"/>
        <v>678983.51166666672</v>
      </c>
      <c r="DD302" s="274">
        <f t="shared" si="75"/>
        <v>678983.51166666672</v>
      </c>
      <c r="DE302" s="274">
        <f t="shared" si="75"/>
        <v>678983.51166666672</v>
      </c>
      <c r="DF302" s="274">
        <f t="shared" si="75"/>
        <v>678983.51166666672</v>
      </c>
      <c r="DG302" s="274">
        <f t="shared" si="75"/>
        <v>678983.51166666672</v>
      </c>
      <c r="DH302" s="274">
        <f t="shared" si="75"/>
        <v>678983.51166666672</v>
      </c>
      <c r="DI302" s="272">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34">
        <v>800010.93333333347</v>
      </c>
      <c r="EU302" s="334">
        <v>800010.93333333347</v>
      </c>
      <c r="EV302" s="334">
        <v>800010.93333333347</v>
      </c>
      <c r="EW302" s="334">
        <v>800010.93333333347</v>
      </c>
      <c r="EX302" s="334">
        <v>800010.93333333347</v>
      </c>
      <c r="EY302" s="334">
        <v>800010.93333333347</v>
      </c>
      <c r="EZ302" s="334">
        <v>800010.93333333347</v>
      </c>
      <c r="FA302" s="334">
        <v>800010.93333333347</v>
      </c>
      <c r="FB302" s="334">
        <v>986109.29833333322</v>
      </c>
      <c r="FC302" s="334">
        <v>986109.29833333322</v>
      </c>
      <c r="FD302" s="334">
        <v>986109.29833333322</v>
      </c>
      <c r="FE302" s="334">
        <v>986109.29833333322</v>
      </c>
      <c r="FF302" s="334">
        <v>832820.39</v>
      </c>
      <c r="FG302" s="334">
        <v>780840.39</v>
      </c>
      <c r="FH302" s="334">
        <v>793807.47</v>
      </c>
      <c r="FI302" s="334">
        <v>776070.39</v>
      </c>
      <c r="FJ302" s="334">
        <v>793070.39</v>
      </c>
      <c r="FK302" s="334">
        <v>826070.39</v>
      </c>
      <c r="FL302" s="334">
        <v>846570.39</v>
      </c>
      <c r="FM302" s="334">
        <v>846570.39</v>
      </c>
      <c r="FN302" s="334">
        <v>826570.39</v>
      </c>
      <c r="FO302" s="334">
        <v>826570.39</v>
      </c>
      <c r="FP302" s="334">
        <v>826570.39</v>
      </c>
      <c r="FQ302" s="334">
        <v>845570.39</v>
      </c>
      <c r="FR302" s="334">
        <v>616777.93000000005</v>
      </c>
      <c r="FS302" s="334">
        <v>930050.26</v>
      </c>
      <c r="FT302" s="334">
        <v>896586.65</v>
      </c>
      <c r="FU302" s="334">
        <v>972131.72</v>
      </c>
      <c r="FV302" s="334">
        <v>769427.2</v>
      </c>
      <c r="FW302" s="334">
        <v>991607.47714285715</v>
      </c>
      <c r="FX302" s="334">
        <v>991607.47714285715</v>
      </c>
      <c r="FY302" s="334">
        <v>991607.47714285715</v>
      </c>
      <c r="FZ302" s="334">
        <v>991607.47714285715</v>
      </c>
      <c r="GA302" s="334">
        <v>991607.47714285715</v>
      </c>
      <c r="GB302" s="334">
        <v>991607.47714285715</v>
      </c>
      <c r="GC302" s="334">
        <v>991620.63714285719</v>
      </c>
      <c r="GE302" s="436">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37"/>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37"/>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37"/>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71">
        <f t="shared" si="77"/>
        <v>1572883.3333333333</v>
      </c>
      <c r="CY306" s="274">
        <f t="shared" ref="CY306:DI306" si="78">+SUM(CY307:CY309)</f>
        <v>1572883.3333333333</v>
      </c>
      <c r="CZ306" s="274">
        <f t="shared" si="78"/>
        <v>1572883.3333333333</v>
      </c>
      <c r="DA306" s="274">
        <f t="shared" si="78"/>
        <v>1572883.3333333333</v>
      </c>
      <c r="DB306" s="274">
        <f t="shared" si="78"/>
        <v>1572883.3333333333</v>
      </c>
      <c r="DC306" s="274">
        <f t="shared" si="78"/>
        <v>1572883.3333333333</v>
      </c>
      <c r="DD306" s="274">
        <f t="shared" si="78"/>
        <v>1572883.3333333333</v>
      </c>
      <c r="DE306" s="274">
        <f t="shared" si="78"/>
        <v>1572883.3333333333</v>
      </c>
      <c r="DF306" s="274">
        <f t="shared" si="78"/>
        <v>1572883.3333333333</v>
      </c>
      <c r="DG306" s="274">
        <f t="shared" si="78"/>
        <v>1572883.3333333333</v>
      </c>
      <c r="DH306" s="274">
        <f t="shared" si="78"/>
        <v>1572883.3333333333</v>
      </c>
      <c r="DI306" s="272">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34">
        <v>2250983.3333333335</v>
      </c>
      <c r="EU306" s="334">
        <v>2250983.3333333335</v>
      </c>
      <c r="EV306" s="334">
        <v>2250983.3333333335</v>
      </c>
      <c r="EW306" s="334">
        <v>2250983.3333333335</v>
      </c>
      <c r="EX306" s="334">
        <v>2250983.3333333335</v>
      </c>
      <c r="EY306" s="334">
        <v>2250983.3333333335</v>
      </c>
      <c r="EZ306" s="334">
        <v>2250983.3333333335</v>
      </c>
      <c r="FA306" s="334">
        <v>2250983.3333333335</v>
      </c>
      <c r="FB306" s="334">
        <v>2180983.3333333344</v>
      </c>
      <c r="FC306" s="334">
        <v>2180983.3333333344</v>
      </c>
      <c r="FD306" s="334">
        <v>2180983.3333333344</v>
      </c>
      <c r="FE306" s="334">
        <v>2180983.3333333344</v>
      </c>
      <c r="FF306" s="334">
        <v>2149037.4966666666</v>
      </c>
      <c r="FG306" s="334">
        <v>2320829.9566666665</v>
      </c>
      <c r="FH306" s="334">
        <v>4834564.4966666671</v>
      </c>
      <c r="FI306" s="334">
        <v>2443787.4966666666</v>
      </c>
      <c r="FJ306" s="334">
        <v>2190037.4966666666</v>
      </c>
      <c r="FK306" s="334">
        <v>1990037.4966666666</v>
      </c>
      <c r="FL306" s="334">
        <v>1956704.1566666667</v>
      </c>
      <c r="FM306" s="334">
        <v>2253357.6966666663</v>
      </c>
      <c r="FN306" s="334">
        <v>4447481.1566666672</v>
      </c>
      <c r="FO306" s="334">
        <v>2156704.1566666663</v>
      </c>
      <c r="FP306" s="334">
        <v>2056704.1966666668</v>
      </c>
      <c r="FQ306" s="334">
        <v>2015354.1966666668</v>
      </c>
      <c r="FR306" s="334">
        <v>186907.92</v>
      </c>
      <c r="FS306" s="334">
        <v>1211715.27</v>
      </c>
      <c r="FT306" s="334">
        <v>1425211.49</v>
      </c>
      <c r="FU306" s="334">
        <v>5065576.53</v>
      </c>
      <c r="FV306" s="334">
        <v>1512180.75</v>
      </c>
      <c r="FW306" s="334">
        <v>4240435.0014285715</v>
      </c>
      <c r="FX306" s="334">
        <v>4240435.0014285715</v>
      </c>
      <c r="FY306" s="334">
        <v>4240435.0014285715</v>
      </c>
      <c r="FZ306" s="334">
        <v>4240435.0014285715</v>
      </c>
      <c r="GA306" s="334">
        <v>4240435.0014285715</v>
      </c>
      <c r="GB306" s="334">
        <v>4240435.0014285715</v>
      </c>
      <c r="GC306" s="334">
        <v>4240435.0014285715</v>
      </c>
      <c r="GE306" s="436">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37"/>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37"/>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37"/>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71">
        <f t="shared" si="80"/>
        <v>2186482.9354613866</v>
      </c>
      <c r="CY310" s="274">
        <f t="shared" ref="CY310:DI310" si="81">+SUM(CY311:CY319)</f>
        <v>2186482.9354613866</v>
      </c>
      <c r="CZ310" s="274">
        <f t="shared" si="81"/>
        <v>2186482.9354613866</v>
      </c>
      <c r="DA310" s="274">
        <f t="shared" si="81"/>
        <v>2186482.9354613866</v>
      </c>
      <c r="DB310" s="274">
        <f t="shared" si="81"/>
        <v>2186482.9354613866</v>
      </c>
      <c r="DC310" s="274">
        <f t="shared" si="81"/>
        <v>2186482.9354613866</v>
      </c>
      <c r="DD310" s="274">
        <f t="shared" si="81"/>
        <v>2186482.9354613866</v>
      </c>
      <c r="DE310" s="274">
        <f t="shared" si="81"/>
        <v>2186482.9354613866</v>
      </c>
      <c r="DF310" s="274">
        <f t="shared" si="81"/>
        <v>2186482.9354613866</v>
      </c>
      <c r="DG310" s="274">
        <f t="shared" si="81"/>
        <v>2186482.9354613866</v>
      </c>
      <c r="DH310" s="274">
        <f t="shared" si="81"/>
        <v>2186482.9354613866</v>
      </c>
      <c r="DI310" s="272">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34">
        <v>2581823.9339999999</v>
      </c>
      <c r="EU310" s="334">
        <v>2581823.9339999999</v>
      </c>
      <c r="EV310" s="334">
        <v>2581823.9339999999</v>
      </c>
      <c r="EW310" s="334">
        <v>2696268.3784444444</v>
      </c>
      <c r="EX310" s="334">
        <v>2696268.3784444444</v>
      </c>
      <c r="EY310" s="334">
        <v>2696268.3784444444</v>
      </c>
      <c r="EZ310" s="334">
        <v>3987180.345444445</v>
      </c>
      <c r="FA310" s="334">
        <v>3987180.345444445</v>
      </c>
      <c r="FB310" s="334">
        <v>3877323.0754444436</v>
      </c>
      <c r="FC310" s="334">
        <v>3877323.0754444436</v>
      </c>
      <c r="FD310" s="334">
        <v>3877323.0754444436</v>
      </c>
      <c r="FE310" s="334">
        <v>3877323.0754444436</v>
      </c>
      <c r="FF310" s="334">
        <v>3473855.870833334</v>
      </c>
      <c r="FG310" s="334">
        <v>4119817.790833334</v>
      </c>
      <c r="FH310" s="334">
        <v>5047234.1108333347</v>
      </c>
      <c r="FI310" s="334">
        <v>3132271.9408333339</v>
      </c>
      <c r="FJ310" s="334">
        <v>3070265.2508333339</v>
      </c>
      <c r="FK310" s="334">
        <v>3309652.560833334</v>
      </c>
      <c r="FL310" s="334">
        <v>4122049.5508333351</v>
      </c>
      <c r="FM310" s="334">
        <v>3027649.6708333334</v>
      </c>
      <c r="FN310" s="334">
        <v>2986649.6408333336</v>
      </c>
      <c r="FO310" s="334">
        <v>2977759.6208333336</v>
      </c>
      <c r="FP310" s="334">
        <v>3014504.6508333334</v>
      </c>
      <c r="FQ310" s="334">
        <v>2914612.7408333337</v>
      </c>
      <c r="FR310" s="334">
        <v>1397051.29</v>
      </c>
      <c r="FS310" s="334">
        <v>3848578.53</v>
      </c>
      <c r="FT310" s="334">
        <v>3215082.08</v>
      </c>
      <c r="FU310" s="334">
        <v>3945513.03</v>
      </c>
      <c r="FV310" s="334">
        <v>3372954.89</v>
      </c>
      <c r="FW310" s="334">
        <v>6200000</v>
      </c>
      <c r="FX310" s="334">
        <v>4599715.6983333342</v>
      </c>
      <c r="FY310" s="334">
        <v>3679772.5586666674</v>
      </c>
      <c r="FZ310" s="334">
        <v>4599715.6983333342</v>
      </c>
      <c r="GA310" s="334">
        <v>4599715.6983333342</v>
      </c>
      <c r="GB310" s="334">
        <v>4599715.6983333342</v>
      </c>
      <c r="GC310" s="334">
        <v>5519658.8379999958</v>
      </c>
      <c r="GE310" s="436">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37"/>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37"/>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37"/>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37"/>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37"/>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37"/>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37"/>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37"/>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37"/>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71">
        <f t="shared" si="83"/>
        <v>41226949.914166674</v>
      </c>
      <c r="CY320" s="274">
        <f t="shared" si="83"/>
        <v>41226949.914166674</v>
      </c>
      <c r="CZ320" s="274">
        <f t="shared" si="83"/>
        <v>41226949.914166674</v>
      </c>
      <c r="DA320" s="274">
        <f t="shared" si="83"/>
        <v>41226949.914166674</v>
      </c>
      <c r="DB320" s="274">
        <f t="shared" si="83"/>
        <v>41226949.914166674</v>
      </c>
      <c r="DC320" s="274">
        <f t="shared" si="83"/>
        <v>41226949.914166674</v>
      </c>
      <c r="DD320" s="274">
        <f t="shared" si="83"/>
        <v>41226949.914166674</v>
      </c>
      <c r="DE320" s="274">
        <f t="shared" si="83"/>
        <v>41226949.914166674</v>
      </c>
      <c r="DF320" s="274">
        <f t="shared" si="83"/>
        <v>41226949.914166674</v>
      </c>
      <c r="DG320" s="274">
        <f t="shared" si="83"/>
        <v>41226949.914166674</v>
      </c>
      <c r="DH320" s="274">
        <f t="shared" si="83"/>
        <v>41226949.914166674</v>
      </c>
      <c r="DI320" s="272">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34">
        <v>45950724.162500009</v>
      </c>
      <c r="EU320" s="334">
        <v>45950724.162500009</v>
      </c>
      <c r="EV320" s="334">
        <v>45950724.162500009</v>
      </c>
      <c r="EW320" s="334">
        <v>45950724.162500009</v>
      </c>
      <c r="EX320" s="334">
        <v>45950724.162500009</v>
      </c>
      <c r="EY320" s="334">
        <v>45950724.162500009</v>
      </c>
      <c r="EZ320" s="334">
        <v>45950724.162500009</v>
      </c>
      <c r="FA320" s="334">
        <v>45950724.162500009</v>
      </c>
      <c r="FB320" s="334">
        <v>47831745.139999971</v>
      </c>
      <c r="FC320" s="334">
        <v>47831745.139999971</v>
      </c>
      <c r="FD320" s="334">
        <v>47831745.139999971</v>
      </c>
      <c r="FE320" s="334">
        <v>47831745.139999971</v>
      </c>
      <c r="FF320" s="334">
        <v>46204849.909999982</v>
      </c>
      <c r="FG320" s="334">
        <v>46206149.810000002</v>
      </c>
      <c r="FH320" s="334">
        <v>46206149.810000002</v>
      </c>
      <c r="FI320" s="334">
        <v>46206149.810000002</v>
      </c>
      <c r="FJ320" s="334">
        <v>46206149.810000002</v>
      </c>
      <c r="FK320" s="334">
        <v>46206149.810000002</v>
      </c>
      <c r="FL320" s="334">
        <v>46206149.810000002</v>
      </c>
      <c r="FM320" s="334">
        <v>46206149.810000002</v>
      </c>
      <c r="FN320" s="334">
        <v>46206149.810000002</v>
      </c>
      <c r="FO320" s="334">
        <v>47329512.010000005</v>
      </c>
      <c r="FP320" s="334">
        <v>47329512.010000005</v>
      </c>
      <c r="FQ320" s="334">
        <v>47329512.010000005</v>
      </c>
      <c r="FR320" s="334">
        <f>FR321+FR330+FR336+FR344+FR346</f>
        <v>43744418.239999995</v>
      </c>
      <c r="FS320" s="334">
        <f t="shared" ref="FS320:GC320" si="84">FS321+FS330+FS336+FS344+FS346</f>
        <v>46796687.629999995</v>
      </c>
      <c r="FT320" s="334">
        <f t="shared" si="84"/>
        <v>46377214.320000008</v>
      </c>
      <c r="FU320" s="334">
        <f t="shared" si="84"/>
        <v>46828214.329999998</v>
      </c>
      <c r="FV320" s="334">
        <f t="shared" si="84"/>
        <v>44861859.969999999</v>
      </c>
      <c r="FW320" s="334">
        <f t="shared" si="84"/>
        <v>49868571.824285723</v>
      </c>
      <c r="FX320" s="334">
        <f t="shared" si="84"/>
        <v>49868571.824285723</v>
      </c>
      <c r="FY320" s="334">
        <f t="shared" si="84"/>
        <v>49868571.824285723</v>
      </c>
      <c r="FZ320" s="334">
        <f t="shared" si="84"/>
        <v>49868571.824285723</v>
      </c>
      <c r="GA320" s="334">
        <f t="shared" si="84"/>
        <v>49868571.824285723</v>
      </c>
      <c r="GB320" s="334">
        <f t="shared" si="84"/>
        <v>49868571.824285723</v>
      </c>
      <c r="GC320" s="334">
        <f t="shared" si="84"/>
        <v>49868571.824285723</v>
      </c>
      <c r="GE320" s="436">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71">
        <f t="shared" si="85"/>
        <v>4887083.333333333</v>
      </c>
      <c r="CY321" s="274">
        <f t="shared" ref="CY321:DI321" si="86">+SUM(CY322:CY328)</f>
        <v>4887083.333333333</v>
      </c>
      <c r="CZ321" s="274">
        <f t="shared" si="86"/>
        <v>4887083.333333333</v>
      </c>
      <c r="DA321" s="274">
        <f t="shared" si="86"/>
        <v>4887083.333333333</v>
      </c>
      <c r="DB321" s="274">
        <f t="shared" si="86"/>
        <v>4887083.333333333</v>
      </c>
      <c r="DC321" s="274">
        <f t="shared" si="86"/>
        <v>4887083.333333333</v>
      </c>
      <c r="DD321" s="274">
        <f t="shared" si="86"/>
        <v>4887083.333333333</v>
      </c>
      <c r="DE321" s="274">
        <f t="shared" si="86"/>
        <v>4887083.333333333</v>
      </c>
      <c r="DF321" s="274">
        <f t="shared" si="86"/>
        <v>4887083.333333333</v>
      </c>
      <c r="DG321" s="274">
        <f t="shared" si="86"/>
        <v>4887083.333333333</v>
      </c>
      <c r="DH321" s="274">
        <f t="shared" si="86"/>
        <v>4887083.333333333</v>
      </c>
      <c r="DI321" s="272">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34">
        <v>6651000</v>
      </c>
      <c r="EU321" s="334">
        <v>6651000</v>
      </c>
      <c r="EV321" s="334">
        <v>6651000</v>
      </c>
      <c r="EW321" s="334">
        <v>6651000</v>
      </c>
      <c r="EX321" s="334">
        <v>6651000</v>
      </c>
      <c r="EY321" s="334">
        <v>6651000</v>
      </c>
      <c r="EZ321" s="334">
        <v>6651000</v>
      </c>
      <c r="FA321" s="334">
        <v>6651000</v>
      </c>
      <c r="FB321" s="334">
        <v>7394520.9774999991</v>
      </c>
      <c r="FC321" s="334">
        <v>7394520.9774999991</v>
      </c>
      <c r="FD321" s="334">
        <v>7394520.9774999991</v>
      </c>
      <c r="FE321" s="334">
        <v>7394520.9774999991</v>
      </c>
      <c r="FF321" s="334">
        <v>6747975.0000000028</v>
      </c>
      <c r="FG321" s="334">
        <v>6749275.0000000028</v>
      </c>
      <c r="FH321" s="334">
        <v>6749275.0000000028</v>
      </c>
      <c r="FI321" s="334">
        <v>6749275.0000000028</v>
      </c>
      <c r="FJ321" s="334">
        <v>6749275.0000000028</v>
      </c>
      <c r="FK321" s="334">
        <v>6749275.0000000028</v>
      </c>
      <c r="FL321" s="334">
        <v>6749275.0000000028</v>
      </c>
      <c r="FM321" s="334">
        <v>6749275.0000000028</v>
      </c>
      <c r="FN321" s="334">
        <v>6749275.0000000028</v>
      </c>
      <c r="FO321" s="334">
        <v>6749275.0000000028</v>
      </c>
      <c r="FP321" s="334">
        <v>6749275.0000000028</v>
      </c>
      <c r="FQ321" s="334">
        <v>6749275.0000000028</v>
      </c>
      <c r="FR321" s="334">
        <v>6448137.3300000001</v>
      </c>
      <c r="FS321" s="334">
        <v>7174722.5199999996</v>
      </c>
      <c r="FT321" s="334">
        <v>6752335.3300000001</v>
      </c>
      <c r="FU321" s="334">
        <v>6378584.3399999999</v>
      </c>
      <c r="FV321" s="334">
        <v>5976072.2199999997</v>
      </c>
      <c r="FW321" s="334">
        <v>7400021.1800000006</v>
      </c>
      <c r="FX321" s="334">
        <v>7400021.1800000006</v>
      </c>
      <c r="FY321" s="334">
        <v>7400021.1800000006</v>
      </c>
      <c r="FZ321" s="334">
        <v>7400021.1800000006</v>
      </c>
      <c r="GA321" s="334">
        <v>7400021.1800000006</v>
      </c>
      <c r="GB321" s="334">
        <v>7400021.1800000006</v>
      </c>
      <c r="GC321" s="334">
        <v>7400021.1800000006</v>
      </c>
      <c r="GE321" s="436">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37"/>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37"/>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37"/>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37"/>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37"/>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37"/>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37"/>
    </row>
    <row r="329" spans="1:187" s="360" customFormat="1" ht="30">
      <c r="A329" s="72"/>
      <c r="B329" s="72"/>
      <c r="C329" s="72"/>
      <c r="D329" s="72" t="s">
        <v>792</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37"/>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71">
        <f t="shared" si="90"/>
        <v>1438177</v>
      </c>
      <c r="CY330" s="274">
        <f t="shared" ref="CY330:DI330" si="91">+SUM(CY331:CY335)</f>
        <v>1438177</v>
      </c>
      <c r="CZ330" s="274">
        <f t="shared" si="91"/>
        <v>1438177</v>
      </c>
      <c r="DA330" s="274">
        <f t="shared" si="91"/>
        <v>1438177</v>
      </c>
      <c r="DB330" s="274">
        <f t="shared" si="91"/>
        <v>1438177</v>
      </c>
      <c r="DC330" s="274">
        <f t="shared" si="91"/>
        <v>1438177</v>
      </c>
      <c r="DD330" s="274">
        <f t="shared" si="91"/>
        <v>1438177</v>
      </c>
      <c r="DE330" s="274">
        <f t="shared" si="91"/>
        <v>1438177</v>
      </c>
      <c r="DF330" s="274">
        <f t="shared" si="91"/>
        <v>1438177</v>
      </c>
      <c r="DG330" s="274">
        <f t="shared" si="91"/>
        <v>1438177</v>
      </c>
      <c r="DH330" s="274">
        <f t="shared" si="91"/>
        <v>1438177</v>
      </c>
      <c r="DI330" s="272">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34">
        <v>1699899.96</v>
      </c>
      <c r="EU330" s="334">
        <v>1699899.96</v>
      </c>
      <c r="EV330" s="334">
        <v>1699899.96</v>
      </c>
      <c r="EW330" s="334">
        <v>1699899.96</v>
      </c>
      <c r="EX330" s="334">
        <v>1699899.96</v>
      </c>
      <c r="EY330" s="334">
        <v>1699899.96</v>
      </c>
      <c r="EZ330" s="334">
        <v>1699899.96</v>
      </c>
      <c r="FA330" s="334">
        <v>1699899.96</v>
      </c>
      <c r="FB330" s="334">
        <v>924899.9599999981</v>
      </c>
      <c r="FC330" s="334">
        <v>924899.9599999981</v>
      </c>
      <c r="FD330" s="334">
        <v>924899.9599999981</v>
      </c>
      <c r="FE330" s="334">
        <v>924899.9599999981</v>
      </c>
      <c r="FF330" s="334">
        <v>1236031.8000000014</v>
      </c>
      <c r="FG330" s="334">
        <v>1236031.8699999999</v>
      </c>
      <c r="FH330" s="334">
        <v>1236031.8699999999</v>
      </c>
      <c r="FI330" s="334">
        <v>1236031.8699999999</v>
      </c>
      <c r="FJ330" s="334">
        <v>1236031.8699999999</v>
      </c>
      <c r="FK330" s="334">
        <v>1236031.8699999999</v>
      </c>
      <c r="FL330" s="334">
        <v>1236031.8699999999</v>
      </c>
      <c r="FM330" s="334">
        <v>1236031.8699999999</v>
      </c>
      <c r="FN330" s="334">
        <v>1236031.8699999999</v>
      </c>
      <c r="FO330" s="334">
        <v>2359394.0699999998</v>
      </c>
      <c r="FP330" s="334">
        <v>2359394.0699999998</v>
      </c>
      <c r="FQ330" s="334">
        <v>2359394.0699999998</v>
      </c>
      <c r="FR330" s="334">
        <v>54255.6</v>
      </c>
      <c r="FS330" s="334">
        <v>1607182</v>
      </c>
      <c r="FT330" s="334">
        <v>1602703.45</v>
      </c>
      <c r="FU330" s="334">
        <v>1448885.74</v>
      </c>
      <c r="FV330" s="334">
        <v>1413828.93</v>
      </c>
      <c r="FW330" s="334">
        <v>2033020.7142857143</v>
      </c>
      <c r="FX330" s="334">
        <v>2033020.7142857143</v>
      </c>
      <c r="FY330" s="334">
        <v>2033020.7142857143</v>
      </c>
      <c r="FZ330" s="334">
        <v>2033020.7142857143</v>
      </c>
      <c r="GA330" s="334">
        <v>2033020.7142857143</v>
      </c>
      <c r="GB330" s="334">
        <v>2033020.7142857143</v>
      </c>
      <c r="GC330" s="334">
        <v>2033020.7142857143</v>
      </c>
      <c r="GE330" s="436">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37"/>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37"/>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37"/>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37"/>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37"/>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71">
        <f t="shared" si="93"/>
        <v>33110022.91416667</v>
      </c>
      <c r="CY336" s="274">
        <f t="shared" ref="CY336:DI336" si="94">+SUM(CY337:CY343)</f>
        <v>33110022.91416667</v>
      </c>
      <c r="CZ336" s="274">
        <f t="shared" si="94"/>
        <v>33110022.91416667</v>
      </c>
      <c r="DA336" s="274">
        <f t="shared" si="94"/>
        <v>33110022.91416667</v>
      </c>
      <c r="DB336" s="274">
        <f t="shared" si="94"/>
        <v>33110022.91416667</v>
      </c>
      <c r="DC336" s="274">
        <f t="shared" si="94"/>
        <v>33110022.91416667</v>
      </c>
      <c r="DD336" s="274">
        <f t="shared" si="94"/>
        <v>33110022.91416667</v>
      </c>
      <c r="DE336" s="274">
        <f t="shared" si="94"/>
        <v>33110022.91416667</v>
      </c>
      <c r="DF336" s="274">
        <f t="shared" si="94"/>
        <v>33110022.91416667</v>
      </c>
      <c r="DG336" s="274">
        <f t="shared" si="94"/>
        <v>33110022.91416667</v>
      </c>
      <c r="DH336" s="274">
        <f t="shared" si="94"/>
        <v>33110022.91416667</v>
      </c>
      <c r="DI336" s="272">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87">
        <v>34500752.947499998</v>
      </c>
      <c r="DW336" s="287">
        <v>34500752.947499998</v>
      </c>
      <c r="DX336" s="287">
        <v>34500752.947499998</v>
      </c>
      <c r="DY336" s="287">
        <v>34500752.947499998</v>
      </c>
      <c r="DZ336" s="287">
        <v>34500752.947499998</v>
      </c>
      <c r="EA336" s="287">
        <v>34500752.947499998</v>
      </c>
      <c r="EB336" s="287">
        <v>34500752.947499998</v>
      </c>
      <c r="EC336" s="287">
        <v>34500752.947499998</v>
      </c>
      <c r="ED336" s="287">
        <v>34500752.947499998</v>
      </c>
      <c r="EE336" s="287">
        <v>34500752.947499998</v>
      </c>
      <c r="EF336" s="287">
        <v>34500752.947499998</v>
      </c>
      <c r="EG336" s="287">
        <v>34500752.947499998</v>
      </c>
      <c r="EH336" s="287">
        <v>34262500</v>
      </c>
      <c r="EI336" s="287">
        <v>34262500</v>
      </c>
      <c r="EJ336" s="287">
        <v>34262500</v>
      </c>
      <c r="EK336" s="287">
        <v>34262500</v>
      </c>
      <c r="EL336" s="287">
        <v>34262500</v>
      </c>
      <c r="EM336" s="287">
        <v>34262500</v>
      </c>
      <c r="EN336" s="287">
        <v>34262500</v>
      </c>
      <c r="EO336" s="287">
        <v>34262500</v>
      </c>
      <c r="EP336" s="287">
        <v>34262500</v>
      </c>
      <c r="EQ336" s="287">
        <v>34262500</v>
      </c>
      <c r="ER336" s="287">
        <v>34262500</v>
      </c>
      <c r="ES336" s="287">
        <v>34262500</v>
      </c>
      <c r="ET336" s="334">
        <v>35472732.535833336</v>
      </c>
      <c r="EU336" s="334">
        <v>35472732.535833336</v>
      </c>
      <c r="EV336" s="334">
        <v>35472732.535833336</v>
      </c>
      <c r="EW336" s="334">
        <v>35472732.535833336</v>
      </c>
      <c r="EX336" s="334">
        <v>35472732.535833336</v>
      </c>
      <c r="EY336" s="334">
        <v>35472732.535833336</v>
      </c>
      <c r="EZ336" s="334">
        <v>35472732.535833336</v>
      </c>
      <c r="FA336" s="334">
        <v>35472732.535833336</v>
      </c>
      <c r="FB336" s="334">
        <v>35472732.535833336</v>
      </c>
      <c r="FC336" s="334">
        <v>35472732.535833336</v>
      </c>
      <c r="FD336" s="334">
        <v>35472732.535833336</v>
      </c>
      <c r="FE336" s="334">
        <v>35472732.535833336</v>
      </c>
      <c r="FF336" s="334">
        <v>35752084.619999975</v>
      </c>
      <c r="FG336" s="334">
        <v>35752084.530000001</v>
      </c>
      <c r="FH336" s="334">
        <v>35752084.530000001</v>
      </c>
      <c r="FI336" s="334">
        <v>35752084.530000001</v>
      </c>
      <c r="FJ336" s="334">
        <v>35752084.530000001</v>
      </c>
      <c r="FK336" s="334">
        <v>35752084.530000001</v>
      </c>
      <c r="FL336" s="334">
        <v>35752084.530000001</v>
      </c>
      <c r="FM336" s="334">
        <v>35752084.530000001</v>
      </c>
      <c r="FN336" s="334">
        <v>35752084.530000001</v>
      </c>
      <c r="FO336" s="334">
        <v>35752084.530000001</v>
      </c>
      <c r="FP336" s="334">
        <v>35752084.530000001</v>
      </c>
      <c r="FQ336" s="334">
        <v>35752084.530000001</v>
      </c>
      <c r="FR336" s="334">
        <v>34875207.159999996</v>
      </c>
      <c r="FS336" s="334">
        <v>35344644.090000004</v>
      </c>
      <c r="FT336" s="334">
        <v>35520020</v>
      </c>
      <c r="FU336" s="334">
        <v>36212765.539999999</v>
      </c>
      <c r="FV336" s="334">
        <v>35322836.950000003</v>
      </c>
      <c r="FW336" s="334">
        <v>37842845.828571431</v>
      </c>
      <c r="FX336" s="334">
        <v>37842845.828571431</v>
      </c>
      <c r="FY336" s="334">
        <v>37842845.828571431</v>
      </c>
      <c r="FZ336" s="334">
        <v>37842845.828571431</v>
      </c>
      <c r="GA336" s="334">
        <v>37842845.828571431</v>
      </c>
      <c r="GB336" s="334">
        <v>37842845.828571431</v>
      </c>
      <c r="GC336" s="334">
        <v>37842845.828571431</v>
      </c>
      <c r="GE336" s="436">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37"/>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37"/>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37"/>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37"/>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37"/>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37"/>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37"/>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71">
        <f t="shared" si="96"/>
        <v>1208333.3333333333</v>
      </c>
      <c r="CY344" s="274">
        <f t="shared" ref="CY344:DI344" si="97">+CY345</f>
        <v>1208333.3333333333</v>
      </c>
      <c r="CZ344" s="274">
        <f t="shared" si="97"/>
        <v>1208333.3333333333</v>
      </c>
      <c r="DA344" s="274">
        <f t="shared" si="97"/>
        <v>1208333.3333333333</v>
      </c>
      <c r="DB344" s="274">
        <f t="shared" si="97"/>
        <v>1208333.3333333333</v>
      </c>
      <c r="DC344" s="274">
        <f t="shared" si="97"/>
        <v>1208333.3333333333</v>
      </c>
      <c r="DD344" s="274">
        <f t="shared" si="97"/>
        <v>1208333.3333333333</v>
      </c>
      <c r="DE344" s="274">
        <f t="shared" si="97"/>
        <v>1208333.3333333333</v>
      </c>
      <c r="DF344" s="274">
        <f t="shared" si="97"/>
        <v>1208333.3333333333</v>
      </c>
      <c r="DG344" s="274">
        <f t="shared" si="97"/>
        <v>1208333.3333333333</v>
      </c>
      <c r="DH344" s="274">
        <f t="shared" si="97"/>
        <v>1208333.3333333333</v>
      </c>
      <c r="DI344" s="272">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87">
        <v>1250083.3333333333</v>
      </c>
      <c r="DW344" s="287">
        <v>1250083.3333333333</v>
      </c>
      <c r="DX344" s="287">
        <v>1250083.3333333333</v>
      </c>
      <c r="DY344" s="287">
        <v>1250083.3333333333</v>
      </c>
      <c r="DZ344" s="287">
        <v>1250083.3333333333</v>
      </c>
      <c r="EA344" s="287">
        <v>1250083.3333333333</v>
      </c>
      <c r="EB344" s="287">
        <v>1250083.3333333333</v>
      </c>
      <c r="EC344" s="287">
        <v>1250083.3333333333</v>
      </c>
      <c r="ED344" s="287">
        <v>1250083.3333333333</v>
      </c>
      <c r="EE344" s="287">
        <v>1250083.3333333333</v>
      </c>
      <c r="EF344" s="287">
        <v>1250083.3333333333</v>
      </c>
      <c r="EG344" s="287">
        <v>1250083.3333333333</v>
      </c>
      <c r="EH344" s="287">
        <v>1327583.3333333333</v>
      </c>
      <c r="EI344" s="287">
        <v>1327583.3333333333</v>
      </c>
      <c r="EJ344" s="287">
        <v>1327583.3333333333</v>
      </c>
      <c r="EK344" s="287">
        <v>1327583.3333333333</v>
      </c>
      <c r="EL344" s="287">
        <v>1327583.3333333333</v>
      </c>
      <c r="EM344" s="287">
        <v>1327583.3333333333</v>
      </c>
      <c r="EN344" s="287">
        <v>1327583.3333333333</v>
      </c>
      <c r="EO344" s="287">
        <v>1327583.3333333333</v>
      </c>
      <c r="EP344" s="287">
        <v>1327583.3333333333</v>
      </c>
      <c r="EQ344" s="287">
        <v>1327583.3333333333</v>
      </c>
      <c r="ER344" s="287">
        <v>1327583.3333333333</v>
      </c>
      <c r="ES344" s="287">
        <v>1327583.3333333333</v>
      </c>
      <c r="ET344" s="334">
        <v>1375008.3333333333</v>
      </c>
      <c r="EU344" s="334">
        <v>1375008.3333333333</v>
      </c>
      <c r="EV344" s="334">
        <v>1375008.3333333333</v>
      </c>
      <c r="EW344" s="334">
        <v>1375008.3333333333</v>
      </c>
      <c r="EX344" s="334">
        <v>1375008.3333333333</v>
      </c>
      <c r="EY344" s="334">
        <v>1375008.3333333333</v>
      </c>
      <c r="EZ344" s="334">
        <v>1375008.3333333333</v>
      </c>
      <c r="FA344" s="334">
        <v>1375008.3333333333</v>
      </c>
      <c r="FB344" s="334">
        <v>2000008.3333333328</v>
      </c>
      <c r="FC344" s="334">
        <v>2000008.3333333328</v>
      </c>
      <c r="FD344" s="334">
        <v>2000008.3333333328</v>
      </c>
      <c r="FE344" s="334">
        <v>2000008.3333333328</v>
      </c>
      <c r="FF344" s="334">
        <v>1583341.7399999984</v>
      </c>
      <c r="FG344" s="334">
        <v>1583341.6600000001</v>
      </c>
      <c r="FH344" s="334">
        <v>1583341.6600000001</v>
      </c>
      <c r="FI344" s="334">
        <v>1583341.6600000001</v>
      </c>
      <c r="FJ344" s="334">
        <v>1583341.6600000001</v>
      </c>
      <c r="FK344" s="334">
        <v>1583341.6600000001</v>
      </c>
      <c r="FL344" s="334">
        <v>1583341.6600000001</v>
      </c>
      <c r="FM344" s="334">
        <v>1583341.6600000001</v>
      </c>
      <c r="FN344" s="334">
        <v>1583341.6600000001</v>
      </c>
      <c r="FO344" s="334">
        <v>1583341.6600000001</v>
      </c>
      <c r="FP344" s="334">
        <v>1583341.6600000001</v>
      </c>
      <c r="FQ344" s="334">
        <v>1583341.6600000001</v>
      </c>
      <c r="FR344" s="334">
        <v>1621388.9</v>
      </c>
      <c r="FS344" s="334">
        <v>1831428.58</v>
      </c>
      <c r="FT344" s="334">
        <v>1595368.45</v>
      </c>
      <c r="FU344" s="334">
        <v>2107330.88</v>
      </c>
      <c r="FV344" s="334">
        <v>1443795.73</v>
      </c>
      <c r="FW344" s="334">
        <v>1628669.78</v>
      </c>
      <c r="FX344" s="334">
        <v>1628669.78</v>
      </c>
      <c r="FY344" s="334">
        <v>1628669.78</v>
      </c>
      <c r="FZ344" s="334">
        <v>1628669.78</v>
      </c>
      <c r="GA344" s="334">
        <v>1628669.78</v>
      </c>
      <c r="GB344" s="334">
        <v>1628669.78</v>
      </c>
      <c r="GC344" s="334">
        <v>1628669.78</v>
      </c>
      <c r="GE344" s="436">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37"/>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71">
        <f t="shared" si="99"/>
        <v>583333.33333333326</v>
      </c>
      <c r="CY346" s="274">
        <f t="shared" ref="CY346:DI346" si="100">+SUM(CY347:CY349)</f>
        <v>583333.33333333326</v>
      </c>
      <c r="CZ346" s="274">
        <f t="shared" si="100"/>
        <v>583333.33333333326</v>
      </c>
      <c r="DA346" s="274">
        <f t="shared" si="100"/>
        <v>583333.33333333326</v>
      </c>
      <c r="DB346" s="274">
        <f t="shared" si="100"/>
        <v>583333.33333333326</v>
      </c>
      <c r="DC346" s="274">
        <f t="shared" si="100"/>
        <v>583333.33333333326</v>
      </c>
      <c r="DD346" s="274">
        <f t="shared" si="100"/>
        <v>583333.33333333326</v>
      </c>
      <c r="DE346" s="274">
        <f t="shared" si="100"/>
        <v>583333.33333333326</v>
      </c>
      <c r="DF346" s="274">
        <f t="shared" si="100"/>
        <v>583333.33333333326</v>
      </c>
      <c r="DG346" s="274">
        <f t="shared" si="100"/>
        <v>583333.33333333326</v>
      </c>
      <c r="DH346" s="274">
        <f t="shared" si="100"/>
        <v>583333.33333333326</v>
      </c>
      <c r="DI346" s="272">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87">
        <v>663871.66666666663</v>
      </c>
      <c r="DW346" s="287">
        <v>663871.66666666663</v>
      </c>
      <c r="DX346" s="287">
        <v>663871.66666666663</v>
      </c>
      <c r="DY346" s="287">
        <v>663871.66666666663</v>
      </c>
      <c r="DZ346" s="287">
        <v>663871.66666666663</v>
      </c>
      <c r="EA346" s="287">
        <v>663871.66666666663</v>
      </c>
      <c r="EB346" s="287">
        <v>663871.66666666663</v>
      </c>
      <c r="EC346" s="287">
        <v>663871.66666666663</v>
      </c>
      <c r="ED346" s="287">
        <v>663871.66666666663</v>
      </c>
      <c r="EE346" s="287">
        <v>663871.66666666663</v>
      </c>
      <c r="EF346" s="287">
        <v>663871.66666666663</v>
      </c>
      <c r="EG346" s="287">
        <v>663871.66666666663</v>
      </c>
      <c r="EH346" s="287">
        <v>710416.66666666663</v>
      </c>
      <c r="EI346" s="287">
        <v>710416.66666666663</v>
      </c>
      <c r="EJ346" s="287">
        <v>710416.66666666663</v>
      </c>
      <c r="EK346" s="287">
        <v>710416.66666666663</v>
      </c>
      <c r="EL346" s="287">
        <v>710416.66666666663</v>
      </c>
      <c r="EM346" s="287">
        <v>710416.66666666663</v>
      </c>
      <c r="EN346" s="287">
        <v>710416.66666666663</v>
      </c>
      <c r="EO346" s="287">
        <v>710416.66666666663</v>
      </c>
      <c r="EP346" s="287">
        <v>710416.66666666663</v>
      </c>
      <c r="EQ346" s="287">
        <v>710416.66666666663</v>
      </c>
      <c r="ER346" s="287">
        <v>710416.66666666663</v>
      </c>
      <c r="ES346" s="287">
        <v>710416.66666666663</v>
      </c>
      <c r="ET346" s="334">
        <v>752083.33333333337</v>
      </c>
      <c r="EU346" s="334">
        <v>752083.33333333337</v>
      </c>
      <c r="EV346" s="334">
        <v>752083.33333333337</v>
      </c>
      <c r="EW346" s="334">
        <v>752083.33333333337</v>
      </c>
      <c r="EX346" s="334">
        <v>752083.33333333337</v>
      </c>
      <c r="EY346" s="334">
        <v>752083.33333333337</v>
      </c>
      <c r="EZ346" s="334">
        <v>752083.33333333337</v>
      </c>
      <c r="FA346" s="334">
        <v>752083.33333333337</v>
      </c>
      <c r="FB346" s="334">
        <v>2039583.333333334</v>
      </c>
      <c r="FC346" s="334">
        <v>2039583.333333334</v>
      </c>
      <c r="FD346" s="334">
        <v>2039583.333333334</v>
      </c>
      <c r="FE346" s="334">
        <v>2039583.333333334</v>
      </c>
      <c r="FF346" s="334">
        <v>885416.75</v>
      </c>
      <c r="FG346" s="334">
        <v>885416.75</v>
      </c>
      <c r="FH346" s="334">
        <v>885416.75</v>
      </c>
      <c r="FI346" s="334">
        <v>885416.75</v>
      </c>
      <c r="FJ346" s="334">
        <v>885416.75</v>
      </c>
      <c r="FK346" s="334">
        <v>885416.75</v>
      </c>
      <c r="FL346" s="334">
        <v>885416.75</v>
      </c>
      <c r="FM346" s="334">
        <v>885416.75</v>
      </c>
      <c r="FN346" s="334">
        <v>885416.75</v>
      </c>
      <c r="FO346" s="334">
        <v>885416.75</v>
      </c>
      <c r="FP346" s="334">
        <v>885416.75</v>
      </c>
      <c r="FQ346" s="334">
        <v>885416.75</v>
      </c>
      <c r="FR346" s="334">
        <v>745429.25</v>
      </c>
      <c r="FS346" s="334">
        <v>838710.44</v>
      </c>
      <c r="FT346" s="334">
        <v>906787.09</v>
      </c>
      <c r="FU346" s="334">
        <v>680647.83</v>
      </c>
      <c r="FV346" s="334">
        <v>705326.14</v>
      </c>
      <c r="FW346" s="334">
        <v>964014.32142857148</v>
      </c>
      <c r="FX346" s="334">
        <v>964014.32142857148</v>
      </c>
      <c r="FY346" s="334">
        <v>964014.32142857148</v>
      </c>
      <c r="FZ346" s="334">
        <v>964014.32142857148</v>
      </c>
      <c r="GA346" s="334">
        <v>964014.32142857148</v>
      </c>
      <c r="GB346" s="334">
        <v>964014.32142857148</v>
      </c>
      <c r="GC346" s="334">
        <v>964014.32142857101</v>
      </c>
      <c r="GE346" s="436">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37"/>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37"/>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37"/>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71">
        <f t="shared" si="102"/>
        <v>8288399.6951821186</v>
      </c>
      <c r="CY350" s="274">
        <f t="shared" ref="CY350:DH350" si="103">+CY351+CY361</f>
        <v>8288399.6951821186</v>
      </c>
      <c r="CZ350" s="274">
        <f t="shared" si="103"/>
        <v>8288399.6951821186</v>
      </c>
      <c r="DA350" s="274">
        <f t="shared" si="103"/>
        <v>8288399.6951821186</v>
      </c>
      <c r="DB350" s="274">
        <f t="shared" si="103"/>
        <v>8288399.6951821186</v>
      </c>
      <c r="DC350" s="274">
        <f t="shared" si="103"/>
        <v>8288399.6951821186</v>
      </c>
      <c r="DD350" s="274">
        <f t="shared" si="103"/>
        <v>8288399.6951821186</v>
      </c>
      <c r="DE350" s="274">
        <f t="shared" si="103"/>
        <v>8288399.6951821186</v>
      </c>
      <c r="DF350" s="274">
        <f t="shared" si="103"/>
        <v>8288399.6951821186</v>
      </c>
      <c r="DG350" s="274">
        <f t="shared" si="103"/>
        <v>8288399.6951821186</v>
      </c>
      <c r="DH350" s="274">
        <f t="shared" si="103"/>
        <v>8288399.6951821186</v>
      </c>
      <c r="DI350" s="272">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87">
        <v>12196628.3375</v>
      </c>
      <c r="DW350" s="287">
        <v>12196628.3375</v>
      </c>
      <c r="DX350" s="287">
        <v>12196628.3375</v>
      </c>
      <c r="DY350" s="287">
        <v>12196628.3375</v>
      </c>
      <c r="DZ350" s="287">
        <v>12196628.3375</v>
      </c>
      <c r="EA350" s="287">
        <v>12196628.3375</v>
      </c>
      <c r="EB350" s="287">
        <v>12196628.3375</v>
      </c>
      <c r="EC350" s="287">
        <v>12196628.3375</v>
      </c>
      <c r="ED350" s="287">
        <v>12196628.3375</v>
      </c>
      <c r="EE350" s="287">
        <v>12196628.3375</v>
      </c>
      <c r="EF350" s="287">
        <v>12196628.3375</v>
      </c>
      <c r="EG350" s="287">
        <v>12196628.3375</v>
      </c>
      <c r="EH350" s="287">
        <v>13641275.691666668</v>
      </c>
      <c r="EI350" s="287">
        <v>13641275.691666668</v>
      </c>
      <c r="EJ350" s="287">
        <v>13641275.691666668</v>
      </c>
      <c r="EK350" s="287">
        <v>13641275.691666668</v>
      </c>
      <c r="EL350" s="287">
        <v>13641275.691666668</v>
      </c>
      <c r="EM350" s="287">
        <v>13641275.691666668</v>
      </c>
      <c r="EN350" s="287">
        <v>13641275.691666668</v>
      </c>
      <c r="EO350" s="287">
        <v>13641275.691666668</v>
      </c>
      <c r="EP350" s="287">
        <v>13641275.691666668</v>
      </c>
      <c r="EQ350" s="287">
        <v>13641275.691666668</v>
      </c>
      <c r="ER350" s="287">
        <v>13641275.691666668</v>
      </c>
      <c r="ES350" s="287">
        <v>13641275.691666668</v>
      </c>
      <c r="ET350" s="334">
        <v>15295211.558333334</v>
      </c>
      <c r="EU350" s="334">
        <v>15295211.558333334</v>
      </c>
      <c r="EV350" s="334">
        <v>15295211.558333334</v>
      </c>
      <c r="EW350" s="334">
        <v>18161878.224999998</v>
      </c>
      <c r="EX350" s="334">
        <v>18161878.224999998</v>
      </c>
      <c r="EY350" s="334">
        <v>18161878.224999998</v>
      </c>
      <c r="EZ350" s="334">
        <v>15295211.558333334</v>
      </c>
      <c r="FA350" s="334">
        <v>15295211.558333334</v>
      </c>
      <c r="FB350" s="334">
        <v>18930636.555833336</v>
      </c>
      <c r="FC350" s="334">
        <v>18930636.555833336</v>
      </c>
      <c r="FD350" s="334">
        <v>18930636.555833336</v>
      </c>
      <c r="FE350" s="334">
        <v>18930636.555833336</v>
      </c>
      <c r="FF350" s="334">
        <v>20338750.958333332</v>
      </c>
      <c r="FG350" s="334">
        <v>22018439.158333331</v>
      </c>
      <c r="FH350" s="334">
        <v>17975691.918333333</v>
      </c>
      <c r="FI350" s="334">
        <v>15972358.598333333</v>
      </c>
      <c r="FJ350" s="334">
        <v>15993608.598333333</v>
      </c>
      <c r="FK350" s="334">
        <v>16020602.668333333</v>
      </c>
      <c r="FL350" s="334">
        <v>22848909.595000003</v>
      </c>
      <c r="FM350" s="334">
        <v>17972208.524999999</v>
      </c>
      <c r="FN350" s="334">
        <v>17992208.524999999</v>
      </c>
      <c r="FO350" s="334">
        <v>17923875.184999999</v>
      </c>
      <c r="FP350" s="334">
        <v>17866375.204999998</v>
      </c>
      <c r="FQ350" s="334">
        <v>18024758.024999999</v>
      </c>
      <c r="FR350" s="334">
        <v>23631566.68</v>
      </c>
      <c r="FS350" s="334">
        <v>23914749.120000001</v>
      </c>
      <c r="FT350" s="334">
        <v>31910693.890000001</v>
      </c>
      <c r="FU350" s="334">
        <v>17331295.199999999</v>
      </c>
      <c r="FV350" s="334">
        <v>15552980.33</v>
      </c>
      <c r="FW350" s="334">
        <v>23483872.51285715</v>
      </c>
      <c r="FX350" s="334">
        <v>19317205.846190531</v>
      </c>
      <c r="FY350" s="334">
        <v>19317205.846190531</v>
      </c>
      <c r="FZ350" s="334">
        <v>19317205.846190531</v>
      </c>
      <c r="GA350" s="334">
        <v>44317205.846190527</v>
      </c>
      <c r="GB350" s="334">
        <v>19317205.846190531</v>
      </c>
      <c r="GC350" s="334">
        <v>19317205.846190531</v>
      </c>
      <c r="GE350" s="436">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71">
        <f t="shared" si="105"/>
        <v>8102373.0414896114</v>
      </c>
      <c r="CY351" s="274">
        <f t="shared" ref="CY351:DI351" si="106">+SUM(CY352:CY360)</f>
        <v>8102373.0414896114</v>
      </c>
      <c r="CZ351" s="274">
        <f t="shared" si="106"/>
        <v>8102373.0414896114</v>
      </c>
      <c r="DA351" s="274">
        <f t="shared" si="106"/>
        <v>8102373.0414896114</v>
      </c>
      <c r="DB351" s="274">
        <f t="shared" si="106"/>
        <v>8102373.0414896114</v>
      </c>
      <c r="DC351" s="274">
        <f t="shared" si="106"/>
        <v>8102373.0414896114</v>
      </c>
      <c r="DD351" s="274">
        <f t="shared" si="106"/>
        <v>8102373.0414896114</v>
      </c>
      <c r="DE351" s="274">
        <f t="shared" si="106"/>
        <v>8102373.0414896114</v>
      </c>
      <c r="DF351" s="274">
        <f t="shared" si="106"/>
        <v>8102373.0414896114</v>
      </c>
      <c r="DG351" s="274">
        <f t="shared" si="106"/>
        <v>8102373.0414896114</v>
      </c>
      <c r="DH351" s="274">
        <f t="shared" si="106"/>
        <v>8102373.0414896114</v>
      </c>
      <c r="DI351" s="272">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87">
        <v>12101836.670833334</v>
      </c>
      <c r="DW351" s="287">
        <v>12101836.670833334</v>
      </c>
      <c r="DX351" s="287">
        <v>12101836.670833334</v>
      </c>
      <c r="DY351" s="287">
        <v>12101836.670833334</v>
      </c>
      <c r="DZ351" s="287">
        <v>12101836.670833334</v>
      </c>
      <c r="EA351" s="287">
        <v>12101836.670833334</v>
      </c>
      <c r="EB351" s="287">
        <v>12101836.670833334</v>
      </c>
      <c r="EC351" s="287">
        <v>12101836.670833334</v>
      </c>
      <c r="ED351" s="287">
        <v>12101836.670833334</v>
      </c>
      <c r="EE351" s="287">
        <v>12101836.670833334</v>
      </c>
      <c r="EF351" s="287">
        <v>12101836.670833334</v>
      </c>
      <c r="EG351" s="287">
        <v>12101836.670833334</v>
      </c>
      <c r="EH351" s="285"/>
      <c r="EI351" s="283"/>
      <c r="EJ351" s="283"/>
      <c r="EK351" s="283"/>
      <c r="EL351" s="283"/>
      <c r="EM351" s="283"/>
      <c r="EN351" s="283"/>
      <c r="EO351" s="283"/>
      <c r="EP351" s="283"/>
      <c r="EQ351" s="283"/>
      <c r="ER351" s="283"/>
      <c r="ES351" s="283"/>
      <c r="ET351" s="334">
        <v>14810545.166666666</v>
      </c>
      <c r="EU351" s="334">
        <v>14810545.166666666</v>
      </c>
      <c r="EV351" s="334">
        <v>14810545.166666666</v>
      </c>
      <c r="EW351" s="334">
        <v>17677211.833333332</v>
      </c>
      <c r="EX351" s="334">
        <v>17677211.833333332</v>
      </c>
      <c r="EY351" s="334">
        <v>17677211.833333332</v>
      </c>
      <c r="EZ351" s="334">
        <v>14810545.166666666</v>
      </c>
      <c r="FA351" s="334">
        <v>14810545.166666666</v>
      </c>
      <c r="FB351" s="334">
        <v>18469212.55916667</v>
      </c>
      <c r="FC351" s="334">
        <v>18469212.55916667</v>
      </c>
      <c r="FD351" s="334">
        <v>18469212.55916667</v>
      </c>
      <c r="FE351" s="334">
        <v>18469212.55916667</v>
      </c>
      <c r="FF351" s="334">
        <v>18445155.148333333</v>
      </c>
      <c r="FG351" s="334">
        <v>20224843.348333333</v>
      </c>
      <c r="FH351" s="334">
        <v>16273762.778333332</v>
      </c>
      <c r="FI351" s="334">
        <v>14270429.458333332</v>
      </c>
      <c r="FJ351" s="334">
        <v>14291679.458333332</v>
      </c>
      <c r="FK351" s="334">
        <v>14318673.528333332</v>
      </c>
      <c r="FL351" s="334">
        <v>19138771.788333334</v>
      </c>
      <c r="FM351" s="334">
        <v>14278737.378333332</v>
      </c>
      <c r="FN351" s="334">
        <v>14298737.378333332</v>
      </c>
      <c r="FO351" s="334">
        <v>14278737.378333332</v>
      </c>
      <c r="FP351" s="334">
        <v>14298737.388333332</v>
      </c>
      <c r="FQ351" s="334">
        <v>14457120.208333332</v>
      </c>
      <c r="FR351" s="334">
        <v>0</v>
      </c>
      <c r="FS351" s="334">
        <v>0</v>
      </c>
      <c r="FT351" s="334">
        <v>0</v>
      </c>
      <c r="FU351" s="334">
        <v>0</v>
      </c>
      <c r="FV351" s="334">
        <v>0</v>
      </c>
      <c r="FW351" s="334">
        <v>0</v>
      </c>
      <c r="FX351" s="334">
        <v>0</v>
      </c>
      <c r="FY351" s="334">
        <v>0</v>
      </c>
      <c r="FZ351" s="334">
        <v>0</v>
      </c>
      <c r="GA351" s="334">
        <v>0</v>
      </c>
      <c r="GB351" s="334">
        <v>0</v>
      </c>
      <c r="GC351" s="334">
        <v>0</v>
      </c>
      <c r="GE351" s="436">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37"/>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37"/>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37"/>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37"/>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37"/>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37"/>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37"/>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37"/>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37"/>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71">
        <f t="shared" si="108"/>
        <v>186026.65369250745</v>
      </c>
      <c r="CY361" s="274">
        <f t="shared" ref="CY361:DI361" si="109">+SUM(CY362:CY367)</f>
        <v>186026.65369250745</v>
      </c>
      <c r="CZ361" s="274">
        <f t="shared" si="109"/>
        <v>186026.65369250745</v>
      </c>
      <c r="DA361" s="274">
        <f t="shared" si="109"/>
        <v>186026.65369250745</v>
      </c>
      <c r="DB361" s="274">
        <f t="shared" si="109"/>
        <v>186026.65369250745</v>
      </c>
      <c r="DC361" s="274">
        <f t="shared" si="109"/>
        <v>186026.65369250745</v>
      </c>
      <c r="DD361" s="274">
        <f t="shared" si="109"/>
        <v>186026.65369250745</v>
      </c>
      <c r="DE361" s="274">
        <f t="shared" si="109"/>
        <v>186026.65369250745</v>
      </c>
      <c r="DF361" s="274">
        <f t="shared" si="109"/>
        <v>186026.65369250745</v>
      </c>
      <c r="DG361" s="274">
        <f t="shared" si="109"/>
        <v>186026.65369250745</v>
      </c>
      <c r="DH361" s="274">
        <f t="shared" si="109"/>
        <v>186026.65369250745</v>
      </c>
      <c r="DI361" s="272">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34">
        <v>484666.39166666666</v>
      </c>
      <c r="EU361" s="334">
        <v>484666.39166666666</v>
      </c>
      <c r="EV361" s="334">
        <v>484666.39166666666</v>
      </c>
      <c r="EW361" s="334">
        <v>484666.39166666666</v>
      </c>
      <c r="EX361" s="334">
        <v>484666.39166666666</v>
      </c>
      <c r="EY361" s="334">
        <v>484666.39166666666</v>
      </c>
      <c r="EZ361" s="334">
        <v>484666.39166666666</v>
      </c>
      <c r="FA361" s="334">
        <v>484666.39166666666</v>
      </c>
      <c r="FB361" s="334">
        <v>461423.99666666664</v>
      </c>
      <c r="FC361" s="334">
        <v>461423.99666666664</v>
      </c>
      <c r="FD361" s="334">
        <v>461423.99666666664</v>
      </c>
      <c r="FE361" s="334">
        <v>461423.99666666664</v>
      </c>
      <c r="FF361" s="334">
        <v>1893595.81</v>
      </c>
      <c r="FG361" s="334">
        <v>1793595.81</v>
      </c>
      <c r="FH361" s="334">
        <v>1701929.1400000001</v>
      </c>
      <c r="FI361" s="334">
        <v>1701929.1400000001</v>
      </c>
      <c r="FJ361" s="334">
        <v>1701929.1400000001</v>
      </c>
      <c r="FK361" s="334">
        <v>1701929.1400000001</v>
      </c>
      <c r="FL361" s="334">
        <v>1701929.1400000001</v>
      </c>
      <c r="FM361" s="334">
        <v>1685262.48</v>
      </c>
      <c r="FN361" s="334">
        <v>1685262.48</v>
      </c>
      <c r="FO361" s="334">
        <v>1636929.14</v>
      </c>
      <c r="FP361" s="334">
        <v>1559429.15</v>
      </c>
      <c r="FQ361" s="334">
        <v>1559429.15</v>
      </c>
      <c r="FR361" s="334">
        <v>0</v>
      </c>
      <c r="FS361" s="334">
        <v>0</v>
      </c>
      <c r="FT361" s="334">
        <v>0</v>
      </c>
      <c r="FU361" s="334">
        <v>0</v>
      </c>
      <c r="FV361" s="334">
        <v>0</v>
      </c>
      <c r="FW361" s="334">
        <v>0</v>
      </c>
      <c r="FX361" s="334">
        <v>0</v>
      </c>
      <c r="FY361" s="334">
        <v>0</v>
      </c>
      <c r="FZ361" s="334">
        <v>0</v>
      </c>
      <c r="GA361" s="334">
        <v>0</v>
      </c>
      <c r="GB361" s="334">
        <v>0</v>
      </c>
      <c r="GC361" s="334">
        <v>0</v>
      </c>
      <c r="GE361" s="436">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37"/>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37"/>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37"/>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37"/>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37"/>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37"/>
    </row>
    <row r="368" spans="1:187" s="9" customFormat="1">
      <c r="A368" s="118"/>
      <c r="B368" s="118"/>
      <c r="C368" s="118">
        <v>441</v>
      </c>
      <c r="D368" s="118" t="str">
        <f t="shared" si="111"/>
        <v>44p</v>
      </c>
      <c r="E368" s="440"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34">
        <v>21472083.333333332</v>
      </c>
      <c r="EU368" s="334">
        <v>21472083.333333332</v>
      </c>
      <c r="EV368" s="334">
        <v>21472083.333333332</v>
      </c>
      <c r="EW368" s="334">
        <v>21472083.333333332</v>
      </c>
      <c r="EX368" s="334">
        <v>21472083.333333332</v>
      </c>
      <c r="EY368" s="334">
        <v>21472083.333333332</v>
      </c>
      <c r="EZ368" s="334">
        <v>26990416.666666664</v>
      </c>
      <c r="FA368" s="334">
        <v>26990416.666666664</v>
      </c>
      <c r="FB368" s="334">
        <v>26315416.666666701</v>
      </c>
      <c r="FC368" s="334">
        <v>26315416.666666701</v>
      </c>
      <c r="FD368" s="334">
        <v>26815416.670000002</v>
      </c>
      <c r="FE368" s="334">
        <v>26815416.66</v>
      </c>
      <c r="FF368" s="334">
        <v>26743749.989999995</v>
      </c>
      <c r="FG368" s="334">
        <v>26743749.989999995</v>
      </c>
      <c r="FH368" s="334">
        <v>26743749.989999995</v>
      </c>
      <c r="FI368" s="334">
        <v>26743749.989999995</v>
      </c>
      <c r="FJ368" s="334">
        <v>26743749.989999995</v>
      </c>
      <c r="FK368" s="334">
        <v>26743749.989999995</v>
      </c>
      <c r="FL368" s="334">
        <v>26743749.989999995</v>
      </c>
      <c r="FM368" s="334">
        <v>26743749.989999995</v>
      </c>
      <c r="FN368" s="334">
        <v>26743749.989999995</v>
      </c>
      <c r="FO368" s="334">
        <v>26743749.989999995</v>
      </c>
      <c r="FP368" s="334">
        <v>14243749.989999998</v>
      </c>
      <c r="FQ368" s="334">
        <v>14243750.109999999</v>
      </c>
      <c r="FR368" s="334">
        <v>4153095.62</v>
      </c>
      <c r="FS368" s="334">
        <v>8919354.2899999991</v>
      </c>
      <c r="FT368" s="334">
        <v>13085415.970000001</v>
      </c>
      <c r="FU368" s="334">
        <v>17943688.25</v>
      </c>
      <c r="FV368" s="334">
        <v>15872563.539999999</v>
      </c>
      <c r="FW368" s="334">
        <v>25000000</v>
      </c>
      <c r="FX368" s="334">
        <v>20000000</v>
      </c>
      <c r="FY368" s="334">
        <v>20000000</v>
      </c>
      <c r="FZ368" s="334">
        <v>20000000</v>
      </c>
      <c r="GA368" s="334">
        <v>17295648.326666653</v>
      </c>
      <c r="GB368" s="334">
        <v>17295648.326666653</v>
      </c>
      <c r="GC368" s="334">
        <v>17295648.326666653</v>
      </c>
      <c r="GE368" s="436">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37"/>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37"/>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37"/>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37"/>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37"/>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37"/>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37"/>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34">
        <v>70000000</v>
      </c>
      <c r="FF376" s="358">
        <v>26666.67</v>
      </c>
      <c r="FG376" s="358">
        <v>26666.67</v>
      </c>
      <c r="FH376" s="358">
        <v>26666.67</v>
      </c>
      <c r="FI376" s="358">
        <v>39926666.670000002</v>
      </c>
      <c r="FJ376" s="358">
        <v>26666.67</v>
      </c>
      <c r="FK376" s="358">
        <v>26666.67</v>
      </c>
      <c r="FL376" s="358">
        <v>26666.67</v>
      </c>
      <c r="FM376" s="358">
        <v>26666.67</v>
      </c>
      <c r="FN376" s="358">
        <v>26666.67</v>
      </c>
      <c r="FO376" s="358">
        <v>26666.67</v>
      </c>
      <c r="FP376" s="358">
        <v>26666.67</v>
      </c>
      <c r="FQ376" s="358">
        <v>26666.63</v>
      </c>
      <c r="FR376" s="263">
        <v>0</v>
      </c>
      <c r="FS376" s="263">
        <v>0</v>
      </c>
      <c r="FT376" s="263">
        <v>0</v>
      </c>
      <c r="FU376" s="263">
        <v>0</v>
      </c>
      <c r="FV376" s="263">
        <v>0</v>
      </c>
      <c r="FW376" s="263">
        <v>0</v>
      </c>
      <c r="FX376" s="263">
        <v>335000</v>
      </c>
      <c r="FY376" s="263">
        <v>335000</v>
      </c>
      <c r="FZ376" s="263">
        <v>335000</v>
      </c>
      <c r="GA376" s="263">
        <v>335000</v>
      </c>
      <c r="GB376" s="263">
        <v>335000</v>
      </c>
      <c r="GC376" s="263">
        <v>335000</v>
      </c>
      <c r="GE376" s="437">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37"/>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71">
        <f t="shared" si="112"/>
        <v>178333.33333333334</v>
      </c>
      <c r="CY378" s="274">
        <f t="shared" si="112"/>
        <v>178333.33333333334</v>
      </c>
      <c r="CZ378" s="274">
        <f t="shared" si="112"/>
        <v>178333.33333333334</v>
      </c>
      <c r="DA378" s="274">
        <f t="shared" si="112"/>
        <v>178333.33333333334</v>
      </c>
      <c r="DB378" s="274">
        <f t="shared" si="112"/>
        <v>178333.33333333334</v>
      </c>
      <c r="DC378" s="274">
        <f t="shared" si="112"/>
        <v>178333.33333333334</v>
      </c>
      <c r="DD378" s="274">
        <f t="shared" si="112"/>
        <v>178333.33333333334</v>
      </c>
      <c r="DE378" s="274">
        <f t="shared" si="112"/>
        <v>178333.33333333334</v>
      </c>
      <c r="DF378" s="274">
        <f t="shared" si="112"/>
        <v>178333.33333333334</v>
      </c>
      <c r="DG378" s="274">
        <f t="shared" si="112"/>
        <v>178333.33333333334</v>
      </c>
      <c r="DH378" s="274">
        <f t="shared" si="112"/>
        <v>178333.33333333334</v>
      </c>
      <c r="DI378" s="272">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34">
        <v>239583.41666666666</v>
      </c>
      <c r="EU378" s="334">
        <v>239583.41666666666</v>
      </c>
      <c r="EV378" s="334">
        <v>239583.41666666666</v>
      </c>
      <c r="EW378" s="334">
        <v>239583.41666666666</v>
      </c>
      <c r="EX378" s="334">
        <v>239583.41666666666</v>
      </c>
      <c r="EY378" s="334">
        <v>239583.41666666666</v>
      </c>
      <c r="EZ378" s="334">
        <v>239583.41666666666</v>
      </c>
      <c r="FA378" s="334">
        <v>239583.41666666666</v>
      </c>
      <c r="FB378" s="334">
        <v>239583.41666666666</v>
      </c>
      <c r="FC378" s="334">
        <v>239583.41666666666</v>
      </c>
      <c r="FD378" s="334">
        <v>239583.41666666666</v>
      </c>
      <c r="FE378" s="334">
        <v>239583.41666666666</v>
      </c>
      <c r="FF378" s="334">
        <v>190000.08333333334</v>
      </c>
      <c r="FG378" s="334">
        <v>190000.08333333334</v>
      </c>
      <c r="FH378" s="334">
        <v>190000.08333333334</v>
      </c>
      <c r="FI378" s="334">
        <v>190000.08333333334</v>
      </c>
      <c r="FJ378" s="334">
        <v>190000.08333333334</v>
      </c>
      <c r="FK378" s="334">
        <v>190000.08333333334</v>
      </c>
      <c r="FL378" s="334">
        <v>190000.08333333334</v>
      </c>
      <c r="FM378" s="334">
        <v>190000.08333333334</v>
      </c>
      <c r="FN378" s="334">
        <v>190000.08333333334</v>
      </c>
      <c r="FO378" s="334">
        <v>190000.08333333334</v>
      </c>
      <c r="FP378" s="334">
        <v>190000.08333333334</v>
      </c>
      <c r="FQ378" s="334">
        <v>190000.08333333334</v>
      </c>
      <c r="FR378" s="334">
        <v>0</v>
      </c>
      <c r="FS378" s="334">
        <v>277634</v>
      </c>
      <c r="FT378" s="334">
        <v>0</v>
      </c>
      <c r="FU378" s="334">
        <v>268014</v>
      </c>
      <c r="FV378" s="334">
        <v>5000</v>
      </c>
      <c r="FW378" s="334">
        <v>147050.57142857142</v>
      </c>
      <c r="FX378" s="334">
        <v>147050.57142857142</v>
      </c>
      <c r="FY378" s="334">
        <v>147050.57142857142</v>
      </c>
      <c r="FZ378" s="334">
        <v>147050.57142857142</v>
      </c>
      <c r="GA378" s="334">
        <v>147050.57142857142</v>
      </c>
      <c r="GB378" s="334">
        <v>147050.57142857142</v>
      </c>
      <c r="GC378" s="334">
        <v>147050.57142857142</v>
      </c>
      <c r="GE378" s="436">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70">
        <f t="shared" si="114"/>
        <v>178333.33333333334</v>
      </c>
      <c r="CY379" s="273">
        <f t="shared" si="114"/>
        <v>178333.33333333334</v>
      </c>
      <c r="CZ379" s="273">
        <f t="shared" si="114"/>
        <v>178333.33333333334</v>
      </c>
      <c r="DA379" s="273">
        <f t="shared" si="114"/>
        <v>178333.33333333334</v>
      </c>
      <c r="DB379" s="273">
        <f t="shared" si="114"/>
        <v>178333.33333333334</v>
      </c>
      <c r="DC379" s="273">
        <f t="shared" si="114"/>
        <v>178333.33333333334</v>
      </c>
      <c r="DD379" s="273">
        <f t="shared" si="114"/>
        <v>178333.33333333334</v>
      </c>
      <c r="DE379" s="273">
        <f t="shared" si="114"/>
        <v>178333.33333333334</v>
      </c>
      <c r="DF379" s="273">
        <f t="shared" si="114"/>
        <v>178333.33333333334</v>
      </c>
      <c r="DG379" s="273">
        <f t="shared" si="114"/>
        <v>178333.33333333334</v>
      </c>
      <c r="DH379" s="273">
        <f t="shared" si="114"/>
        <v>178333.33333333334</v>
      </c>
      <c r="DI379" s="269">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42"/>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37"/>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37"/>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37"/>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37"/>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37"/>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71">
        <f t="shared" si="116"/>
        <v>14285575.4575</v>
      </c>
      <c r="CY385" s="274">
        <f t="shared" ref="CY385:DI385" si="117">+CY386+CY389+CY392</f>
        <v>14285575.4575</v>
      </c>
      <c r="CZ385" s="274">
        <f t="shared" si="117"/>
        <v>14285575.4575</v>
      </c>
      <c r="DA385" s="274">
        <f t="shared" si="117"/>
        <v>14285575.4575</v>
      </c>
      <c r="DB385" s="274">
        <f t="shared" si="117"/>
        <v>14285575.4575</v>
      </c>
      <c r="DC385" s="274">
        <f t="shared" si="117"/>
        <v>14285575.4575</v>
      </c>
      <c r="DD385" s="274">
        <f t="shared" si="117"/>
        <v>14285575.4575</v>
      </c>
      <c r="DE385" s="274">
        <f t="shared" si="117"/>
        <v>14285575.4575</v>
      </c>
      <c r="DF385" s="274">
        <f t="shared" si="117"/>
        <v>14285575.4575</v>
      </c>
      <c r="DG385" s="274">
        <f t="shared" si="117"/>
        <v>14285575.4575</v>
      </c>
      <c r="DH385" s="274">
        <f t="shared" si="117"/>
        <v>14285575.4575</v>
      </c>
      <c r="DI385" s="272">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25">
        <f>DV386+DV389+DV392</f>
        <v>32768615.2925</v>
      </c>
      <c r="DW385" s="325">
        <f t="shared" ref="DW385:ES385" si="119">DW386+DW389+DW392</f>
        <v>32768615.2925</v>
      </c>
      <c r="DX385" s="325">
        <f t="shared" si="119"/>
        <v>32768615.2925</v>
      </c>
      <c r="DY385" s="325">
        <f t="shared" si="119"/>
        <v>32768615.2925</v>
      </c>
      <c r="DZ385" s="325">
        <f t="shared" si="119"/>
        <v>32768615.2925</v>
      </c>
      <c r="EA385" s="325">
        <f t="shared" si="119"/>
        <v>32768615.2925</v>
      </c>
      <c r="EB385" s="325">
        <f t="shared" si="119"/>
        <v>32768615.2925</v>
      </c>
      <c r="EC385" s="325">
        <f t="shared" si="119"/>
        <v>32768615.2925</v>
      </c>
      <c r="ED385" s="325">
        <f t="shared" si="119"/>
        <v>32768615.2925</v>
      </c>
      <c r="EE385" s="325">
        <f t="shared" si="119"/>
        <v>32768615.2925</v>
      </c>
      <c r="EF385" s="325">
        <f t="shared" si="119"/>
        <v>32768615.2925</v>
      </c>
      <c r="EG385" s="325">
        <f t="shared" si="119"/>
        <v>32768615.2925</v>
      </c>
      <c r="EH385" s="325">
        <f t="shared" si="119"/>
        <v>4617467.5633333325</v>
      </c>
      <c r="EI385" s="325">
        <f t="shared" si="119"/>
        <v>5248180.4533333331</v>
      </c>
      <c r="EJ385" s="325">
        <f t="shared" si="119"/>
        <v>18465645.143333334</v>
      </c>
      <c r="EK385" s="325">
        <f t="shared" si="119"/>
        <v>67460865.603333324</v>
      </c>
      <c r="EL385" s="325">
        <f t="shared" si="119"/>
        <v>10247541.783333333</v>
      </c>
      <c r="EM385" s="325">
        <f t="shared" si="119"/>
        <v>16046343.563333331</v>
      </c>
      <c r="EN385" s="325">
        <f t="shared" si="119"/>
        <v>23103608.363333337</v>
      </c>
      <c r="EO385" s="325">
        <f t="shared" si="119"/>
        <v>16877006.883333333</v>
      </c>
      <c r="EP385" s="325">
        <f t="shared" si="119"/>
        <v>17318908.093333334</v>
      </c>
      <c r="EQ385" s="325">
        <f t="shared" si="119"/>
        <v>9686739.4033333324</v>
      </c>
      <c r="ER385" s="325">
        <f t="shared" si="119"/>
        <v>11714826.133333333</v>
      </c>
      <c r="ES385" s="325">
        <f t="shared" si="119"/>
        <v>19628370.163333334</v>
      </c>
      <c r="FF385" s="334">
        <v>1718363.6600000001</v>
      </c>
      <c r="FG385" s="334">
        <v>3362692.9499999997</v>
      </c>
      <c r="FH385" s="334">
        <v>17620925.690000001</v>
      </c>
      <c r="FI385" s="334">
        <v>21217195.289999999</v>
      </c>
      <c r="FJ385" s="334">
        <v>181489557.88</v>
      </c>
      <c r="FK385" s="334">
        <v>16844785.800000001</v>
      </c>
      <c r="FL385" s="334">
        <v>61721044.270000003</v>
      </c>
      <c r="FM385" s="334">
        <v>13754741.09</v>
      </c>
      <c r="FN385" s="334">
        <v>17831317.309999999</v>
      </c>
      <c r="FO385" s="334">
        <v>6151156.2299999995</v>
      </c>
      <c r="FP385" s="334">
        <v>10176505.869999999</v>
      </c>
      <c r="FQ385" s="334">
        <v>21711713.960000001</v>
      </c>
      <c r="FR385" s="334">
        <v>1725839.0999999999</v>
      </c>
      <c r="FS385" s="334">
        <v>3305317.26</v>
      </c>
      <c r="FT385" s="334">
        <v>339468444.25999999</v>
      </c>
      <c r="FU385" s="334">
        <v>17477408.559999999</v>
      </c>
      <c r="FV385" s="334">
        <v>15441444.539999999</v>
      </c>
      <c r="FW385" s="334">
        <v>12046825.949999999</v>
      </c>
      <c r="FX385" s="334">
        <v>11726652.870000001</v>
      </c>
      <c r="FY385" s="334">
        <v>8624889.1799999997</v>
      </c>
      <c r="FZ385" s="334">
        <v>18011093.800000001</v>
      </c>
      <c r="GA385" s="334">
        <v>9855652.5999999996</v>
      </c>
      <c r="GB385" s="334">
        <v>89792355.439999998</v>
      </c>
      <c r="GC385" s="334">
        <v>12114076.439999999</v>
      </c>
      <c r="GE385" s="436">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71">
        <f t="shared" si="120"/>
        <v>11507395.460000001</v>
      </c>
      <c r="CY386" s="274">
        <f t="shared" ref="CY386:DI386" si="121">+SUM(CY387:CY388)</f>
        <v>11507395.460000001</v>
      </c>
      <c r="CZ386" s="274">
        <f t="shared" si="121"/>
        <v>11507395.460000001</v>
      </c>
      <c r="DA386" s="274">
        <f t="shared" si="121"/>
        <v>11507395.460000001</v>
      </c>
      <c r="DB386" s="274">
        <f t="shared" si="121"/>
        <v>11507395.460000001</v>
      </c>
      <c r="DC386" s="274">
        <f t="shared" si="121"/>
        <v>11507395.460000001</v>
      </c>
      <c r="DD386" s="274">
        <f t="shared" si="121"/>
        <v>11507395.460000001</v>
      </c>
      <c r="DE386" s="274">
        <f t="shared" si="121"/>
        <v>11507395.460000001</v>
      </c>
      <c r="DF386" s="274">
        <f t="shared" si="121"/>
        <v>11507395.460000001</v>
      </c>
      <c r="DG386" s="274">
        <f t="shared" si="121"/>
        <v>11507395.460000001</v>
      </c>
      <c r="DH386" s="274">
        <f t="shared" si="121"/>
        <v>11507395.460000001</v>
      </c>
      <c r="DI386" s="272">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34">
        <v>1718363.6600000001</v>
      </c>
      <c r="FG386" s="334">
        <v>3362692.9499999997</v>
      </c>
      <c r="FH386" s="334">
        <v>17620925.690000001</v>
      </c>
      <c r="FI386" s="334">
        <v>21217195.289999999</v>
      </c>
      <c r="FJ386" s="334">
        <v>181489557.88</v>
      </c>
      <c r="FK386" s="334">
        <v>16844785.800000001</v>
      </c>
      <c r="FL386" s="334">
        <v>61721044.270000003</v>
      </c>
      <c r="FM386" s="334">
        <v>13754741.09</v>
      </c>
      <c r="FN386" s="334">
        <v>17831317.309999999</v>
      </c>
      <c r="FO386" s="334">
        <v>6151156.2299999995</v>
      </c>
      <c r="FP386" s="334">
        <v>10176505.869999999</v>
      </c>
      <c r="FQ386" s="334">
        <v>21711713.960000001</v>
      </c>
      <c r="FR386" s="334">
        <v>1725839.0999999999</v>
      </c>
      <c r="FS386" s="334">
        <v>3305317.26</v>
      </c>
      <c r="FT386" s="334">
        <v>339468444.25999999</v>
      </c>
      <c r="FU386" s="334">
        <v>17477408.559999999</v>
      </c>
      <c r="FV386" s="334">
        <v>15441444.539999999</v>
      </c>
      <c r="FW386" s="334">
        <v>12046825.949999999</v>
      </c>
      <c r="FX386" s="334">
        <v>11726652.870000001</v>
      </c>
      <c r="FY386" s="334">
        <v>8624889.1799999997</v>
      </c>
      <c r="FZ386" s="334">
        <v>18011093.800000001</v>
      </c>
      <c r="GA386" s="334">
        <v>9855652.5999999996</v>
      </c>
      <c r="GB386" s="334">
        <v>89792355.439999998</v>
      </c>
      <c r="GC386" s="334">
        <v>12114076.439999999</v>
      </c>
      <c r="GE386" s="436">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37">
        <v>1983333.3333333333</v>
      </c>
      <c r="CS387" s="337">
        <v>1983333.3333333333</v>
      </c>
      <c r="CT387" s="337">
        <v>1983333.3333333333</v>
      </c>
      <c r="CU387" s="337">
        <v>1983333.3333333333</v>
      </c>
      <c r="CV387" s="337">
        <v>1983333.3333333333</v>
      </c>
      <c r="CW387" s="338">
        <v>1983333.3333333333</v>
      </c>
      <c r="CX387" s="339">
        <v>2500695.4391666665</v>
      </c>
      <c r="CY387" s="340">
        <v>2500695.4391666665</v>
      </c>
      <c r="CZ387" s="340">
        <v>2500695.4391666665</v>
      </c>
      <c r="DA387" s="340">
        <v>2500695.4391666665</v>
      </c>
      <c r="DB387" s="340">
        <v>2500695.4391666665</v>
      </c>
      <c r="DC387" s="340">
        <v>2500695.4391666665</v>
      </c>
      <c r="DD387" s="340">
        <v>2500695.4391666665</v>
      </c>
      <c r="DE387" s="340">
        <v>2500695.4391666665</v>
      </c>
      <c r="DF387" s="340">
        <v>2500695.4391666665</v>
      </c>
      <c r="DG387" s="340">
        <v>2500695.4391666665</v>
      </c>
      <c r="DH387" s="340">
        <v>2500695.4391666665</v>
      </c>
      <c r="DI387" s="341">
        <v>2500695.4391666665</v>
      </c>
      <c r="DJ387" s="342">
        <v>3892510.16</v>
      </c>
      <c r="DK387" s="337">
        <v>3892510.16</v>
      </c>
      <c r="DL387" s="337">
        <v>3892510.16</v>
      </c>
      <c r="DM387" s="337">
        <v>3892510.16</v>
      </c>
      <c r="DN387" s="337">
        <v>3892510.16</v>
      </c>
      <c r="DO387" s="337">
        <v>3892510.16</v>
      </c>
      <c r="DP387" s="337">
        <v>3892510.16</v>
      </c>
      <c r="DQ387" s="337">
        <v>3892510.16</v>
      </c>
      <c r="DR387" s="337">
        <v>3892510.16</v>
      </c>
      <c r="DS387" s="337">
        <v>3892510.16</v>
      </c>
      <c r="DT387" s="337">
        <v>3892510.16</v>
      </c>
      <c r="DU387" s="338">
        <v>3892510.16</v>
      </c>
      <c r="DV387" s="343">
        <v>3722931.8866666667</v>
      </c>
      <c r="DW387" s="343">
        <v>3722931.8866666667</v>
      </c>
      <c r="DX387" s="343">
        <v>3722931.8866666667</v>
      </c>
      <c r="DY387" s="343">
        <v>3722931.8866666667</v>
      </c>
      <c r="DZ387" s="343">
        <v>3722931.8866666667</v>
      </c>
      <c r="EA387" s="343">
        <v>3722931.8866666667</v>
      </c>
      <c r="EB387" s="343">
        <v>3722931.8866666667</v>
      </c>
      <c r="EC387" s="343">
        <v>3722931.8866666667</v>
      </c>
      <c r="ED387" s="343">
        <v>3722931.8866666667</v>
      </c>
      <c r="EE387" s="343">
        <v>3722931.8866666667</v>
      </c>
      <c r="EF387" s="343">
        <v>3722931.8866666667</v>
      </c>
      <c r="EG387" s="343">
        <v>3722931.8866666667</v>
      </c>
      <c r="EH387" s="343">
        <v>174340.51</v>
      </c>
      <c r="EI387" s="343">
        <v>177326.85</v>
      </c>
      <c r="EJ387" s="343">
        <v>7687779.1100000003</v>
      </c>
      <c r="EK387" s="343">
        <v>191127.48</v>
      </c>
      <c r="EL387" s="343">
        <v>949797.77</v>
      </c>
      <c r="EM387" s="343">
        <v>2019268.13</v>
      </c>
      <c r="EN387" s="343">
        <v>10660481.32</v>
      </c>
      <c r="EO387" s="343">
        <v>11526152.189999999</v>
      </c>
      <c r="EP387" s="343">
        <v>10016017.119999999</v>
      </c>
      <c r="EQ387" s="343">
        <v>1834828.67</v>
      </c>
      <c r="ER387" s="343">
        <v>2345417.37</v>
      </c>
      <c r="ES387" s="343">
        <v>4329305.63</v>
      </c>
      <c r="ET387" s="352">
        <v>116701.86</v>
      </c>
      <c r="EU387" s="353">
        <v>867332.36</v>
      </c>
      <c r="EV387" s="353">
        <v>7801367.0199999996</v>
      </c>
      <c r="EW387" s="353">
        <v>4481623.79</v>
      </c>
      <c r="EX387" s="353">
        <v>2831467.37</v>
      </c>
      <c r="EY387" s="353">
        <v>7170000.0800000001</v>
      </c>
      <c r="EZ387" s="353">
        <v>82322.3</v>
      </c>
      <c r="FA387" s="353">
        <v>10832753.109999999</v>
      </c>
      <c r="FB387" s="353">
        <v>1958366.01</v>
      </c>
      <c r="FC387" s="353">
        <v>1510132.11</v>
      </c>
      <c r="FD387" s="353">
        <v>834059.15</v>
      </c>
      <c r="FE387" s="353">
        <v>12202154.65</v>
      </c>
      <c r="FF387" s="358">
        <v>84944.84</v>
      </c>
      <c r="FG387" s="358">
        <v>835385.84</v>
      </c>
      <c r="FH387" s="358">
        <v>1812259.88</v>
      </c>
      <c r="FI387" s="358">
        <v>4541832.53</v>
      </c>
      <c r="FJ387" s="358">
        <v>2836722.65</v>
      </c>
      <c r="FK387" s="358">
        <v>7054086.1200000001</v>
      </c>
      <c r="FL387" s="358">
        <v>87625.45</v>
      </c>
      <c r="FM387" s="358">
        <v>10838080.380000001</v>
      </c>
      <c r="FN387" s="358">
        <v>1831359.63</v>
      </c>
      <c r="FO387" s="358">
        <v>1571862.21</v>
      </c>
      <c r="FP387" s="358">
        <v>839459.36</v>
      </c>
      <c r="FQ387" s="358">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37">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52">
        <v>2071825.5645770216</v>
      </c>
      <c r="EU388" s="353">
        <v>2862393.2253735214</v>
      </c>
      <c r="EV388" s="353">
        <v>12467636.918240691</v>
      </c>
      <c r="EW388" s="353">
        <v>17326274.372907523</v>
      </c>
      <c r="EX388" s="353">
        <v>15150457.606090657</v>
      </c>
      <c r="EY388" s="353">
        <v>8947929.7645770218</v>
      </c>
      <c r="EZ388" s="353">
        <v>2071825.5545770216</v>
      </c>
      <c r="FA388" s="353">
        <v>2989936.9753735219</v>
      </c>
      <c r="FB388" s="353">
        <v>16625761.232895471</v>
      </c>
      <c r="FC388" s="353">
        <v>4165314.0029075216</v>
      </c>
      <c r="FD388" s="353">
        <v>6972714.957903021</v>
      </c>
      <c r="FE388" s="353">
        <v>369847929.82457697</v>
      </c>
      <c r="FF388" s="358">
        <v>1633418.82</v>
      </c>
      <c r="FG388" s="358">
        <v>2527307.11</v>
      </c>
      <c r="FH388" s="358">
        <v>15808665.810000001</v>
      </c>
      <c r="FI388" s="358">
        <v>16675362.76</v>
      </c>
      <c r="FJ388" s="358">
        <v>178652835.22999999</v>
      </c>
      <c r="FK388" s="358">
        <v>9790699.6799999997</v>
      </c>
      <c r="FL388" s="358">
        <v>61633418.82</v>
      </c>
      <c r="FM388" s="358">
        <v>2916660.71</v>
      </c>
      <c r="FN388" s="358">
        <v>15999957.68</v>
      </c>
      <c r="FO388" s="358">
        <v>4579294.0199999996</v>
      </c>
      <c r="FP388" s="358">
        <v>9337046.5099999998</v>
      </c>
      <c r="FQ388" s="358">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37">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71">
        <f t="shared" si="123"/>
        <v>0</v>
      </c>
      <c r="CY389" s="274">
        <f t="shared" ref="CY389:DI389" si="124">+SUM(CY390:CY391)</f>
        <v>0</v>
      </c>
      <c r="CZ389" s="274">
        <f t="shared" si="124"/>
        <v>0</v>
      </c>
      <c r="DA389" s="274">
        <f t="shared" si="124"/>
        <v>0</v>
      </c>
      <c r="DB389" s="274">
        <f t="shared" si="124"/>
        <v>0</v>
      </c>
      <c r="DC389" s="274">
        <f t="shared" si="124"/>
        <v>0</v>
      </c>
      <c r="DD389" s="274">
        <f t="shared" si="124"/>
        <v>0</v>
      </c>
      <c r="DE389" s="274">
        <f t="shared" si="124"/>
        <v>0</v>
      </c>
      <c r="DF389" s="274">
        <f t="shared" si="124"/>
        <v>0</v>
      </c>
      <c r="DG389" s="274">
        <f t="shared" si="124"/>
        <v>0</v>
      </c>
      <c r="DH389" s="274">
        <f t="shared" si="124"/>
        <v>0</v>
      </c>
      <c r="DI389" s="272">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34">
        <v>0</v>
      </c>
      <c r="FS389" s="334">
        <v>0</v>
      </c>
      <c r="FT389" s="334">
        <v>0</v>
      </c>
      <c r="FU389" s="334">
        <v>0</v>
      </c>
      <c r="FV389" s="334">
        <v>0</v>
      </c>
      <c r="FW389" s="334">
        <v>0</v>
      </c>
      <c r="FX389" s="334">
        <v>0</v>
      </c>
      <c r="FY389" s="334">
        <v>0</v>
      </c>
      <c r="FZ389" s="334">
        <v>0</v>
      </c>
      <c r="GA389" s="334">
        <v>0</v>
      </c>
      <c r="GB389" s="334">
        <v>0</v>
      </c>
      <c r="GC389" s="334">
        <v>0</v>
      </c>
      <c r="GE389" s="436">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37">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37">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34">
        <v>2681427.6666666665</v>
      </c>
      <c r="CS392" s="334">
        <v>2681427.6666666665</v>
      </c>
      <c r="CT392" s="334">
        <v>2681427.6666666665</v>
      </c>
      <c r="CU392" s="334">
        <v>2681427.6666666665</v>
      </c>
      <c r="CV392" s="334">
        <v>2681427.6666666665</v>
      </c>
      <c r="CW392" s="334">
        <v>2681427.6666666665</v>
      </c>
      <c r="CX392" s="334">
        <v>2778179.9974999996</v>
      </c>
      <c r="CY392" s="334">
        <v>2778179.9974999996</v>
      </c>
      <c r="CZ392" s="334">
        <v>2778179.9974999996</v>
      </c>
      <c r="DA392" s="334">
        <v>2778179.9974999996</v>
      </c>
      <c r="DB392" s="334">
        <v>2778179.9974999996</v>
      </c>
      <c r="DC392" s="334">
        <v>2778179.9974999996</v>
      </c>
      <c r="DD392" s="334">
        <v>2778179.9974999996</v>
      </c>
      <c r="DE392" s="334">
        <v>2778179.9974999996</v>
      </c>
      <c r="DF392" s="334">
        <v>2778179.9974999996</v>
      </c>
      <c r="DG392" s="334">
        <v>2778179.9974999996</v>
      </c>
      <c r="DH392" s="334">
        <v>2778179.9974999996</v>
      </c>
      <c r="DI392" s="334">
        <v>2778179.9974999996</v>
      </c>
      <c r="DJ392" s="334">
        <v>2817590</v>
      </c>
      <c r="DK392" s="334">
        <v>2817590</v>
      </c>
      <c r="DL392" s="334">
        <v>2817590</v>
      </c>
      <c r="DM392" s="334">
        <v>2817590</v>
      </c>
      <c r="DN392" s="334">
        <v>2817590</v>
      </c>
      <c r="DO392" s="334">
        <v>2817590</v>
      </c>
      <c r="DP392" s="334">
        <v>2817590</v>
      </c>
      <c r="DQ392" s="334">
        <v>2817590</v>
      </c>
      <c r="DR392" s="334">
        <v>2817590</v>
      </c>
      <c r="DS392" s="334">
        <v>2817590</v>
      </c>
      <c r="DT392" s="334">
        <v>2817590</v>
      </c>
      <c r="DU392" s="334">
        <v>2817590</v>
      </c>
      <c r="DV392" s="334">
        <v>3281229.6141666663</v>
      </c>
      <c r="DW392" s="334">
        <v>3281229.6141666663</v>
      </c>
      <c r="DX392" s="334">
        <v>3281229.6141666663</v>
      </c>
      <c r="DY392" s="334">
        <v>3281229.6141666663</v>
      </c>
      <c r="DZ392" s="334">
        <v>3281229.6141666663</v>
      </c>
      <c r="EA392" s="334">
        <v>3281229.6141666663</v>
      </c>
      <c r="EB392" s="334">
        <v>3281229.6141666663</v>
      </c>
      <c r="EC392" s="334">
        <v>3281229.6141666663</v>
      </c>
      <c r="ED392" s="334">
        <v>3281229.6141666663</v>
      </c>
      <c r="EE392" s="334">
        <v>3281229.6141666663</v>
      </c>
      <c r="EF392" s="334">
        <v>3281229.6141666663</v>
      </c>
      <c r="EG392" s="334">
        <v>3281229.6141666663</v>
      </c>
      <c r="EH392" s="334">
        <v>2809708.2333333329</v>
      </c>
      <c r="EI392" s="334">
        <v>2809708.2333333329</v>
      </c>
      <c r="EJ392" s="334">
        <v>2809708.2333333329</v>
      </c>
      <c r="EK392" s="334">
        <v>2809708.2333333329</v>
      </c>
      <c r="EL392" s="334">
        <v>2809708.2333333329</v>
      </c>
      <c r="EM392" s="334">
        <v>2809708.2333333329</v>
      </c>
      <c r="EN392" s="334">
        <v>2809708.2333333329</v>
      </c>
      <c r="EO392" s="334">
        <v>2809708.2333333329</v>
      </c>
      <c r="EP392" s="334">
        <v>2809708.2333333329</v>
      </c>
      <c r="EQ392" s="334">
        <v>2809708.2333333329</v>
      </c>
      <c r="ER392" s="334">
        <v>2809708.2333333329</v>
      </c>
      <c r="ES392" s="334">
        <v>2809708.2333333329</v>
      </c>
      <c r="ET392" s="334">
        <v>1807457.9166666667</v>
      </c>
      <c r="EU392" s="334">
        <v>1882457.9166666667</v>
      </c>
      <c r="EV392" s="334">
        <v>1937457.9166666667</v>
      </c>
      <c r="EW392" s="334">
        <v>1912457.9166666667</v>
      </c>
      <c r="EX392" s="334">
        <v>1967457.9166666667</v>
      </c>
      <c r="EY392" s="334">
        <v>1907457.9166666667</v>
      </c>
      <c r="EZ392" s="334">
        <v>3852457.9166666665</v>
      </c>
      <c r="FA392" s="334">
        <v>3337457.9166666665</v>
      </c>
      <c r="FB392" s="334">
        <v>2702457.9166666698</v>
      </c>
      <c r="FC392" s="334">
        <v>2797457.9166666698</v>
      </c>
      <c r="FD392" s="334">
        <v>2792457.9166666698</v>
      </c>
      <c r="FE392" s="334">
        <v>3347457.9166666698</v>
      </c>
      <c r="FF392" s="334">
        <v>1281814.4500000002</v>
      </c>
      <c r="FG392" s="334">
        <v>1266814.4500000002</v>
      </c>
      <c r="FH392" s="334">
        <v>1451704.4</v>
      </c>
      <c r="FI392" s="334">
        <v>1544149.3599999999</v>
      </c>
      <c r="FJ392" s="334">
        <v>1677270.12</v>
      </c>
      <c r="FK392" s="334">
        <v>1669874.52</v>
      </c>
      <c r="FL392" s="334">
        <v>1839973.2600000002</v>
      </c>
      <c r="FM392" s="334">
        <v>1832577.67</v>
      </c>
      <c r="FN392" s="334">
        <v>1610709.73</v>
      </c>
      <c r="FO392" s="334">
        <v>1374050.6099999999</v>
      </c>
      <c r="FP392" s="334">
        <v>1448006.5899999999</v>
      </c>
      <c r="FQ392" s="334">
        <v>1533053.84</v>
      </c>
      <c r="FR392" s="359">
        <v>1234088.2</v>
      </c>
      <c r="FS392" s="359">
        <v>1922034.51</v>
      </c>
      <c r="FT392" s="359">
        <v>1368605.81</v>
      </c>
      <c r="FU392" s="359">
        <v>1039845.76</v>
      </c>
      <c r="FV392" s="359">
        <v>1116425.95</v>
      </c>
      <c r="FW392" s="359">
        <v>1374921.7142857143</v>
      </c>
      <c r="FX392" s="359">
        <v>1374921.7142857143</v>
      </c>
      <c r="FY392" s="359">
        <v>1374921.7142857143</v>
      </c>
      <c r="FZ392" s="359">
        <v>1374921.7142857143</v>
      </c>
      <c r="GA392" s="359">
        <v>1374921.7142857143</v>
      </c>
      <c r="GB392" s="359">
        <v>1374921.7142857143</v>
      </c>
      <c r="GC392" s="359">
        <v>1374921.7142857143</v>
      </c>
      <c r="GE392" s="436">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71">
        <f t="shared" si="126"/>
        <v>737887.48083333333</v>
      </c>
      <c r="CY393" s="274">
        <f t="shared" ref="CY393:DI393" si="127">+SUM(CY394:CY396)</f>
        <v>737887.48083333333</v>
      </c>
      <c r="CZ393" s="274">
        <f t="shared" si="127"/>
        <v>737887.48083333333</v>
      </c>
      <c r="DA393" s="274">
        <f t="shared" si="127"/>
        <v>737887.48083333333</v>
      </c>
      <c r="DB393" s="274">
        <f t="shared" si="127"/>
        <v>737887.48083333333</v>
      </c>
      <c r="DC393" s="274">
        <f t="shared" si="127"/>
        <v>737887.48083333333</v>
      </c>
      <c r="DD393" s="274">
        <f t="shared" si="127"/>
        <v>737887.48083333333</v>
      </c>
      <c r="DE393" s="274">
        <f t="shared" si="127"/>
        <v>737887.48083333333</v>
      </c>
      <c r="DF393" s="274">
        <f t="shared" si="127"/>
        <v>737887.48083333333</v>
      </c>
      <c r="DG393" s="274">
        <f t="shared" si="127"/>
        <v>737887.48083333333</v>
      </c>
      <c r="DH393" s="274">
        <f t="shared" si="127"/>
        <v>737887.48083333333</v>
      </c>
      <c r="DI393" s="272">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34">
        <v>830846.24800000002</v>
      </c>
      <c r="EU393" s="334">
        <v>830846.24800000002</v>
      </c>
      <c r="EV393" s="334">
        <v>830846.24800000002</v>
      </c>
      <c r="EW393" s="334">
        <v>949846.13199999998</v>
      </c>
      <c r="EX393" s="334">
        <v>1306845.784</v>
      </c>
      <c r="EY393" s="334">
        <v>830846.24800000002</v>
      </c>
      <c r="EZ393" s="334">
        <v>1246269.3720000002</v>
      </c>
      <c r="FA393" s="334">
        <v>1246269.3720000002</v>
      </c>
      <c r="FB393" s="334">
        <v>5393218.1470000008</v>
      </c>
      <c r="FC393" s="334">
        <v>5393218.1470000008</v>
      </c>
      <c r="FD393" s="334">
        <v>5393218.1470000008</v>
      </c>
      <c r="FE393" s="334">
        <v>5393218.1470000008</v>
      </c>
      <c r="FF393" s="334">
        <v>1650583.3333333333</v>
      </c>
      <c r="FG393" s="334">
        <v>1843583.3333333333</v>
      </c>
      <c r="FH393" s="334">
        <v>1650583.3333333333</v>
      </c>
      <c r="FI393" s="334">
        <v>1650583.3333333333</v>
      </c>
      <c r="FJ393" s="334">
        <v>1650583.3333333333</v>
      </c>
      <c r="FK393" s="334">
        <v>1650583.3333333333</v>
      </c>
      <c r="FL393" s="334">
        <v>4650583.3333333302</v>
      </c>
      <c r="FM393" s="334">
        <v>1650583.3333333333</v>
      </c>
      <c r="FN393" s="334">
        <v>1650583.3333333333</v>
      </c>
      <c r="FO393" s="334">
        <v>2317250</v>
      </c>
      <c r="FP393" s="334">
        <v>2317250</v>
      </c>
      <c r="FQ393" s="334">
        <v>2317250</v>
      </c>
      <c r="FR393" s="334">
        <v>1941194</v>
      </c>
      <c r="FS393" s="334">
        <v>720000</v>
      </c>
      <c r="FT393" s="334">
        <v>117020</v>
      </c>
      <c r="FU393" s="334">
        <v>3138464.05</v>
      </c>
      <c r="FV393" s="334">
        <v>16941995.850000001</v>
      </c>
      <c r="FW393" s="334">
        <v>19000000</v>
      </c>
      <c r="FX393" s="334">
        <v>13000000</v>
      </c>
      <c r="FY393" s="334">
        <v>13000000</v>
      </c>
      <c r="FZ393" s="334">
        <v>13000000</v>
      </c>
      <c r="GA393" s="334">
        <v>38000000</v>
      </c>
      <c r="GB393" s="334">
        <v>7385913.0500000007</v>
      </c>
      <c r="GC393" s="334">
        <v>7385913.0500000007</v>
      </c>
      <c r="GE393" s="436">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34">
        <v>830846.24800000002</v>
      </c>
      <c r="EU394" s="334">
        <v>830846.24800000002</v>
      </c>
      <c r="EV394" s="334">
        <v>830846.24800000002</v>
      </c>
      <c r="EW394" s="334">
        <v>830846.24800000002</v>
      </c>
      <c r="EX394" s="334">
        <v>830846.24800000002</v>
      </c>
      <c r="EY394" s="334">
        <v>830846.24800000002</v>
      </c>
      <c r="EZ394" s="334">
        <v>1246269.3720000002</v>
      </c>
      <c r="FA394" s="334">
        <v>1246269.3720000002</v>
      </c>
      <c r="FB394" s="334">
        <v>2223304.53675</v>
      </c>
      <c r="FC394" s="334">
        <v>3116522.6837499999</v>
      </c>
      <c r="FD394" s="334">
        <v>8116522.6837499999</v>
      </c>
      <c r="FE394" s="334">
        <v>8116522.6837499999</v>
      </c>
      <c r="FF394" s="358">
        <v>1650583.3333333333</v>
      </c>
      <c r="FG394" s="358">
        <v>1843583.3333333333</v>
      </c>
      <c r="FH394" s="358">
        <v>1650583.3333333333</v>
      </c>
      <c r="FI394" s="358">
        <v>1650583.3333333333</v>
      </c>
      <c r="FJ394" s="358">
        <v>1650583.3333333333</v>
      </c>
      <c r="FK394" s="358">
        <v>1650583.3333333333</v>
      </c>
      <c r="FL394" s="358">
        <f>1650583.33333333+3000000</f>
        <v>4650583.3333333302</v>
      </c>
      <c r="FM394" s="358">
        <v>1650583.3333333333</v>
      </c>
      <c r="FN394" s="358">
        <v>1650583.3333333333</v>
      </c>
      <c r="FO394" s="358">
        <f>3317250-1000000</f>
        <v>2317250</v>
      </c>
      <c r="FP394" s="358">
        <f>3317250-1000000</f>
        <v>2317250</v>
      </c>
      <c r="FQ394" s="358">
        <f>3317250-1000000</f>
        <v>2317250</v>
      </c>
      <c r="FR394" s="263"/>
      <c r="FS394" s="263"/>
      <c r="FT394" s="263"/>
      <c r="FU394" s="263"/>
      <c r="FV394" s="263"/>
      <c r="FW394" s="263"/>
      <c r="FX394" s="263"/>
      <c r="FY394" s="263"/>
      <c r="FZ394" s="263"/>
      <c r="GA394" s="263"/>
      <c r="GB394" s="263"/>
      <c r="GC394" s="263"/>
      <c r="GE394" s="437"/>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34">
        <v>0</v>
      </c>
      <c r="EU395" s="334">
        <v>0</v>
      </c>
      <c r="EV395" s="334">
        <v>0</v>
      </c>
      <c r="EW395" s="334">
        <v>118999.88400000001</v>
      </c>
      <c r="EX395" s="334">
        <v>475999.53600000002</v>
      </c>
      <c r="EY395" s="334">
        <v>0</v>
      </c>
      <c r="EZ395" s="334">
        <v>0</v>
      </c>
      <c r="FA395" s="334">
        <v>0</v>
      </c>
      <c r="FB395" s="334">
        <v>0</v>
      </c>
      <c r="FC395" s="334">
        <v>0</v>
      </c>
      <c r="FD395" s="334">
        <v>0</v>
      </c>
      <c r="FE395" s="334">
        <v>0</v>
      </c>
      <c r="FF395" s="358"/>
      <c r="FR395" s="263"/>
      <c r="FS395" s="263"/>
      <c r="FT395" s="263"/>
      <c r="FU395" s="263"/>
      <c r="FV395" s="263"/>
      <c r="FW395" s="263"/>
      <c r="FX395" s="263"/>
      <c r="FY395" s="263"/>
      <c r="FZ395" s="263"/>
      <c r="GA395" s="263"/>
      <c r="GB395" s="263"/>
      <c r="GC395" s="263"/>
      <c r="GE395" s="437"/>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c r="FS396" s="263"/>
      <c r="FT396" s="263"/>
      <c r="FU396" s="263"/>
      <c r="FV396" s="263"/>
      <c r="FW396" s="263"/>
      <c r="FX396" s="263"/>
      <c r="FY396" s="263"/>
      <c r="FZ396" s="263"/>
      <c r="GA396" s="263"/>
      <c r="GB396" s="263"/>
      <c r="GC396" s="263"/>
      <c r="GE396" s="437"/>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36"/>
      <c r="GE399" s="438"/>
    </row>
    <row r="400" spans="1:187">
      <c r="GE400" s="441"/>
    </row>
    <row r="401" spans="187:187">
      <c r="GE401" s="438"/>
    </row>
  </sheetData>
  <mergeCells count="22">
    <mergeCell ref="BZ6:CK6"/>
    <mergeCell ref="CL6:CW6"/>
    <mergeCell ref="CX6:DI6"/>
    <mergeCell ref="DJ6:DU6"/>
    <mergeCell ref="F6:Q6"/>
    <mergeCell ref="R6:AC6"/>
    <mergeCell ref="AD6:AO6"/>
    <mergeCell ref="AP6:BA6"/>
    <mergeCell ref="BB6:BM6"/>
    <mergeCell ref="BN6:BY6"/>
    <mergeCell ref="E6:E7"/>
    <mergeCell ref="E214:E215"/>
    <mergeCell ref="F214:Q214"/>
    <mergeCell ref="R214:AC214"/>
    <mergeCell ref="AD214:AO214"/>
    <mergeCell ref="CX214:DI214"/>
    <mergeCell ref="DJ214:DU214"/>
    <mergeCell ref="AP214:BA214"/>
    <mergeCell ref="BB214:BM214"/>
    <mergeCell ref="BN214:BY214"/>
    <mergeCell ref="BZ214:CK214"/>
    <mergeCell ref="CL214:CW214"/>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122" activePane="bottomLeft" state="frozen"/>
      <selection pane="bottomLeft" activeCell="G4" sqref="G4"/>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12</v>
      </c>
      <c r="C3" s="56" t="s">
        <v>1</v>
      </c>
      <c r="E3" s="9" t="s">
        <v>2</v>
      </c>
      <c r="F3" s="10" t="s">
        <v>3</v>
      </c>
      <c r="G3" s="52" t="str">
        <f>+IF(ISBLANK(IF($B$2=1,E3,F3)),"",IF($B$2=1,E3,F3))</f>
        <v>Engleski</v>
      </c>
    </row>
    <row r="4" spans="2:7" ht="15.75" thickBot="1">
      <c r="B4" s="262">
        <v>2020</v>
      </c>
      <c r="C4" s="56" t="s">
        <v>680</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806</v>
      </c>
      <c r="F7" s="12" t="s">
        <v>807</v>
      </c>
      <c r="G7" s="52" t="str">
        <f t="shared" si="0"/>
        <v>Ministry of Finance and social welfare</v>
      </c>
    </row>
    <row r="8" spans="2:7">
      <c r="D8" s="43"/>
      <c r="E8" s="33" t="s">
        <v>771</v>
      </c>
      <c r="F8" s="34" t="s">
        <v>805</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60"/>
      <c r="E11" s="11" t="s">
        <v>789</v>
      </c>
      <c r="F11" s="12" t="s">
        <v>790</v>
      </c>
      <c r="G11" s="52" t="str">
        <f t="shared" si="0"/>
        <v>Montly Data 2020</v>
      </c>
    </row>
    <row r="12" spans="2:7">
      <c r="D12" s="41"/>
      <c r="E12" s="11" t="s">
        <v>756</v>
      </c>
      <c r="F12" s="12" t="s">
        <v>757</v>
      </c>
      <c r="G12" s="52" t="str">
        <f t="shared" si="0"/>
        <v>Montly Data 2019</v>
      </c>
    </row>
    <row r="13" spans="2:7">
      <c r="D13" s="41"/>
      <c r="E13" s="11" t="s">
        <v>754</v>
      </c>
      <c r="F13" s="12" t="s">
        <v>755</v>
      </c>
      <c r="G13" s="52" t="str">
        <f t="shared" si="0"/>
        <v>Montly Data 2018</v>
      </c>
    </row>
    <row r="14" spans="2:7">
      <c r="D14" s="41"/>
      <c r="E14" s="11" t="s">
        <v>736</v>
      </c>
      <c r="F14" s="12" t="s">
        <v>737</v>
      </c>
      <c r="G14" s="52" t="str">
        <f t="shared" si="0"/>
        <v>Montly Data 2017</v>
      </c>
    </row>
    <row r="15" spans="2:7">
      <c r="D15" s="41"/>
      <c r="E15" s="11" t="s">
        <v>717</v>
      </c>
      <c r="F15" s="12" t="s">
        <v>718</v>
      </c>
      <c r="G15" s="52" t="str">
        <f t="shared" si="0"/>
        <v>Montly Data 2016</v>
      </c>
    </row>
    <row r="16" spans="2:7">
      <c r="E16" s="11" t="s">
        <v>689</v>
      </c>
      <c r="F16" s="12" t="s">
        <v>690</v>
      </c>
      <c r="G16" s="52" t="str">
        <f t="shared" si="0"/>
        <v>Montly Data 2015</v>
      </c>
    </row>
    <row r="17" spans="2:7">
      <c r="E17" s="11" t="s">
        <v>10</v>
      </c>
      <c r="F17" s="12" t="s">
        <v>11</v>
      </c>
      <c r="G17" s="52" t="str">
        <f t="shared" si="0"/>
        <v>Montly Data 2014</v>
      </c>
    </row>
    <row r="18" spans="2:7">
      <c r="E18" s="11" t="s">
        <v>12</v>
      </c>
      <c r="F18" s="12" t="s">
        <v>13</v>
      </c>
      <c r="G18" s="52" t="str">
        <f t="shared" si="0"/>
        <v>Montly Data 2013</v>
      </c>
    </row>
    <row r="19" spans="2:7">
      <c r="E19" s="11" t="s">
        <v>738</v>
      </c>
      <c r="F19" s="12" t="s">
        <v>739</v>
      </c>
      <c r="G19" s="52" t="str">
        <f t="shared" si="0"/>
        <v>Montly Data 2012</v>
      </c>
    </row>
    <row r="20" spans="2:7">
      <c r="E20" s="11" t="s">
        <v>740</v>
      </c>
      <c r="F20" s="12" t="s">
        <v>741</v>
      </c>
      <c r="G20" s="52" t="str">
        <f t="shared" si="0"/>
        <v>Montly Data 2011</v>
      </c>
    </row>
    <row r="21" spans="2:7">
      <c r="E21" s="11" t="s">
        <v>14</v>
      </c>
      <c r="F21" s="12" t="s">
        <v>404</v>
      </c>
      <c r="G21" s="52" t="str">
        <f t="shared" si="0"/>
        <v>Historical Data, since 2006</v>
      </c>
    </row>
    <row r="22" spans="2:7">
      <c r="E22" s="11" t="s">
        <v>15</v>
      </c>
      <c r="F22" s="12" t="s">
        <v>16</v>
      </c>
      <c r="G22" s="52" t="str">
        <f t="shared" si="0"/>
        <v>Public Debt</v>
      </c>
    </row>
    <row r="23" spans="2:7">
      <c r="E23" s="11" t="s">
        <v>411</v>
      </c>
      <c r="F23" s="12" t="s">
        <v>411</v>
      </c>
      <c r="G23" s="52" t="str">
        <f t="shared" si="0"/>
        <v>Plan</v>
      </c>
    </row>
    <row r="24" spans="2:7">
      <c r="E24" s="11" t="s">
        <v>412</v>
      </c>
      <c r="F24" s="12" t="s">
        <v>413</v>
      </c>
      <c r="G24" s="52" t="str">
        <f t="shared" si="0"/>
        <v>Execution</v>
      </c>
    </row>
    <row r="25" spans="2:7">
      <c r="D25" s="43"/>
      <c r="E25" s="33" t="s">
        <v>414</v>
      </c>
      <c r="F25" s="34" t="s">
        <v>415</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681</v>
      </c>
      <c r="F28" s="16" t="s">
        <v>18</v>
      </c>
      <c r="G28" s="52" t="str">
        <f t="shared" si="0"/>
        <v>Total Revenues</v>
      </c>
    </row>
    <row r="29" spans="2:7">
      <c r="B29" s="13"/>
      <c r="C29" s="45"/>
      <c r="D29" s="45">
        <v>71</v>
      </c>
      <c r="E29" s="15" t="s">
        <v>19</v>
      </c>
      <c r="F29" s="16" t="s">
        <v>20</v>
      </c>
      <c r="G29" s="52" t="str">
        <f t="shared" si="0"/>
        <v>Current Revenues</v>
      </c>
    </row>
    <row r="30" spans="2:7">
      <c r="B30" s="17"/>
      <c r="C30" s="46"/>
      <c r="D30" s="45">
        <v>711</v>
      </c>
      <c r="E30" s="18" t="s">
        <v>21</v>
      </c>
      <c r="F30" s="19" t="s">
        <v>22</v>
      </c>
      <c r="G30" s="52" t="str">
        <f t="shared" si="0"/>
        <v>Taxes</v>
      </c>
    </row>
    <row r="31" spans="2:7">
      <c r="B31" s="17"/>
      <c r="C31" s="47"/>
      <c r="D31" s="47">
        <v>7111</v>
      </c>
      <c r="E31" s="21" t="s">
        <v>23</v>
      </c>
      <c r="F31" s="22" t="s">
        <v>24</v>
      </c>
      <c r="G31" s="52" t="str">
        <f t="shared" si="0"/>
        <v>Personal Income Tax</v>
      </c>
    </row>
    <row r="32" spans="2:7">
      <c r="B32" s="20"/>
      <c r="C32" s="47"/>
      <c r="D32" s="47">
        <v>7112</v>
      </c>
      <c r="E32" s="21" t="s">
        <v>25</v>
      </c>
      <c r="F32" s="22" t="s">
        <v>26</v>
      </c>
      <c r="G32" s="52" t="str">
        <f t="shared" si="0"/>
        <v>Corporate Income Tax</v>
      </c>
    </row>
    <row r="33" spans="2:7">
      <c r="B33" s="20"/>
      <c r="C33" s="47"/>
      <c r="D33" s="47">
        <v>7113</v>
      </c>
      <c r="E33" s="21" t="s">
        <v>27</v>
      </c>
      <c r="F33" s="22" t="s">
        <v>28</v>
      </c>
      <c r="G33" s="52" t="str">
        <f t="shared" si="0"/>
        <v xml:space="preserve">Taxes on Sales of Property </v>
      </c>
    </row>
    <row r="34" spans="2:7">
      <c r="B34" s="20"/>
      <c r="C34" s="47"/>
      <c r="D34" s="47">
        <v>7114</v>
      </c>
      <c r="E34" s="21" t="s">
        <v>29</v>
      </c>
      <c r="F34" s="22" t="s">
        <v>30</v>
      </c>
      <c r="G34" s="52" t="str">
        <f t="shared" si="0"/>
        <v>Value Added Tax</v>
      </c>
    </row>
    <row r="35" spans="2:7">
      <c r="B35" s="20"/>
      <c r="C35" s="47"/>
      <c r="D35" s="47">
        <v>7115</v>
      </c>
      <c r="E35" s="21" t="s">
        <v>31</v>
      </c>
      <c r="F35" s="22" t="s">
        <v>32</v>
      </c>
      <c r="G35" s="52" t="str">
        <f t="shared" si="0"/>
        <v>Excises</v>
      </c>
    </row>
    <row r="36" spans="2:7">
      <c r="B36" s="20"/>
      <c r="C36" s="47"/>
      <c r="D36" s="47">
        <v>7116</v>
      </c>
      <c r="E36" s="21" t="s">
        <v>33</v>
      </c>
      <c r="F36" s="22" t="s">
        <v>34</v>
      </c>
      <c r="G36" s="52" t="str">
        <f t="shared" si="0"/>
        <v>Tax on International Trade and Transactions</v>
      </c>
    </row>
    <row r="37" spans="2:7">
      <c r="B37" s="20"/>
      <c r="C37" s="47"/>
      <c r="D37" s="47"/>
      <c r="E37" s="21"/>
      <c r="F37" s="22"/>
    </row>
    <row r="38" spans="2:7">
      <c r="B38" s="20"/>
      <c r="C38" s="47"/>
      <c r="D38" s="47">
        <v>7118</v>
      </c>
      <c r="E38" s="21" t="s">
        <v>722</v>
      </c>
      <c r="F38" s="22" t="s">
        <v>36</v>
      </c>
      <c r="G38" s="52" t="str">
        <f t="shared" si="0"/>
        <v>Other Republic Taxes</v>
      </c>
    </row>
    <row r="39" spans="2:7">
      <c r="B39" s="20"/>
      <c r="C39" s="46"/>
      <c r="D39" s="45">
        <v>712</v>
      </c>
      <c r="E39" s="18" t="s">
        <v>37</v>
      </c>
      <c r="F39" s="19" t="s">
        <v>38</v>
      </c>
      <c r="G39" s="52" t="str">
        <f t="shared" si="0"/>
        <v>Contributions</v>
      </c>
    </row>
    <row r="40" spans="2:7">
      <c r="B40" s="17"/>
      <c r="C40" s="47"/>
      <c r="D40" s="47">
        <v>7121</v>
      </c>
      <c r="E40" s="21" t="s">
        <v>39</v>
      </c>
      <c r="F40" s="22" t="s">
        <v>40</v>
      </c>
      <c r="G40" s="52" t="str">
        <f t="shared" si="0"/>
        <v>Contributions for Pension and Disability Insurance</v>
      </c>
    </row>
    <row r="41" spans="2:7">
      <c r="B41" s="20"/>
      <c r="C41" s="47"/>
      <c r="D41" s="47">
        <v>7122</v>
      </c>
      <c r="E41" s="21" t="s">
        <v>41</v>
      </c>
      <c r="F41" s="22" t="s">
        <v>42</v>
      </c>
      <c r="G41" s="52" t="str">
        <f t="shared" si="0"/>
        <v>Contributions for Health Insurance</v>
      </c>
    </row>
    <row r="42" spans="2:7">
      <c r="B42" s="20"/>
      <c r="C42" s="47"/>
      <c r="D42" s="47">
        <v>7123</v>
      </c>
      <c r="E42" s="21" t="s">
        <v>43</v>
      </c>
      <c r="F42" s="22" t="s">
        <v>44</v>
      </c>
      <c r="G42" s="52" t="str">
        <f t="shared" si="0"/>
        <v>Contributions for  Unemployment Insurance</v>
      </c>
    </row>
    <row r="43" spans="2:7">
      <c r="B43" s="20"/>
      <c r="C43" s="47"/>
      <c r="D43" s="47">
        <v>7124</v>
      </c>
      <c r="E43" s="21" t="s">
        <v>45</v>
      </c>
      <c r="F43" s="22" t="s">
        <v>46</v>
      </c>
      <c r="G43" s="52" t="str">
        <f t="shared" si="0"/>
        <v>Other contributions</v>
      </c>
    </row>
    <row r="44" spans="2:7">
      <c r="B44" s="20"/>
      <c r="C44" s="46"/>
      <c r="D44" s="45">
        <v>713</v>
      </c>
      <c r="E44" s="18" t="s">
        <v>47</v>
      </c>
      <c r="F44" s="19" t="s">
        <v>48</v>
      </c>
      <c r="G44" s="52" t="str">
        <f t="shared" si="0"/>
        <v>Duties</v>
      </c>
    </row>
    <row r="45" spans="2:7">
      <c r="B45" s="17"/>
      <c r="C45" s="47"/>
      <c r="D45" s="47">
        <v>7131</v>
      </c>
      <c r="E45" s="21" t="s">
        <v>49</v>
      </c>
      <c r="F45" s="22" t="s">
        <v>50</v>
      </c>
      <c r="G45" s="52" t="str">
        <f t="shared" si="0"/>
        <v>Administrative Duties</v>
      </c>
    </row>
    <row r="46" spans="2:7">
      <c r="B46" s="20"/>
      <c r="C46" s="47"/>
      <c r="D46" s="47">
        <v>7132</v>
      </c>
      <c r="E46" s="21" t="s">
        <v>51</v>
      </c>
      <c r="F46" s="22" t="s">
        <v>52</v>
      </c>
      <c r="G46" s="52" t="str">
        <f t="shared" si="0"/>
        <v>Court Duties</v>
      </c>
    </row>
    <row r="47" spans="2:7">
      <c r="B47" s="20"/>
      <c r="C47" s="47"/>
      <c r="D47" s="47">
        <v>7133</v>
      </c>
      <c r="E47" s="21" t="s">
        <v>53</v>
      </c>
      <c r="F47" s="22" t="s">
        <v>54</v>
      </c>
      <c r="G47" s="52" t="str">
        <f t="shared" si="0"/>
        <v>Residential Duties</v>
      </c>
    </row>
    <row r="48" spans="2:7">
      <c r="B48" s="20"/>
      <c r="C48" s="47"/>
      <c r="D48" s="47">
        <v>7134</v>
      </c>
      <c r="E48" s="21" t="s">
        <v>55</v>
      </c>
      <c r="F48" s="22" t="s">
        <v>56</v>
      </c>
      <c r="G48" s="52" t="str">
        <f t="shared" si="0"/>
        <v>Registration Duties</v>
      </c>
    </row>
    <row r="49" spans="2:7">
      <c r="B49" s="20"/>
      <c r="C49" s="47"/>
      <c r="D49" s="47">
        <v>7135</v>
      </c>
      <c r="E49" s="21" t="s">
        <v>57</v>
      </c>
      <c r="F49" s="22" t="s">
        <v>58</v>
      </c>
      <c r="G49" s="52" t="str">
        <f t="shared" si="0"/>
        <v>Local Duties</v>
      </c>
    </row>
    <row r="50" spans="2:7">
      <c r="B50" s="20"/>
      <c r="C50" s="47"/>
      <c r="D50" s="47">
        <v>7136</v>
      </c>
      <c r="E50" s="21" t="s">
        <v>59</v>
      </c>
      <c r="F50" s="22" t="s">
        <v>60</v>
      </c>
      <c r="G50" s="52" t="str">
        <f t="shared" si="0"/>
        <v>Other duties</v>
      </c>
    </row>
    <row r="51" spans="2:7">
      <c r="B51" s="20"/>
      <c r="C51" s="46"/>
      <c r="D51" s="45">
        <v>714</v>
      </c>
      <c r="E51" s="18" t="s">
        <v>61</v>
      </c>
      <c r="F51" s="19" t="s">
        <v>62</v>
      </c>
      <c r="G51" s="52" t="str">
        <f t="shared" si="0"/>
        <v>Fees</v>
      </c>
    </row>
    <row r="52" spans="2:7" ht="23.25">
      <c r="B52" s="17"/>
      <c r="C52" s="47"/>
      <c r="D52" s="47">
        <v>7141</v>
      </c>
      <c r="E52" s="21" t="s">
        <v>63</v>
      </c>
      <c r="F52" s="22" t="s">
        <v>64</v>
      </c>
      <c r="G52" s="52" t="str">
        <f t="shared" si="0"/>
        <v>Fees for Use of Goods of Common Interest</v>
      </c>
    </row>
    <row r="53" spans="2:7">
      <c r="B53" s="20"/>
      <c r="C53" s="47"/>
      <c r="D53" s="47">
        <v>7142</v>
      </c>
      <c r="E53" s="21" t="s">
        <v>65</v>
      </c>
      <c r="F53" s="22" t="s">
        <v>66</v>
      </c>
      <c r="G53" s="52" t="str">
        <f t="shared" si="0"/>
        <v>Fees for Use of Natural Resources</v>
      </c>
    </row>
    <row r="54" spans="2:7">
      <c r="B54" s="20"/>
      <c r="C54" s="47"/>
      <c r="D54" s="47">
        <v>7143</v>
      </c>
      <c r="E54" s="21" t="s">
        <v>67</v>
      </c>
      <c r="F54" s="22" t="s">
        <v>68</v>
      </c>
      <c r="G54" s="52" t="str">
        <f t="shared" si="0"/>
        <v>Ecological Fees</v>
      </c>
    </row>
    <row r="55" spans="2:7">
      <c r="B55" s="20"/>
      <c r="C55" s="47"/>
      <c r="D55" s="47">
        <v>7144</v>
      </c>
      <c r="E55" s="21" t="s">
        <v>69</v>
      </c>
      <c r="F55" s="22" t="s">
        <v>70</v>
      </c>
      <c r="G55" s="52" t="str">
        <f t="shared" si="0"/>
        <v>Fees for Organizing Games of Chance</v>
      </c>
    </row>
    <row r="56" spans="2:7">
      <c r="B56" s="20"/>
      <c r="C56" s="47"/>
      <c r="D56" s="47">
        <v>7145</v>
      </c>
      <c r="E56" s="21" t="s">
        <v>71</v>
      </c>
      <c r="F56" s="22" t="s">
        <v>72</v>
      </c>
      <c r="G56" s="52" t="str">
        <f t="shared" si="0"/>
        <v>Fees for Usage of Construction Land</v>
      </c>
    </row>
    <row r="57" spans="2:7" ht="23.25">
      <c r="B57" s="20"/>
      <c r="C57" s="47"/>
      <c r="D57" s="47">
        <v>7146</v>
      </c>
      <c r="E57" s="21" t="s">
        <v>73</v>
      </c>
      <c r="F57" s="22" t="s">
        <v>74</v>
      </c>
      <c r="G57" s="52" t="str">
        <f t="shared" si="0"/>
        <v xml:space="preserve">Fees for Regulation and Upkeep of Construction Land </v>
      </c>
    </row>
    <row r="58" spans="2:7" ht="34.5">
      <c r="B58" s="20"/>
      <c r="C58" s="47"/>
      <c r="D58" s="47">
        <v>7147</v>
      </c>
      <c r="E58" s="21" t="s">
        <v>75</v>
      </c>
      <c r="F58" s="22" t="s">
        <v>76</v>
      </c>
      <c r="G58" s="52" t="str">
        <f t="shared" si="0"/>
        <v>Fees for Construction and Upkeep of Local Roads and Other Local Facilities</v>
      </c>
    </row>
    <row r="59" spans="2:7">
      <c r="B59" s="20"/>
      <c r="C59" s="47"/>
      <c r="D59" s="47">
        <v>7148</v>
      </c>
      <c r="E59" s="21" t="s">
        <v>77</v>
      </c>
      <c r="F59" s="22" t="s">
        <v>78</v>
      </c>
      <c r="G59" s="52" t="str">
        <f t="shared" si="0"/>
        <v>Road fees</v>
      </c>
    </row>
    <row r="60" spans="2:7">
      <c r="B60" s="20"/>
      <c r="C60" s="47"/>
      <c r="D60" s="47">
        <v>7149</v>
      </c>
      <c r="E60" s="21" t="s">
        <v>79</v>
      </c>
      <c r="F60" s="22" t="s">
        <v>80</v>
      </c>
      <c r="G60" s="52" t="str">
        <f t="shared" si="0"/>
        <v>Other fees</v>
      </c>
    </row>
    <row r="61" spans="2:7">
      <c r="B61" s="20"/>
      <c r="C61" s="46"/>
      <c r="D61" s="45">
        <v>715</v>
      </c>
      <c r="E61" s="18" t="s">
        <v>81</v>
      </c>
      <c r="F61" s="19" t="s">
        <v>82</v>
      </c>
      <c r="G61" s="52" t="str">
        <f t="shared" si="0"/>
        <v>Other revenues</v>
      </c>
    </row>
    <row r="62" spans="2:7">
      <c r="B62" s="17"/>
      <c r="C62" s="47"/>
      <c r="D62" s="47">
        <v>7151</v>
      </c>
      <c r="E62" s="21" t="s">
        <v>83</v>
      </c>
      <c r="F62" s="22" t="s">
        <v>84</v>
      </c>
      <c r="G62" s="52" t="str">
        <f t="shared" si="0"/>
        <v>Revenues from Capital</v>
      </c>
    </row>
    <row r="63" spans="2:7">
      <c r="B63" s="20"/>
      <c r="C63" s="47"/>
      <c r="D63" s="47">
        <v>7152</v>
      </c>
      <c r="E63" s="21" t="s">
        <v>85</v>
      </c>
      <c r="F63" s="22" t="s">
        <v>86</v>
      </c>
      <c r="G63" s="52" t="str">
        <f t="shared" si="0"/>
        <v>Fines and Seized Property Gains</v>
      </c>
    </row>
    <row r="64" spans="2:7" ht="23.25">
      <c r="B64" s="20"/>
      <c r="C64" s="47"/>
      <c r="D64" s="47">
        <v>7153</v>
      </c>
      <c r="E64" s="21" t="s">
        <v>87</v>
      </c>
      <c r="F64" s="22" t="s">
        <v>88</v>
      </c>
      <c r="G64" s="52" t="str">
        <f t="shared" si="0"/>
        <v>Revenues from Government Body Activities</v>
      </c>
    </row>
    <row r="65" spans="2:7">
      <c r="B65" s="20"/>
      <c r="C65" s="47"/>
      <c r="D65" s="47">
        <v>7154</v>
      </c>
      <c r="E65" s="21" t="s">
        <v>89</v>
      </c>
      <c r="F65" s="22" t="s">
        <v>90</v>
      </c>
      <c r="G65" s="52" t="str">
        <f t="shared" si="0"/>
        <v>Self contributions</v>
      </c>
    </row>
    <row r="66" spans="2:7">
      <c r="B66" s="20"/>
      <c r="C66" s="47"/>
      <c r="D66" s="47">
        <v>7155</v>
      </c>
      <c r="E66" s="21" t="s">
        <v>81</v>
      </c>
      <c r="F66" s="22" t="s">
        <v>91</v>
      </c>
      <c r="G66" s="52" t="str">
        <f t="shared" si="0"/>
        <v>Other Revenues</v>
      </c>
    </row>
    <row r="67" spans="2:7">
      <c r="B67" s="20"/>
      <c r="C67" s="45" t="s">
        <v>92</v>
      </c>
      <c r="D67" s="45">
        <v>72</v>
      </c>
      <c r="E67" s="23" t="s">
        <v>93</v>
      </c>
      <c r="F67" s="16" t="s">
        <v>94</v>
      </c>
      <c r="G67" s="52" t="str">
        <f t="shared" si="0"/>
        <v>Revenues from Selling Assets</v>
      </c>
    </row>
    <row r="68" spans="2:7">
      <c r="B68" s="17"/>
      <c r="C68" s="47">
        <v>721</v>
      </c>
      <c r="D68" s="47">
        <v>7212</v>
      </c>
      <c r="E68" s="21" t="s">
        <v>95</v>
      </c>
      <c r="F68" s="22" t="s">
        <v>96</v>
      </c>
      <c r="G68" s="52" t="str">
        <f t="shared" si="0"/>
        <v>Revenues from Selling Non-Financial Assets</v>
      </c>
    </row>
    <row r="69" spans="2:7">
      <c r="B69" s="20"/>
      <c r="C69" s="47">
        <v>722</v>
      </c>
      <c r="D69" s="47">
        <v>7222</v>
      </c>
      <c r="E69" s="21" t="s">
        <v>97</v>
      </c>
      <c r="F69" s="22" t="s">
        <v>98</v>
      </c>
      <c r="G69" s="52" t="str">
        <f t="shared" si="0"/>
        <v>Revenues from Selling Financial Assets</v>
      </c>
    </row>
    <row r="70" spans="2:7" ht="23.25">
      <c r="B70" s="20"/>
      <c r="C70" s="45"/>
      <c r="D70" s="45">
        <v>73</v>
      </c>
      <c r="E70" s="23" t="s">
        <v>99</v>
      </c>
      <c r="F70" s="16" t="s">
        <v>100</v>
      </c>
      <c r="G70" s="52" t="str">
        <f t="shared" si="0"/>
        <v>Receipts from Repayment of Loans and Funds Carried over from Previous Year</v>
      </c>
    </row>
    <row r="71" spans="2:7">
      <c r="B71" s="17"/>
      <c r="C71" s="47">
        <v>731</v>
      </c>
      <c r="D71" s="47">
        <v>7311</v>
      </c>
      <c r="E71" s="21" t="s">
        <v>101</v>
      </c>
      <c r="F71" s="22" t="s">
        <v>102</v>
      </c>
      <c r="G71" s="52" t="str">
        <f t="shared" si="0"/>
        <v>Receipts from Repayment of Loans</v>
      </c>
    </row>
    <row r="72" spans="2:7">
      <c r="B72" s="20"/>
      <c r="C72" s="47">
        <v>732</v>
      </c>
      <c r="D72" s="47">
        <v>7321</v>
      </c>
      <c r="E72" s="21" t="s">
        <v>103</v>
      </c>
      <c r="F72" s="22" t="s">
        <v>104</v>
      </c>
      <c r="G72" s="52" t="str">
        <f t="shared" si="0"/>
        <v>Funds Carried over from Previous Year</v>
      </c>
    </row>
    <row r="73" spans="2:7">
      <c r="B73" s="20"/>
      <c r="C73" s="45" t="s">
        <v>92</v>
      </c>
      <c r="D73" s="45">
        <v>74</v>
      </c>
      <c r="E73" s="23" t="s">
        <v>105</v>
      </c>
      <c r="F73" s="16" t="s">
        <v>106</v>
      </c>
      <c r="G73" s="52" t="str">
        <f t="shared" si="0"/>
        <v>Grants and Transfers</v>
      </c>
    </row>
    <row r="74" spans="2:7">
      <c r="B74" s="17"/>
      <c r="C74" s="47">
        <v>741</v>
      </c>
      <c r="D74" s="47">
        <v>7411</v>
      </c>
      <c r="E74" s="21" t="s">
        <v>107</v>
      </c>
      <c r="F74" s="22" t="s">
        <v>108</v>
      </c>
      <c r="G74" s="52" t="str">
        <f t="shared" si="0"/>
        <v>Grants</v>
      </c>
    </row>
    <row r="75" spans="2:7">
      <c r="B75" s="20"/>
      <c r="C75" s="47">
        <v>742</v>
      </c>
      <c r="D75" s="47">
        <v>7421</v>
      </c>
      <c r="E75" s="21" t="s">
        <v>109</v>
      </c>
      <c r="F75" s="22" t="s">
        <v>110</v>
      </c>
      <c r="G75" s="52" t="str">
        <f t="shared" ref="G75:G140" si="1">+IF(ISBLANK(IF($B$2=1,E75,F75)),"",IF($B$2=1,E75,F75))</f>
        <v>Transfers</v>
      </c>
    </row>
    <row r="76" spans="2:7">
      <c r="B76" s="20"/>
      <c r="C76" s="46"/>
      <c r="D76" s="45">
        <v>75</v>
      </c>
      <c r="E76" s="23" t="s">
        <v>111</v>
      </c>
      <c r="F76" s="16" t="s">
        <v>112</v>
      </c>
      <c r="G76" s="52" t="str">
        <f t="shared" si="1"/>
        <v>Loans and borrowings</v>
      </c>
    </row>
    <row r="77" spans="2:7">
      <c r="B77" s="17"/>
      <c r="C77" s="45"/>
      <c r="D77" s="45">
        <v>751</v>
      </c>
      <c r="E77" s="18" t="s">
        <v>113</v>
      </c>
      <c r="F77" s="19" t="s">
        <v>112</v>
      </c>
      <c r="G77" s="52" t="str">
        <f t="shared" si="1"/>
        <v>Loans and borrowings</v>
      </c>
    </row>
    <row r="78" spans="2:7">
      <c r="B78" s="17"/>
      <c r="C78" s="47"/>
      <c r="D78" s="47">
        <v>7511</v>
      </c>
      <c r="E78" s="21" t="s">
        <v>114</v>
      </c>
      <c r="F78" s="22" t="s">
        <v>115</v>
      </c>
      <c r="G78" s="52" t="str">
        <f t="shared" si="1"/>
        <v>Domestic Loans and Borrowings</v>
      </c>
    </row>
    <row r="79" spans="2:7">
      <c r="B79" s="20"/>
      <c r="C79" s="48"/>
      <c r="D79" s="48">
        <v>7512</v>
      </c>
      <c r="E79" s="24" t="s">
        <v>116</v>
      </c>
      <c r="F79" s="62" t="s">
        <v>117</v>
      </c>
      <c r="G79" s="53" t="str">
        <f t="shared" si="1"/>
        <v>Foreign Loans and Borrowings</v>
      </c>
    </row>
    <row r="80" spans="2:7">
      <c r="B80" s="20"/>
      <c r="C80" s="44"/>
      <c r="D80" s="44">
        <v>4</v>
      </c>
      <c r="E80" s="15" t="s">
        <v>802</v>
      </c>
      <c r="F80" s="16" t="s">
        <v>119</v>
      </c>
      <c r="G80" s="52" t="str">
        <f t="shared" si="1"/>
        <v>Total Expenditures</v>
      </c>
    </row>
    <row r="81" spans="2:7">
      <c r="B81" s="20"/>
      <c r="C81" s="44"/>
      <c r="D81" s="44">
        <v>40</v>
      </c>
      <c r="E81" s="15" t="s">
        <v>774</v>
      </c>
      <c r="F81" s="16" t="s">
        <v>775</v>
      </c>
      <c r="G81" s="52" t="str">
        <f t="shared" si="1"/>
        <v>Current Budgetary Consumption</v>
      </c>
    </row>
    <row r="82" spans="2:7">
      <c r="B82" s="13"/>
      <c r="C82" s="44"/>
      <c r="D82" s="44">
        <v>41</v>
      </c>
      <c r="E82" s="15" t="s">
        <v>120</v>
      </c>
      <c r="F82" s="16" t="s">
        <v>121</v>
      </c>
      <c r="G82" s="52" t="str">
        <f t="shared" si="1"/>
        <v>Current Expenditures</v>
      </c>
    </row>
    <row r="83" spans="2:7">
      <c r="B83" s="14" t="s">
        <v>92</v>
      </c>
      <c r="C83" s="46"/>
      <c r="D83" s="44">
        <v>411</v>
      </c>
      <c r="E83" s="18" t="s">
        <v>122</v>
      </c>
      <c r="F83" s="19" t="s">
        <v>123</v>
      </c>
      <c r="G83" s="52" t="str">
        <f t="shared" si="1"/>
        <v>Gross Salaries and Contributions</v>
      </c>
    </row>
    <row r="84" spans="2:7">
      <c r="B84" s="14"/>
      <c r="C84" s="49"/>
      <c r="D84" s="49">
        <v>4111</v>
      </c>
      <c r="E84" s="21" t="s">
        <v>124</v>
      </c>
      <c r="F84" s="22" t="s">
        <v>125</v>
      </c>
      <c r="G84" s="52" t="str">
        <f t="shared" si="1"/>
        <v>Net Salaries</v>
      </c>
    </row>
    <row r="85" spans="2:7">
      <c r="B85" s="25"/>
      <c r="C85" s="49"/>
      <c r="D85" s="49">
        <v>4112</v>
      </c>
      <c r="E85" s="21" t="s">
        <v>126</v>
      </c>
      <c r="F85" s="22" t="s">
        <v>24</v>
      </c>
      <c r="G85" s="52" t="str">
        <f t="shared" si="1"/>
        <v>Personal Income Tax</v>
      </c>
    </row>
    <row r="86" spans="2:7">
      <c r="B86" s="25"/>
      <c r="C86" s="49"/>
      <c r="D86" s="49">
        <v>4113</v>
      </c>
      <c r="E86" s="21" t="s">
        <v>127</v>
      </c>
      <c r="F86" s="22" t="s">
        <v>128</v>
      </c>
      <c r="G86" s="52" t="str">
        <f t="shared" si="1"/>
        <v>Contributions Charged to Employee</v>
      </c>
    </row>
    <row r="87" spans="2:7" ht="15.75">
      <c r="B87" s="25"/>
      <c r="C87" s="50"/>
      <c r="D87" s="49">
        <v>4114</v>
      </c>
      <c r="E87" s="21" t="s">
        <v>129</v>
      </c>
      <c r="F87" s="22" t="s">
        <v>130</v>
      </c>
      <c r="G87" s="52" t="str">
        <f t="shared" si="1"/>
        <v>Contributions Charged to Employer</v>
      </c>
    </row>
    <row r="88" spans="2:7" ht="15.75">
      <c r="B88" s="26"/>
      <c r="C88" s="49"/>
      <c r="D88" s="49">
        <v>4115</v>
      </c>
      <c r="E88" s="21" t="s">
        <v>131</v>
      </c>
      <c r="F88" s="22" t="s">
        <v>132</v>
      </c>
      <c r="G88" s="52" t="str">
        <f t="shared" si="1"/>
        <v>Surtax on PIT</v>
      </c>
    </row>
    <row r="89" spans="2:7">
      <c r="B89" s="25"/>
      <c r="C89" s="46"/>
      <c r="D89" s="44">
        <v>412</v>
      </c>
      <c r="E89" s="18" t="s">
        <v>133</v>
      </c>
      <c r="F89" s="19" t="s">
        <v>134</v>
      </c>
      <c r="G89" s="52" t="str">
        <f t="shared" si="1"/>
        <v>Other Personal Income</v>
      </c>
    </row>
    <row r="90" spans="2:7">
      <c r="B90" s="14"/>
      <c r="C90" s="49"/>
      <c r="D90" s="49">
        <v>4121</v>
      </c>
      <c r="E90" s="21" t="s">
        <v>135</v>
      </c>
      <c r="F90" s="22" t="s">
        <v>136</v>
      </c>
      <c r="G90" s="52" t="str">
        <f t="shared" si="1"/>
        <v>Compensation for Meals</v>
      </c>
    </row>
    <row r="91" spans="2:7">
      <c r="B91" s="25"/>
      <c r="C91" s="49"/>
      <c r="D91" s="49">
        <v>4122</v>
      </c>
      <c r="E91" s="21" t="s">
        <v>137</v>
      </c>
      <c r="F91" s="22" t="s">
        <v>138</v>
      </c>
      <c r="G91" s="52" t="str">
        <f t="shared" si="1"/>
        <v>Compensation for Living Costs and Separate Living</v>
      </c>
    </row>
    <row r="92" spans="2:7">
      <c r="B92" s="25"/>
      <c r="C92" s="49"/>
      <c r="D92" s="49">
        <v>4123</v>
      </c>
      <c r="E92" s="21" t="s">
        <v>139</v>
      </c>
      <c r="F92" s="22" t="s">
        <v>140</v>
      </c>
      <c r="G92" s="52" t="str">
        <f t="shared" si="1"/>
        <v>Compensation for Transport</v>
      </c>
    </row>
    <row r="93" spans="2:7">
      <c r="B93" s="25"/>
      <c r="C93" s="49"/>
      <c r="D93" s="49">
        <v>4124</v>
      </c>
      <c r="E93" s="21" t="s">
        <v>141</v>
      </c>
      <c r="F93" s="22" t="s">
        <v>142</v>
      </c>
      <c r="G93" s="52" t="str">
        <f t="shared" si="1"/>
        <v>Annual awards</v>
      </c>
    </row>
    <row r="94" spans="2:7">
      <c r="B94" s="25"/>
      <c r="C94" s="49"/>
      <c r="D94" s="49">
        <v>4125</v>
      </c>
      <c r="E94" s="21" t="s">
        <v>143</v>
      </c>
      <c r="F94" s="22" t="s">
        <v>144</v>
      </c>
      <c r="G94" s="52" t="str">
        <f t="shared" si="1"/>
        <v>Compensation for Early Retirement</v>
      </c>
    </row>
    <row r="95" spans="2:7">
      <c r="B95" s="25"/>
      <c r="C95" s="49"/>
      <c r="D95" s="49">
        <v>4126</v>
      </c>
      <c r="E95" s="21" t="s">
        <v>145</v>
      </c>
      <c r="F95" s="22" t="s">
        <v>146</v>
      </c>
      <c r="G95" s="52" t="str">
        <f t="shared" si="1"/>
        <v>Parliament Members Compensation</v>
      </c>
    </row>
    <row r="96" spans="2:7">
      <c r="B96" s="25"/>
      <c r="C96" s="49"/>
      <c r="D96" s="49">
        <v>4127</v>
      </c>
      <c r="E96" s="21" t="s">
        <v>79</v>
      </c>
      <c r="F96" s="22" t="s">
        <v>147</v>
      </c>
      <c r="G96" s="52" t="str">
        <f t="shared" si="1"/>
        <v>Other Compensations</v>
      </c>
    </row>
    <row r="97" spans="2:7">
      <c r="B97" s="25"/>
      <c r="C97" s="49"/>
      <c r="D97" s="49">
        <v>4128</v>
      </c>
      <c r="E97" s="21" t="s">
        <v>719</v>
      </c>
      <c r="F97" s="22" t="s">
        <v>721</v>
      </c>
      <c r="G97" s="52" t="str">
        <f t="shared" si="1"/>
        <v xml:space="preserve">Other </v>
      </c>
    </row>
    <row r="98" spans="2:7">
      <c r="B98" s="25"/>
      <c r="C98" s="46"/>
      <c r="D98" s="44">
        <v>413</v>
      </c>
      <c r="E98" s="18" t="s">
        <v>148</v>
      </c>
      <c r="F98" s="19" t="s">
        <v>149</v>
      </c>
      <c r="G98" s="52" t="str">
        <f t="shared" si="1"/>
        <v>Expenditures for Supplies</v>
      </c>
    </row>
    <row r="99" spans="2:7">
      <c r="B99" s="14"/>
      <c r="C99" s="49"/>
      <c r="D99" s="49">
        <v>4131</v>
      </c>
      <c r="E99" s="21" t="s">
        <v>150</v>
      </c>
      <c r="F99" s="22" t="s">
        <v>151</v>
      </c>
      <c r="G99" s="52" t="str">
        <f t="shared" si="1"/>
        <v>Administrative Supplies</v>
      </c>
    </row>
    <row r="100" spans="2:7">
      <c r="B100" s="25"/>
      <c r="C100" s="49"/>
      <c r="D100" s="49">
        <v>4132</v>
      </c>
      <c r="E100" s="21" t="s">
        <v>152</v>
      </c>
      <c r="F100" s="22" t="s">
        <v>153</v>
      </c>
      <c r="G100" s="52" t="str">
        <f t="shared" si="1"/>
        <v>Health Protection Supplies</v>
      </c>
    </row>
    <row r="101" spans="2:7">
      <c r="B101" s="25"/>
      <c r="C101" s="49"/>
      <c r="D101" s="49">
        <v>4133</v>
      </c>
      <c r="E101" s="21" t="s">
        <v>154</v>
      </c>
      <c r="F101" s="22" t="s">
        <v>155</v>
      </c>
      <c r="G101" s="52" t="str">
        <f t="shared" si="1"/>
        <v>Special Supplies</v>
      </c>
    </row>
    <row r="102" spans="2:7">
      <c r="B102" s="25"/>
      <c r="C102" s="49"/>
      <c r="D102" s="49">
        <v>4134</v>
      </c>
      <c r="E102" s="21" t="s">
        <v>156</v>
      </c>
      <c r="F102" s="22" t="s">
        <v>157</v>
      </c>
      <c r="G102" s="52" t="str">
        <f t="shared" si="1"/>
        <v>Expenditures for Energy</v>
      </c>
    </row>
    <row r="103" spans="2:7">
      <c r="B103" s="25"/>
      <c r="C103" s="49"/>
      <c r="D103" s="49">
        <v>4135</v>
      </c>
      <c r="E103" s="21" t="s">
        <v>158</v>
      </c>
      <c r="F103" s="22" t="s">
        <v>159</v>
      </c>
      <c r="G103" s="52" t="str">
        <f t="shared" si="1"/>
        <v>Expenditures for Fuel</v>
      </c>
    </row>
    <row r="104" spans="2:7">
      <c r="B104" s="25"/>
      <c r="C104" s="49"/>
      <c r="D104" s="49">
        <v>4139</v>
      </c>
      <c r="E104" s="21" t="s">
        <v>160</v>
      </c>
      <c r="F104" s="22" t="s">
        <v>161</v>
      </c>
      <c r="G104" s="52" t="str">
        <f t="shared" si="1"/>
        <v>Other Expenditures for Supplies</v>
      </c>
    </row>
    <row r="105" spans="2:7">
      <c r="B105" s="25"/>
      <c r="C105" s="46"/>
      <c r="D105" s="44">
        <v>414</v>
      </c>
      <c r="E105" s="18" t="s">
        <v>162</v>
      </c>
      <c r="F105" s="19" t="s">
        <v>163</v>
      </c>
      <c r="G105" s="52" t="str">
        <f t="shared" si="1"/>
        <v>Expenditures for Services</v>
      </c>
    </row>
    <row r="106" spans="2:7">
      <c r="B106" s="14"/>
      <c r="C106" s="49"/>
      <c r="D106" s="49">
        <v>4141</v>
      </c>
      <c r="E106" s="21" t="s">
        <v>164</v>
      </c>
      <c r="F106" s="22" t="s">
        <v>165</v>
      </c>
      <c r="G106" s="52" t="str">
        <f t="shared" si="1"/>
        <v>Business trips</v>
      </c>
    </row>
    <row r="107" spans="2:7">
      <c r="B107" s="25"/>
      <c r="C107" s="49"/>
      <c r="D107" s="49">
        <v>4142</v>
      </c>
      <c r="E107" s="21" t="s">
        <v>166</v>
      </c>
      <c r="F107" s="22" t="s">
        <v>167</v>
      </c>
      <c r="G107" s="52" t="str">
        <f t="shared" si="1"/>
        <v>Representation Costs</v>
      </c>
    </row>
    <row r="108" spans="2:7">
      <c r="B108" s="25"/>
      <c r="C108" s="49"/>
      <c r="D108" s="49">
        <v>4143</v>
      </c>
      <c r="E108" s="21" t="s">
        <v>168</v>
      </c>
      <c r="F108" s="22" t="s">
        <v>169</v>
      </c>
      <c r="G108" s="52" t="str">
        <f t="shared" si="1"/>
        <v>Communication Services</v>
      </c>
    </row>
    <row r="109" spans="2:7">
      <c r="B109" s="25"/>
      <c r="C109" s="49"/>
      <c r="D109" s="49">
        <v>4144</v>
      </c>
      <c r="E109" s="21" t="s">
        <v>170</v>
      </c>
      <c r="F109" s="22" t="s">
        <v>171</v>
      </c>
      <c r="G109" s="52" t="str">
        <f t="shared" si="1"/>
        <v>Bank Services and FX Conversion Loss</v>
      </c>
    </row>
    <row r="110" spans="2:7">
      <c r="B110" s="25"/>
      <c r="C110" s="49"/>
      <c r="D110" s="49">
        <v>4145</v>
      </c>
      <c r="E110" s="21" t="s">
        <v>172</v>
      </c>
      <c r="F110" s="22" t="s">
        <v>173</v>
      </c>
      <c r="G110" s="52" t="str">
        <f t="shared" si="1"/>
        <v>Transport Services</v>
      </c>
    </row>
    <row r="111" spans="2:7">
      <c r="B111" s="25"/>
      <c r="C111" s="49"/>
      <c r="D111" s="49">
        <v>4146</v>
      </c>
      <c r="E111" s="21" t="s">
        <v>174</v>
      </c>
      <c r="F111" s="22" t="s">
        <v>175</v>
      </c>
      <c r="G111" s="52" t="str">
        <f t="shared" si="1"/>
        <v>Legal Services (lawyers, notars and others)</v>
      </c>
    </row>
    <row r="112" spans="2:7">
      <c r="B112" s="25"/>
      <c r="C112" s="49"/>
      <c r="D112" s="49">
        <v>4147</v>
      </c>
      <c r="E112" s="21" t="s">
        <v>176</v>
      </c>
      <c r="F112" s="22" t="s">
        <v>177</v>
      </c>
      <c r="G112" s="52" t="str">
        <f t="shared" si="1"/>
        <v>Consultancy Services</v>
      </c>
    </row>
    <row r="113" spans="2:7">
      <c r="B113" s="25"/>
      <c r="C113" s="49"/>
      <c r="D113" s="49">
        <v>4148</v>
      </c>
      <c r="E113" s="21" t="s">
        <v>178</v>
      </c>
      <c r="F113" s="22" t="s">
        <v>179</v>
      </c>
      <c r="G113" s="52" t="str">
        <f t="shared" si="1"/>
        <v>Professional Training Services</v>
      </c>
    </row>
    <row r="114" spans="2:7">
      <c r="B114" s="25"/>
      <c r="C114" s="49"/>
      <c r="D114" s="49">
        <v>4149</v>
      </c>
      <c r="E114" s="21" t="s">
        <v>180</v>
      </c>
      <c r="F114" s="22" t="s">
        <v>181</v>
      </c>
      <c r="G114" s="52" t="str">
        <f t="shared" si="1"/>
        <v>Other Services</v>
      </c>
    </row>
    <row r="115" spans="2:7">
      <c r="B115" s="25"/>
      <c r="C115" s="46"/>
      <c r="D115" s="44">
        <v>415</v>
      </c>
      <c r="E115" s="18" t="s">
        <v>182</v>
      </c>
      <c r="F115" s="19" t="s">
        <v>183</v>
      </c>
      <c r="G115" s="52" t="str">
        <f t="shared" si="1"/>
        <v>Current Maintenance</v>
      </c>
    </row>
    <row r="116" spans="2:7">
      <c r="B116" s="14"/>
      <c r="C116" s="49"/>
      <c r="D116" s="49">
        <v>4151</v>
      </c>
      <c r="E116" s="21" t="s">
        <v>184</v>
      </c>
      <c r="F116" s="22" t="s">
        <v>185</v>
      </c>
      <c r="G116" s="52" t="str">
        <f t="shared" si="1"/>
        <v>Current Maintenance of Public Infrastructure</v>
      </c>
    </row>
    <row r="117" spans="2:7">
      <c r="B117" s="25"/>
      <c r="C117" s="49"/>
      <c r="D117" s="49">
        <v>4152</v>
      </c>
      <c r="E117" s="21" t="s">
        <v>186</v>
      </c>
      <c r="F117" s="22" t="s">
        <v>187</v>
      </c>
      <c r="G117" s="52" t="str">
        <f t="shared" si="1"/>
        <v>Current Maintenance of Buildings</v>
      </c>
    </row>
    <row r="118" spans="2:7">
      <c r="B118" s="25"/>
      <c r="C118" s="49"/>
      <c r="D118" s="49">
        <v>4153</v>
      </c>
      <c r="E118" s="21" t="s">
        <v>188</v>
      </c>
      <c r="F118" s="22" t="s">
        <v>189</v>
      </c>
      <c r="G118" s="52" t="str">
        <f t="shared" si="1"/>
        <v>Current Maintenance of Equipment</v>
      </c>
    </row>
    <row r="119" spans="2:7">
      <c r="B119" s="25"/>
      <c r="C119" s="46"/>
      <c r="D119" s="44">
        <v>416</v>
      </c>
      <c r="E119" s="18" t="s">
        <v>190</v>
      </c>
      <c r="F119" s="19" t="s">
        <v>191</v>
      </c>
      <c r="G119" s="52" t="str">
        <f t="shared" si="1"/>
        <v>Interests</v>
      </c>
    </row>
    <row r="120" spans="2:7">
      <c r="B120" s="14"/>
      <c r="C120" s="49"/>
      <c r="D120" s="49">
        <v>4161</v>
      </c>
      <c r="E120" s="21" t="s">
        <v>192</v>
      </c>
      <c r="F120" s="22" t="s">
        <v>193</v>
      </c>
      <c r="G120" s="52" t="str">
        <f t="shared" si="1"/>
        <v>Interests on Domestic Debt</v>
      </c>
    </row>
    <row r="121" spans="2:7">
      <c r="B121" s="25"/>
      <c r="C121" s="49"/>
      <c r="D121" s="49">
        <v>4162</v>
      </c>
      <c r="E121" s="21" t="s">
        <v>194</v>
      </c>
      <c r="F121" s="22" t="s">
        <v>195</v>
      </c>
      <c r="G121" s="52" t="str">
        <f t="shared" si="1"/>
        <v>Interests on Foreign Debt</v>
      </c>
    </row>
    <row r="122" spans="2:7">
      <c r="B122" s="25"/>
      <c r="C122" s="46"/>
      <c r="D122" s="44">
        <v>417</v>
      </c>
      <c r="E122" s="18" t="s">
        <v>196</v>
      </c>
      <c r="F122" s="19" t="s">
        <v>197</v>
      </c>
      <c r="G122" s="52" t="str">
        <f t="shared" si="1"/>
        <v>Rent</v>
      </c>
    </row>
    <row r="123" spans="2:7">
      <c r="B123" s="14"/>
      <c r="C123" s="49"/>
      <c r="D123" s="49">
        <v>4171</v>
      </c>
      <c r="E123" s="21" t="s">
        <v>198</v>
      </c>
      <c r="F123" s="22" t="s">
        <v>199</v>
      </c>
      <c r="G123" s="52" t="str">
        <f t="shared" si="1"/>
        <v>Rent of Real Estate</v>
      </c>
    </row>
    <row r="124" spans="2:7">
      <c r="B124" s="25"/>
      <c r="C124" s="49"/>
      <c r="D124" s="49">
        <v>4172</v>
      </c>
      <c r="E124" s="21" t="s">
        <v>200</v>
      </c>
      <c r="F124" s="22" t="s">
        <v>201</v>
      </c>
      <c r="G124" s="52" t="str">
        <f t="shared" si="1"/>
        <v>Rent of Equipment</v>
      </c>
    </row>
    <row r="125" spans="2:7">
      <c r="B125" s="25"/>
      <c r="C125" s="49"/>
      <c r="D125" s="49">
        <v>4173</v>
      </c>
      <c r="E125" s="21" t="s">
        <v>202</v>
      </c>
      <c r="F125" s="22" t="s">
        <v>203</v>
      </c>
      <c r="G125" s="52" t="str">
        <f t="shared" si="1"/>
        <v>Rent of Property</v>
      </c>
    </row>
    <row r="126" spans="2:7">
      <c r="B126" s="25"/>
      <c r="C126" s="46"/>
      <c r="D126" s="44">
        <v>418</v>
      </c>
      <c r="E126" s="18" t="s">
        <v>204</v>
      </c>
      <c r="F126" s="19" t="s">
        <v>205</v>
      </c>
      <c r="G126" s="52" t="str">
        <f t="shared" si="1"/>
        <v>Subsidies</v>
      </c>
    </row>
    <row r="127" spans="2:7">
      <c r="B127" s="14"/>
      <c r="C127" s="49"/>
      <c r="D127" s="49">
        <v>4181</v>
      </c>
      <c r="E127" s="21" t="s">
        <v>206</v>
      </c>
      <c r="F127" s="22" t="s">
        <v>207</v>
      </c>
      <c r="G127" s="52" t="str">
        <f t="shared" si="1"/>
        <v>Production and Services Subsidies</v>
      </c>
    </row>
    <row r="128" spans="2:7">
      <c r="B128" s="25"/>
      <c r="C128" s="49"/>
      <c r="D128" s="49">
        <v>4182</v>
      </c>
      <c r="E128" s="21" t="s">
        <v>208</v>
      </c>
      <c r="F128" s="22" t="s">
        <v>209</v>
      </c>
      <c r="G128" s="52" t="str">
        <f t="shared" si="1"/>
        <v>Export Subsidies</v>
      </c>
    </row>
    <row r="129" spans="2:7">
      <c r="B129" s="25"/>
      <c r="C129" s="49"/>
      <c r="D129" s="49">
        <v>4183</v>
      </c>
      <c r="E129" s="21" t="s">
        <v>210</v>
      </c>
      <c r="F129" s="22" t="s">
        <v>211</v>
      </c>
      <c r="G129" s="52" t="str">
        <f t="shared" si="1"/>
        <v>Import Subsidies</v>
      </c>
    </row>
    <row r="130" spans="2:7">
      <c r="B130" s="25"/>
      <c r="C130" s="46"/>
      <c r="D130" s="44">
        <v>419</v>
      </c>
      <c r="E130" s="18" t="s">
        <v>212</v>
      </c>
      <c r="F130" s="19" t="s">
        <v>213</v>
      </c>
      <c r="G130" s="52" t="str">
        <f t="shared" si="1"/>
        <v>Other expenditures</v>
      </c>
    </row>
    <row r="131" spans="2:7">
      <c r="B131" s="14"/>
      <c r="C131" s="49"/>
      <c r="D131" s="49">
        <v>4191</v>
      </c>
      <c r="E131" s="21" t="s">
        <v>214</v>
      </c>
      <c r="F131" s="22" t="s">
        <v>215</v>
      </c>
      <c r="G131" s="52" t="str">
        <f t="shared" si="1"/>
        <v xml:space="preserve">Expenditures for Service Contracts </v>
      </c>
    </row>
    <row r="132" spans="2:7">
      <c r="B132" s="25"/>
      <c r="C132" s="49"/>
      <c r="D132" s="49">
        <v>4192</v>
      </c>
      <c r="E132" s="21" t="s">
        <v>216</v>
      </c>
      <c r="F132" s="22" t="s">
        <v>217</v>
      </c>
      <c r="G132" s="52" t="str">
        <f t="shared" si="1"/>
        <v>Expenditures for Judicial Proceeding</v>
      </c>
    </row>
    <row r="133" spans="2:7">
      <c r="B133" s="25"/>
      <c r="C133" s="49"/>
      <c r="D133" s="49">
        <v>4193</v>
      </c>
      <c r="E133" s="21" t="s">
        <v>218</v>
      </c>
      <c r="F133" s="22" t="s">
        <v>219</v>
      </c>
      <c r="G133" s="52" t="str">
        <f t="shared" si="1"/>
        <v>Expenditures for Software Maintenance</v>
      </c>
    </row>
    <row r="134" spans="2:7">
      <c r="B134" s="25"/>
      <c r="C134" s="49"/>
      <c r="D134" s="49">
        <v>4194</v>
      </c>
      <c r="E134" s="21" t="s">
        <v>220</v>
      </c>
      <c r="F134" s="22" t="s">
        <v>221</v>
      </c>
      <c r="G134" s="52" t="str">
        <f t="shared" si="1"/>
        <v>Insurance</v>
      </c>
    </row>
    <row r="135" spans="2:7" ht="23.25">
      <c r="B135" s="25"/>
      <c r="C135" s="47"/>
      <c r="D135" s="47">
        <v>4195</v>
      </c>
      <c r="E135" s="27" t="s">
        <v>222</v>
      </c>
      <c r="F135" s="22" t="s">
        <v>223</v>
      </c>
      <c r="G135" s="52" t="str">
        <f t="shared" si="1"/>
        <v>Contribution for Domestic and International Institutions Membership</v>
      </c>
    </row>
    <row r="136" spans="2:7">
      <c r="B136" s="20"/>
      <c r="C136" s="49"/>
      <c r="D136" s="49">
        <v>4196</v>
      </c>
      <c r="E136" s="21" t="s">
        <v>224</v>
      </c>
      <c r="F136" s="22" t="s">
        <v>225</v>
      </c>
      <c r="G136" s="52" t="str">
        <f t="shared" si="1"/>
        <v>Utility Charges</v>
      </c>
    </row>
    <row r="137" spans="2:7">
      <c r="B137" s="25"/>
      <c r="C137" s="49"/>
      <c r="D137" s="47">
        <v>4197</v>
      </c>
      <c r="E137" s="21" t="s">
        <v>226</v>
      </c>
      <c r="F137" s="22" t="s">
        <v>227</v>
      </c>
      <c r="G137" s="52" t="str">
        <f t="shared" si="1"/>
        <v>Penalties</v>
      </c>
    </row>
    <row r="138" spans="2:7">
      <c r="B138" s="25"/>
      <c r="C138" s="49"/>
      <c r="D138" s="49">
        <v>4198</v>
      </c>
      <c r="E138" s="21" t="s">
        <v>47</v>
      </c>
      <c r="F138" s="22" t="s">
        <v>62</v>
      </c>
      <c r="G138" s="52" t="str">
        <f t="shared" si="1"/>
        <v>Fees</v>
      </c>
    </row>
    <row r="139" spans="2:7">
      <c r="B139" s="25"/>
      <c r="C139" s="49"/>
      <c r="D139" s="47">
        <v>4199</v>
      </c>
      <c r="E139" s="21" t="s">
        <v>228</v>
      </c>
      <c r="F139" s="22" t="s">
        <v>229</v>
      </c>
      <c r="G139" s="52" t="str">
        <f t="shared" si="1"/>
        <v>Others</v>
      </c>
    </row>
    <row r="140" spans="2:7">
      <c r="B140" s="25"/>
      <c r="C140" s="44" t="s">
        <v>92</v>
      </c>
      <c r="D140" s="44">
        <v>42</v>
      </c>
      <c r="E140" s="15" t="s">
        <v>230</v>
      </c>
      <c r="F140" s="16" t="s">
        <v>231</v>
      </c>
      <c r="G140" s="52" t="str">
        <f t="shared" si="1"/>
        <v>Social Security Transfers</v>
      </c>
    </row>
    <row r="141" spans="2:7">
      <c r="B141" s="14"/>
      <c r="C141" s="46"/>
      <c r="D141" s="44">
        <v>421</v>
      </c>
      <c r="E141" s="18" t="s">
        <v>232</v>
      </c>
      <c r="F141" s="19" t="s">
        <v>233</v>
      </c>
      <c r="G141" s="52" t="str">
        <f t="shared" ref="G141:G204" si="2">+IF(ISBLANK(IF($B$2=1,E141,F141)),"",IF($B$2=1,E141,F141))</f>
        <v>Social Security</v>
      </c>
    </row>
    <row r="142" spans="2:7">
      <c r="B142" s="14"/>
      <c r="C142" s="49" t="s">
        <v>92</v>
      </c>
      <c r="D142" s="49">
        <v>4211</v>
      </c>
      <c r="E142" s="21" t="s">
        <v>234</v>
      </c>
      <c r="F142" s="22" t="s">
        <v>235</v>
      </c>
      <c r="G142" s="52" t="str">
        <f t="shared" si="2"/>
        <v>Children benefits</v>
      </c>
    </row>
    <row r="143" spans="2:7">
      <c r="B143" s="25"/>
      <c r="C143" s="49"/>
      <c r="D143" s="49">
        <v>4212</v>
      </c>
      <c r="E143" s="21" t="s">
        <v>236</v>
      </c>
      <c r="F143" s="22" t="s">
        <v>237</v>
      </c>
      <c r="G143" s="52" t="str">
        <f t="shared" si="2"/>
        <v>Veteran and disability benefits</v>
      </c>
    </row>
    <row r="144" spans="2:7">
      <c r="B144" s="25"/>
      <c r="C144" s="49"/>
      <c r="D144" s="49">
        <v>4213</v>
      </c>
      <c r="E144" s="21" t="s">
        <v>238</v>
      </c>
      <c r="F144" s="22" t="s">
        <v>239</v>
      </c>
      <c r="G144" s="52" t="str">
        <f t="shared" si="2"/>
        <v>Assistance for the Family</v>
      </c>
    </row>
    <row r="145" spans="2:7">
      <c r="B145" s="25"/>
      <c r="C145" s="49"/>
      <c r="D145" s="49">
        <v>4214</v>
      </c>
      <c r="E145" s="21" t="s">
        <v>240</v>
      </c>
      <c r="F145" s="22" t="s">
        <v>241</v>
      </c>
      <c r="G145" s="52" t="str">
        <f t="shared" si="2"/>
        <v>Maternity leave</v>
      </c>
    </row>
    <row r="146" spans="2:7">
      <c r="B146" s="25"/>
      <c r="C146" s="49"/>
      <c r="D146" s="49">
        <v>4215</v>
      </c>
      <c r="E146" s="21" t="s">
        <v>242</v>
      </c>
      <c r="F146" s="22" t="s">
        <v>243</v>
      </c>
      <c r="G146" s="52" t="str">
        <f t="shared" si="2"/>
        <v>Care and Assistance Benefits</v>
      </c>
    </row>
    <row r="147" spans="2:7">
      <c r="B147" s="25"/>
      <c r="C147" s="49"/>
      <c r="D147" s="49">
        <v>4216</v>
      </c>
      <c r="E147" s="21" t="s">
        <v>244</v>
      </c>
      <c r="F147" s="22" t="s">
        <v>245</v>
      </c>
      <c r="G147" s="52" t="str">
        <f t="shared" si="2"/>
        <v>Pre-school Meal Plans</v>
      </c>
    </row>
    <row r="148" spans="2:7">
      <c r="B148" s="25"/>
      <c r="C148" s="49"/>
      <c r="D148" s="49">
        <v>4217</v>
      </c>
      <c r="E148" s="21" t="s">
        <v>246</v>
      </c>
      <c r="F148" s="22" t="s">
        <v>247</v>
      </c>
      <c r="G148" s="52" t="str">
        <f t="shared" si="2"/>
        <v>Support to Nurse Homes</v>
      </c>
    </row>
    <row r="149" spans="2:7">
      <c r="B149" s="25"/>
      <c r="C149" s="49"/>
      <c r="D149" s="49">
        <v>4218</v>
      </c>
      <c r="E149" s="21" t="s">
        <v>719</v>
      </c>
      <c r="F149" s="22" t="s">
        <v>720</v>
      </c>
      <c r="G149" s="52" t="str">
        <f t="shared" si="2"/>
        <v>Other rights from social protection</v>
      </c>
    </row>
    <row r="150" spans="2:7">
      <c r="B150" s="25"/>
      <c r="C150" s="46"/>
      <c r="D150" s="44">
        <v>422</v>
      </c>
      <c r="E150" s="18" t="s">
        <v>248</v>
      </c>
      <c r="F150" s="19" t="s">
        <v>249</v>
      </c>
      <c r="G150" s="52" t="str">
        <f t="shared" si="2"/>
        <v>Funds for redundant labor</v>
      </c>
    </row>
    <row r="151" spans="2:7">
      <c r="B151" s="14"/>
      <c r="C151" s="49"/>
      <c r="D151" s="49">
        <v>4221</v>
      </c>
      <c r="E151" s="21" t="s">
        <v>250</v>
      </c>
      <c r="F151" s="22" t="s">
        <v>251</v>
      </c>
      <c r="G151" s="52" t="str">
        <f t="shared" si="2"/>
        <v>Guaranteed Earnings</v>
      </c>
    </row>
    <row r="152" spans="2:7">
      <c r="B152" s="25"/>
      <c r="C152" s="49"/>
      <c r="D152" s="49">
        <v>4222</v>
      </c>
      <c r="E152" s="21" t="s">
        <v>252</v>
      </c>
      <c r="F152" s="22" t="s">
        <v>253</v>
      </c>
      <c r="G152" s="52" t="str">
        <f t="shared" si="2"/>
        <v>Redundant Labor Benefits</v>
      </c>
    </row>
    <row r="153" spans="2:7">
      <c r="B153" s="25"/>
      <c r="C153" s="49"/>
      <c r="D153" s="49">
        <v>4223</v>
      </c>
      <c r="E153" s="21" t="s">
        <v>254</v>
      </c>
      <c r="F153" s="22" t="s">
        <v>255</v>
      </c>
      <c r="G153" s="52" t="str">
        <f t="shared" si="2"/>
        <v>Additional Insurance Payment</v>
      </c>
    </row>
    <row r="154" spans="2:7">
      <c r="B154" s="25"/>
      <c r="C154" s="49"/>
      <c r="D154" s="49">
        <v>4224</v>
      </c>
      <c r="E154" s="21" t="s">
        <v>256</v>
      </c>
      <c r="F154" s="22" t="s">
        <v>257</v>
      </c>
      <c r="G154" s="52" t="str">
        <f t="shared" si="2"/>
        <v>Compensation to Unemployed</v>
      </c>
    </row>
    <row r="155" spans="2:7">
      <c r="B155" s="25"/>
      <c r="C155" s="49"/>
      <c r="D155" s="49">
        <v>4225</v>
      </c>
      <c r="E155" s="21" t="s">
        <v>228</v>
      </c>
      <c r="F155" s="22" t="s">
        <v>258</v>
      </c>
      <c r="G155" s="52" t="str">
        <f t="shared" si="2"/>
        <v>Other</v>
      </c>
    </row>
    <row r="156" spans="2:7">
      <c r="B156" s="25"/>
      <c r="C156" s="46"/>
      <c r="D156" s="44">
        <v>423</v>
      </c>
      <c r="E156" s="18" t="s">
        <v>259</v>
      </c>
      <c r="F156" s="19" t="s">
        <v>260</v>
      </c>
      <c r="G156" s="52" t="str">
        <f t="shared" si="2"/>
        <v>Pension and Disability Insurance</v>
      </c>
    </row>
    <row r="157" spans="2:7">
      <c r="B157" s="14"/>
      <c r="C157" s="49"/>
      <c r="D157" s="49">
        <v>4231</v>
      </c>
      <c r="E157" s="21" t="s">
        <v>261</v>
      </c>
      <c r="F157" s="22" t="s">
        <v>262</v>
      </c>
      <c r="G157" s="52" t="str">
        <f t="shared" si="2"/>
        <v>Age pension</v>
      </c>
    </row>
    <row r="158" spans="2:7">
      <c r="B158" s="25"/>
      <c r="C158" s="49"/>
      <c r="D158" s="49">
        <v>4232</v>
      </c>
      <c r="E158" s="21" t="s">
        <v>263</v>
      </c>
      <c r="F158" s="22" t="s">
        <v>264</v>
      </c>
      <c r="G158" s="52" t="str">
        <f t="shared" si="2"/>
        <v>Disability pension</v>
      </c>
    </row>
    <row r="159" spans="2:7">
      <c r="B159" s="25"/>
      <c r="C159" s="49"/>
      <c r="D159" s="49">
        <v>4233</v>
      </c>
      <c r="E159" s="21" t="s">
        <v>265</v>
      </c>
      <c r="F159" s="22" t="s">
        <v>266</v>
      </c>
      <c r="G159" s="52" t="str">
        <f t="shared" si="2"/>
        <v>Family pension</v>
      </c>
    </row>
    <row r="160" spans="2:7">
      <c r="B160" s="25"/>
      <c r="C160" s="49"/>
      <c r="D160" s="49">
        <v>4234</v>
      </c>
      <c r="E160" s="21" t="s">
        <v>61</v>
      </c>
      <c r="F160" s="22" t="s">
        <v>267</v>
      </c>
      <c r="G160" s="52" t="str">
        <f t="shared" si="2"/>
        <v>Compensations</v>
      </c>
    </row>
    <row r="161" spans="2:7">
      <c r="B161" s="25"/>
      <c r="C161" s="49"/>
      <c r="D161" s="49">
        <v>4235</v>
      </c>
      <c r="E161" s="21" t="s">
        <v>268</v>
      </c>
      <c r="F161" s="22" t="s">
        <v>269</v>
      </c>
      <c r="G161" s="52" t="str">
        <f t="shared" si="2"/>
        <v>Addendums</v>
      </c>
    </row>
    <row r="162" spans="2:7">
      <c r="B162" s="25"/>
      <c r="C162" s="49"/>
      <c r="D162" s="49">
        <v>4236</v>
      </c>
      <c r="E162" s="21" t="s">
        <v>270</v>
      </c>
      <c r="F162" s="22" t="s">
        <v>271</v>
      </c>
      <c r="G162" s="52" t="str">
        <f t="shared" si="2"/>
        <v>Other rughts</v>
      </c>
    </row>
    <row r="163" spans="2:7">
      <c r="B163" s="25"/>
      <c r="C163" s="49"/>
      <c r="D163" s="49">
        <v>4237</v>
      </c>
      <c r="E163" s="21" t="s">
        <v>272</v>
      </c>
      <c r="F163" s="22" t="s">
        <v>273</v>
      </c>
      <c r="G163" s="52" t="str">
        <f t="shared" si="2"/>
        <v>Contribution to Health Protection of Pensioners</v>
      </c>
    </row>
    <row r="164" spans="2:7">
      <c r="B164" s="25"/>
      <c r="C164" s="46"/>
      <c r="D164" s="44">
        <v>424</v>
      </c>
      <c r="E164" s="18" t="s">
        <v>274</v>
      </c>
      <c r="F164" s="19" t="s">
        <v>275</v>
      </c>
      <c r="G164" s="52" t="str">
        <f t="shared" si="2"/>
        <v>Other Health Care Transfers</v>
      </c>
    </row>
    <row r="165" spans="2:7">
      <c r="B165" s="14"/>
      <c r="C165" s="49"/>
      <c r="D165" s="49">
        <v>4241</v>
      </c>
      <c r="E165" s="21" t="s">
        <v>276</v>
      </c>
      <c r="F165" s="22" t="s">
        <v>277</v>
      </c>
      <c r="G165" s="52" t="str">
        <f t="shared" si="2"/>
        <v>Health Treatment Abroad</v>
      </c>
    </row>
    <row r="166" spans="2:7">
      <c r="B166" s="25"/>
      <c r="C166" s="46"/>
      <c r="D166" s="44">
        <v>425</v>
      </c>
      <c r="E166" s="18" t="s">
        <v>278</v>
      </c>
      <c r="F166" s="19" t="s">
        <v>279</v>
      </c>
      <c r="G166" s="52" t="str">
        <f t="shared" si="2"/>
        <v>Other Health Care Insurance</v>
      </c>
    </row>
    <row r="167" spans="2:7">
      <c r="B167" s="14"/>
      <c r="C167" s="49"/>
      <c r="D167" s="49">
        <v>4251</v>
      </c>
      <c r="E167" s="21" t="s">
        <v>280</v>
      </c>
      <c r="F167" s="22" t="s">
        <v>281</v>
      </c>
      <c r="G167" s="52" t="str">
        <f t="shared" si="2"/>
        <v>Orthopedic Devices and Supplies</v>
      </c>
    </row>
    <row r="168" spans="2:7">
      <c r="B168" s="25"/>
      <c r="C168" s="49"/>
      <c r="D168" s="49">
        <v>4252</v>
      </c>
      <c r="E168" s="21" t="s">
        <v>282</v>
      </c>
      <c r="F168" s="22" t="s">
        <v>283</v>
      </c>
      <c r="G168" s="52" t="str">
        <f t="shared" si="2"/>
        <v xml:space="preserve">Compensation for Health Leave </v>
      </c>
    </row>
    <row r="169" spans="2:7">
      <c r="B169" s="25"/>
      <c r="C169" s="49"/>
      <c r="D169" s="49">
        <v>4253</v>
      </c>
      <c r="E169" s="21" t="s">
        <v>284</v>
      </c>
      <c r="F169" s="22" t="s">
        <v>285</v>
      </c>
      <c r="G169" s="52" t="str">
        <f t="shared" si="2"/>
        <v>Compensation for Travel Costs of Insured Person</v>
      </c>
    </row>
    <row r="170" spans="2:7" ht="23.25">
      <c r="B170" s="25"/>
      <c r="C170" s="44"/>
      <c r="D170" s="44">
        <v>43</v>
      </c>
      <c r="E170" s="15" t="s">
        <v>286</v>
      </c>
      <c r="F170" s="16" t="s">
        <v>287</v>
      </c>
      <c r="G170" s="52" t="str">
        <f t="shared" si="2"/>
        <v xml:space="preserve">Transfers to Institutions, Individuals, NGO and Public Sector </v>
      </c>
    </row>
    <row r="171" spans="2:7" ht="23.25">
      <c r="B171" s="14" t="s">
        <v>92</v>
      </c>
      <c r="C171" s="46"/>
      <c r="D171" s="44">
        <v>431</v>
      </c>
      <c r="E171" s="18" t="s">
        <v>286</v>
      </c>
      <c r="F171" s="19" t="s">
        <v>287</v>
      </c>
      <c r="G171" s="52" t="str">
        <f t="shared" si="2"/>
        <v xml:space="preserve">Transfers to Institutions, Individuals, NGO and Public Sector </v>
      </c>
    </row>
    <row r="172" spans="2:7">
      <c r="B172" s="14" t="s">
        <v>92</v>
      </c>
      <c r="C172" s="49"/>
      <c r="D172" s="49">
        <v>4311</v>
      </c>
      <c r="E172" s="21" t="s">
        <v>288</v>
      </c>
      <c r="F172" s="22" t="s">
        <v>289</v>
      </c>
      <c r="G172" s="52" t="str">
        <f t="shared" si="2"/>
        <v>Transfers for Health Protection</v>
      </c>
    </row>
    <row r="173" spans="2:7">
      <c r="B173" s="25"/>
      <c r="C173" s="49"/>
      <c r="D173" s="49">
        <v>4312</v>
      </c>
      <c r="E173" s="21" t="s">
        <v>290</v>
      </c>
      <c r="F173" s="22" t="s">
        <v>291</v>
      </c>
      <c r="G173" s="52" t="str">
        <f t="shared" si="2"/>
        <v>Transfer for Education</v>
      </c>
    </row>
    <row r="174" spans="2:7">
      <c r="B174" s="25"/>
      <c r="C174" s="49"/>
      <c r="D174" s="49">
        <v>4313</v>
      </c>
      <c r="E174" s="21" t="s">
        <v>292</v>
      </c>
      <c r="F174" s="22" t="s">
        <v>293</v>
      </c>
      <c r="G174" s="52" t="str">
        <f t="shared" si="2"/>
        <v>Transfers for Culture and Sports</v>
      </c>
    </row>
    <row r="175" spans="2:7">
      <c r="B175" s="25"/>
      <c r="C175" s="49"/>
      <c r="D175" s="49">
        <v>4314</v>
      </c>
      <c r="E175" s="21" t="s">
        <v>294</v>
      </c>
      <c r="F175" s="22" t="s">
        <v>295</v>
      </c>
      <c r="G175" s="52" t="str">
        <f t="shared" si="2"/>
        <v>Transfers to NGOs</v>
      </c>
    </row>
    <row r="176" spans="2:7" ht="23.25">
      <c r="B176" s="25"/>
      <c r="C176" s="49"/>
      <c r="D176" s="49">
        <v>4315</v>
      </c>
      <c r="E176" s="21" t="s">
        <v>296</v>
      </c>
      <c r="F176" s="22" t="s">
        <v>297</v>
      </c>
      <c r="G176" s="52" t="str">
        <f t="shared" si="2"/>
        <v>Transfers to Political Parties</v>
      </c>
    </row>
    <row r="177" spans="2:7">
      <c r="B177" s="25"/>
      <c r="C177" s="49"/>
      <c r="D177" s="49">
        <v>4316</v>
      </c>
      <c r="E177" s="21" t="s">
        <v>298</v>
      </c>
      <c r="F177" s="22" t="s">
        <v>299</v>
      </c>
      <c r="G177" s="52" t="str">
        <f t="shared" si="2"/>
        <v>Transfers for Non-refundable Social Help</v>
      </c>
    </row>
    <row r="178" spans="2:7">
      <c r="B178" s="25"/>
      <c r="C178" s="49"/>
      <c r="D178" s="49">
        <v>4317</v>
      </c>
      <c r="E178" s="21" t="s">
        <v>300</v>
      </c>
      <c r="F178" s="22" t="s">
        <v>301</v>
      </c>
      <c r="G178" s="52" t="str">
        <f t="shared" si="2"/>
        <v>Trasfers for Intern's Salary</v>
      </c>
    </row>
    <row r="179" spans="2:7">
      <c r="B179" s="25"/>
      <c r="C179" s="49"/>
      <c r="D179" s="49">
        <v>4318</v>
      </c>
      <c r="E179" s="21" t="s">
        <v>302</v>
      </c>
      <c r="F179" s="22" t="s">
        <v>303</v>
      </c>
      <c r="G179" s="52" t="str">
        <f t="shared" si="2"/>
        <v>Other Transfers to Individuals</v>
      </c>
    </row>
    <row r="180" spans="2:7">
      <c r="B180" s="25"/>
      <c r="C180" s="49"/>
      <c r="D180" s="49">
        <v>4319</v>
      </c>
      <c r="E180" s="21" t="s">
        <v>304</v>
      </c>
      <c r="F180" s="22" t="s">
        <v>305</v>
      </c>
      <c r="G180" s="52" t="str">
        <f t="shared" si="2"/>
        <v>Other Transfers to Institutions</v>
      </c>
    </row>
    <row r="181" spans="2:7">
      <c r="B181" s="25"/>
      <c r="C181" s="46"/>
      <c r="D181" s="44">
        <v>432</v>
      </c>
      <c r="E181" s="18" t="s">
        <v>306</v>
      </c>
      <c r="F181" s="19" t="s">
        <v>307</v>
      </c>
      <c r="G181" s="52" t="str">
        <f t="shared" si="2"/>
        <v>Other Transfers</v>
      </c>
    </row>
    <row r="182" spans="2:7" ht="23.25">
      <c r="B182" s="14" t="s">
        <v>92</v>
      </c>
      <c r="C182" s="49"/>
      <c r="D182" s="49">
        <v>4321</v>
      </c>
      <c r="E182" s="21" t="s">
        <v>308</v>
      </c>
      <c r="F182" s="22" t="s">
        <v>309</v>
      </c>
      <c r="G182" s="52" t="str">
        <f t="shared" si="2"/>
        <v>Transfers to Fund for Pension and Disability Insurance</v>
      </c>
    </row>
    <row r="183" spans="2:7">
      <c r="B183" s="25"/>
      <c r="C183" s="49"/>
      <c r="D183" s="49">
        <v>4322</v>
      </c>
      <c r="E183" s="21" t="s">
        <v>310</v>
      </c>
      <c r="F183" s="22" t="s">
        <v>311</v>
      </c>
      <c r="G183" s="52" t="str">
        <f t="shared" si="2"/>
        <v>Transfers to Health Fund</v>
      </c>
    </row>
    <row r="184" spans="2:7">
      <c r="B184" s="25"/>
      <c r="C184" s="49"/>
      <c r="D184" s="49">
        <v>4323</v>
      </c>
      <c r="E184" s="21" t="s">
        <v>312</v>
      </c>
      <c r="F184" s="22" t="s">
        <v>313</v>
      </c>
      <c r="G184" s="52" t="str">
        <f t="shared" si="2"/>
        <v>Transfers to Employment Fund</v>
      </c>
    </row>
    <row r="185" spans="2:7">
      <c r="B185" s="25"/>
      <c r="C185" s="49"/>
      <c r="D185" s="49">
        <v>4324</v>
      </c>
      <c r="E185" s="21" t="s">
        <v>314</v>
      </c>
      <c r="F185" s="22" t="s">
        <v>315</v>
      </c>
      <c r="G185" s="52" t="str">
        <f t="shared" si="2"/>
        <v>Transfers to Municipalities</v>
      </c>
    </row>
    <row r="186" spans="2:7">
      <c r="B186" s="25"/>
      <c r="C186" s="49"/>
      <c r="D186" s="49">
        <v>4325</v>
      </c>
      <c r="E186" s="21" t="s">
        <v>316</v>
      </c>
      <c r="F186" s="22" t="s">
        <v>317</v>
      </c>
      <c r="G186" s="52" t="str">
        <f t="shared" si="2"/>
        <v>Transfers to State Budget</v>
      </c>
    </row>
    <row r="187" spans="2:7">
      <c r="B187" s="25"/>
      <c r="C187" s="49"/>
      <c r="D187" s="49">
        <v>4326</v>
      </c>
      <c r="E187" s="21" t="s">
        <v>318</v>
      </c>
      <c r="F187" s="22" t="s">
        <v>319</v>
      </c>
      <c r="G187" s="52" t="str">
        <f t="shared" si="2"/>
        <v>Transfers to State Owned Enterprises</v>
      </c>
    </row>
    <row r="188" spans="2:7">
      <c r="B188" s="14" t="s">
        <v>92</v>
      </c>
      <c r="C188" s="46"/>
      <c r="D188" s="44">
        <v>44</v>
      </c>
      <c r="E188" s="18" t="s">
        <v>320</v>
      </c>
      <c r="F188" s="19" t="s">
        <v>321</v>
      </c>
      <c r="G188" s="52" t="str">
        <f t="shared" si="2"/>
        <v>Capital Expenditure</v>
      </c>
    </row>
    <row r="189" spans="2:7">
      <c r="B189" s="14"/>
      <c r="C189" s="49"/>
      <c r="D189" s="49">
        <v>4411</v>
      </c>
      <c r="E189" s="21" t="s">
        <v>322</v>
      </c>
      <c r="F189" s="22" t="s">
        <v>323</v>
      </c>
      <c r="G189" s="52" t="str">
        <f t="shared" si="2"/>
        <v>Capital Expenditure for Public Infrastructure</v>
      </c>
    </row>
    <row r="190" spans="2:7">
      <c r="B190" s="25"/>
      <c r="C190" s="49"/>
      <c r="D190" s="49">
        <v>4412</v>
      </c>
      <c r="E190" s="21" t="s">
        <v>324</v>
      </c>
      <c r="F190" s="22" t="s">
        <v>325</v>
      </c>
      <c r="G190" s="52" t="str">
        <f t="shared" si="2"/>
        <v>Capital Expenditure for Local Infrastructure</v>
      </c>
    </row>
    <row r="191" spans="2:7">
      <c r="B191" s="25"/>
      <c r="C191" s="49"/>
      <c r="D191" s="49">
        <v>4413</v>
      </c>
      <c r="E191" s="21" t="s">
        <v>326</v>
      </c>
      <c r="F191" s="22" t="s">
        <v>327</v>
      </c>
      <c r="G191" s="52" t="str">
        <f t="shared" si="2"/>
        <v>Capital Expenditure for Building Construction</v>
      </c>
    </row>
    <row r="192" spans="2:7">
      <c r="B192" s="25"/>
      <c r="C192" s="49"/>
      <c r="D192" s="49">
        <v>4414</v>
      </c>
      <c r="E192" s="21" t="s">
        <v>328</v>
      </c>
      <c r="F192" s="22" t="s">
        <v>329</v>
      </c>
      <c r="G192" s="52" t="str">
        <f t="shared" si="2"/>
        <v>Capital Expenditure for Land Construction/Improvement</v>
      </c>
    </row>
    <row r="193" spans="2:7">
      <c r="B193" s="25"/>
      <c r="C193" s="49"/>
      <c r="D193" s="49">
        <v>4415</v>
      </c>
      <c r="E193" s="21" t="s">
        <v>330</v>
      </c>
      <c r="F193" s="22" t="s">
        <v>331</v>
      </c>
      <c r="G193" s="52" t="str">
        <f t="shared" si="2"/>
        <v>Capital Expenditure for Equipment</v>
      </c>
    </row>
    <row r="194" spans="2:7">
      <c r="B194" s="25"/>
      <c r="C194" s="49"/>
      <c r="D194" s="49">
        <v>4416</v>
      </c>
      <c r="E194" s="21" t="s">
        <v>332</v>
      </c>
      <c r="F194" s="22" t="s">
        <v>333</v>
      </c>
      <c r="G194" s="52" t="str">
        <f t="shared" si="2"/>
        <v>Capital Expenditure for Investment Upkeep</v>
      </c>
    </row>
    <row r="195" spans="2:7">
      <c r="B195" s="25"/>
      <c r="C195" s="49"/>
      <c r="D195" s="49">
        <v>4417</v>
      </c>
      <c r="E195" s="21" t="s">
        <v>334</v>
      </c>
      <c r="F195" s="22" t="s">
        <v>335</v>
      </c>
      <c r="G195" s="52" t="str">
        <f t="shared" si="2"/>
        <v>Capital Expenditure for Stock</v>
      </c>
    </row>
    <row r="196" spans="2:7">
      <c r="B196" s="25"/>
      <c r="C196" s="49"/>
      <c r="D196" s="49">
        <v>4418</v>
      </c>
      <c r="E196" s="21" t="s">
        <v>336</v>
      </c>
      <c r="F196" s="22" t="s">
        <v>337</v>
      </c>
      <c r="G196" s="52" t="str">
        <f t="shared" si="2"/>
        <v>Capital Expenditure for Securities</v>
      </c>
    </row>
    <row r="197" spans="2:7">
      <c r="B197" s="25"/>
      <c r="C197" s="49"/>
      <c r="D197" s="49">
        <v>4419</v>
      </c>
      <c r="E197" s="21" t="s">
        <v>338</v>
      </c>
      <c r="F197" s="22" t="s">
        <v>339</v>
      </c>
      <c r="G197" s="52" t="str">
        <f t="shared" si="2"/>
        <v>Other Capital Expenditure</v>
      </c>
    </row>
    <row r="198" spans="2:7">
      <c r="B198" s="25"/>
      <c r="C198" s="44"/>
      <c r="D198" s="44">
        <v>45</v>
      </c>
      <c r="E198" s="15" t="s">
        <v>340</v>
      </c>
      <c r="F198" s="16" t="s">
        <v>341</v>
      </c>
      <c r="G198" s="52" t="str">
        <f t="shared" si="2"/>
        <v>Credits and Borrowings</v>
      </c>
    </row>
    <row r="199" spans="2:7">
      <c r="B199" s="14" t="s">
        <v>92</v>
      </c>
      <c r="C199" s="46"/>
      <c r="D199" s="44">
        <v>451</v>
      </c>
      <c r="E199" s="18" t="s">
        <v>113</v>
      </c>
      <c r="F199" s="19" t="s">
        <v>341</v>
      </c>
      <c r="G199" s="52" t="str">
        <f t="shared" si="2"/>
        <v>Credits and Borrowings</v>
      </c>
    </row>
    <row r="200" spans="2:7" ht="23.25">
      <c r="B200" s="14"/>
      <c r="C200" s="49"/>
      <c r="D200" s="49">
        <v>4511</v>
      </c>
      <c r="E200" s="21" t="s">
        <v>342</v>
      </c>
      <c r="F200" s="22" t="s">
        <v>343</v>
      </c>
      <c r="G200" s="52" t="str">
        <f t="shared" si="2"/>
        <v>Credits and Borrowings to Non-Financial Institutions</v>
      </c>
    </row>
    <row r="201" spans="2:7">
      <c r="B201" s="25"/>
      <c r="C201" s="49"/>
      <c r="D201" s="49">
        <v>4512</v>
      </c>
      <c r="E201" s="21" t="s">
        <v>344</v>
      </c>
      <c r="F201" s="22" t="s">
        <v>345</v>
      </c>
      <c r="G201" s="52" t="str">
        <f t="shared" si="2"/>
        <v>Credits and Borrowings to Financial Institutions</v>
      </c>
    </row>
    <row r="202" spans="2:7">
      <c r="B202" s="25"/>
      <c r="C202" s="49"/>
      <c r="D202" s="49">
        <v>4513</v>
      </c>
      <c r="E202" s="21" t="s">
        <v>346</v>
      </c>
      <c r="F202" s="22" t="s">
        <v>347</v>
      </c>
      <c r="G202" s="52" t="str">
        <f t="shared" si="2"/>
        <v>Credits and Borrowings to Individuals</v>
      </c>
    </row>
    <row r="203" spans="2:7" ht="23.25">
      <c r="B203" s="25"/>
      <c r="C203" s="49"/>
      <c r="D203" s="49">
        <v>4514</v>
      </c>
      <c r="E203" s="21" t="s">
        <v>348</v>
      </c>
      <c r="F203" s="22" t="s">
        <v>349</v>
      </c>
      <c r="G203" s="52" t="str">
        <f t="shared" si="2"/>
        <v>Credits and Borrowings to Municipalities and State Funds</v>
      </c>
    </row>
    <row r="204" spans="2:7">
      <c r="B204" s="25"/>
      <c r="C204" s="49"/>
      <c r="D204" s="49">
        <v>4515</v>
      </c>
      <c r="E204" s="21" t="s">
        <v>350</v>
      </c>
      <c r="F204" s="22" t="s">
        <v>351</v>
      </c>
      <c r="G204" s="52" t="str">
        <f t="shared" si="2"/>
        <v>Other Credits and Borrowings</v>
      </c>
    </row>
    <row r="205" spans="2:7">
      <c r="B205" s="25"/>
      <c r="C205" s="44"/>
      <c r="D205" s="44">
        <v>46</v>
      </c>
      <c r="E205" s="15" t="s">
        <v>352</v>
      </c>
      <c r="F205" s="16" t="s">
        <v>353</v>
      </c>
      <c r="G205" s="52" t="str">
        <f t="shared" ref="G205:G278" si="3">+IF(ISBLANK(IF($B$2=1,E205,F205)),"",IF($B$2=1,E205,F205))</f>
        <v>Repayment of Debt</v>
      </c>
    </row>
    <row r="206" spans="2:7">
      <c r="B206" s="14" t="s">
        <v>92</v>
      </c>
      <c r="C206" s="46"/>
      <c r="D206" s="44">
        <v>461</v>
      </c>
      <c r="E206" s="18" t="s">
        <v>354</v>
      </c>
      <c r="F206" s="19" t="s">
        <v>353</v>
      </c>
      <c r="G206" s="52" t="str">
        <f t="shared" si="3"/>
        <v>Repayment of Debt</v>
      </c>
    </row>
    <row r="207" spans="2:7" ht="23.25">
      <c r="B207" s="14"/>
      <c r="C207" s="49"/>
      <c r="D207" s="49">
        <v>4611</v>
      </c>
      <c r="E207" s="21" t="s">
        <v>355</v>
      </c>
      <c r="F207" s="22" t="s">
        <v>356</v>
      </c>
      <c r="G207" s="52" t="str">
        <f t="shared" si="3"/>
        <v>Repayment of Domestic Debt</v>
      </c>
    </row>
    <row r="208" spans="2:7" ht="23.25">
      <c r="B208" s="25"/>
      <c r="C208" s="49"/>
      <c r="D208" s="49">
        <v>4612</v>
      </c>
      <c r="E208" s="21" t="s">
        <v>357</v>
      </c>
      <c r="F208" s="22" t="s">
        <v>358</v>
      </c>
      <c r="G208" s="52" t="str">
        <f t="shared" si="3"/>
        <v>Repayment of Foreign Debt</v>
      </c>
    </row>
    <row r="209" spans="2:7">
      <c r="B209" s="25"/>
      <c r="C209" s="46"/>
      <c r="D209" s="44">
        <v>462</v>
      </c>
      <c r="E209" s="18" t="s">
        <v>359</v>
      </c>
      <c r="F209" s="19" t="s">
        <v>360</v>
      </c>
      <c r="G209" s="52" t="str">
        <f t="shared" si="3"/>
        <v>Repayment of Guarantees</v>
      </c>
    </row>
    <row r="210" spans="2:7">
      <c r="B210" s="14"/>
      <c r="C210" s="49"/>
      <c r="D210" s="49">
        <v>4621</v>
      </c>
      <c r="E210" s="21" t="s">
        <v>361</v>
      </c>
      <c r="F210" s="22" t="s">
        <v>362</v>
      </c>
      <c r="G210" s="52" t="str">
        <f t="shared" si="3"/>
        <v>Repayment of Domestic Guarantees</v>
      </c>
    </row>
    <row r="211" spans="2:7">
      <c r="B211" s="25"/>
      <c r="C211" s="49"/>
      <c r="D211" s="49">
        <v>4622</v>
      </c>
      <c r="E211" s="21" t="s">
        <v>363</v>
      </c>
      <c r="F211" s="22" t="s">
        <v>364</v>
      </c>
      <c r="G211" s="52" t="str">
        <f t="shared" si="3"/>
        <v>Repayment of Foreign Guarantees</v>
      </c>
    </row>
    <row r="212" spans="2:7">
      <c r="B212" s="25"/>
      <c r="C212" s="44">
        <v>463</v>
      </c>
      <c r="D212" s="44">
        <v>4630</v>
      </c>
      <c r="E212" s="18" t="s">
        <v>795</v>
      </c>
      <c r="F212" s="19" t="s">
        <v>796</v>
      </c>
      <c r="G212" s="52" t="str">
        <f t="shared" si="3"/>
        <v>Repayments of liabilities form the previous period</v>
      </c>
    </row>
    <row r="213" spans="2:7">
      <c r="B213" s="14"/>
      <c r="C213" s="44"/>
      <c r="D213" s="44">
        <v>47</v>
      </c>
      <c r="E213" s="28" t="s">
        <v>366</v>
      </c>
      <c r="F213" s="29" t="s">
        <v>367</v>
      </c>
      <c r="G213" s="52" t="str">
        <f t="shared" si="3"/>
        <v>Reserves</v>
      </c>
    </row>
    <row r="214" spans="2:7">
      <c r="B214" s="14" t="s">
        <v>92</v>
      </c>
      <c r="C214" s="49">
        <v>471</v>
      </c>
      <c r="D214" s="49">
        <v>4710</v>
      </c>
      <c r="E214" s="30" t="s">
        <v>368</v>
      </c>
      <c r="F214" s="31" t="s">
        <v>369</v>
      </c>
      <c r="G214" s="52" t="str">
        <f t="shared" si="3"/>
        <v>Current Budget Reserve</v>
      </c>
    </row>
    <row r="215" spans="2:7">
      <c r="B215" s="25" t="s">
        <v>92</v>
      </c>
      <c r="C215" s="49">
        <v>472</v>
      </c>
      <c r="D215" s="49">
        <v>4720</v>
      </c>
      <c r="E215" s="30" t="s">
        <v>370</v>
      </c>
      <c r="F215" s="31" t="s">
        <v>371</v>
      </c>
      <c r="G215" s="52" t="str">
        <f t="shared" si="3"/>
        <v>Permanent Budget Reserve</v>
      </c>
    </row>
    <row r="216" spans="2:7">
      <c r="B216" s="25"/>
      <c r="C216" s="49">
        <v>473</v>
      </c>
      <c r="D216" s="51">
        <v>4730</v>
      </c>
      <c r="E216" s="35" t="s">
        <v>372</v>
      </c>
      <c r="F216" s="36" t="s">
        <v>373</v>
      </c>
      <c r="G216" s="53" t="str">
        <f t="shared" si="3"/>
        <v>Other Reserves</v>
      </c>
    </row>
    <row r="217" spans="2:7">
      <c r="B217" s="25"/>
      <c r="C217" s="49"/>
      <c r="D217" s="88"/>
      <c r="E217" s="89"/>
      <c r="F217" s="90"/>
      <c r="G217" s="91"/>
    </row>
    <row r="218" spans="2:7">
      <c r="B218" s="25"/>
      <c r="C218" s="49"/>
      <c r="D218" s="49">
        <v>1000</v>
      </c>
      <c r="E218" s="30" t="s">
        <v>545</v>
      </c>
      <c r="F218" s="92" t="s">
        <v>546</v>
      </c>
      <c r="G218" s="52" t="str">
        <f t="shared" si="3"/>
        <v>Surplus / deficit</v>
      </c>
    </row>
    <row r="219" spans="2:7">
      <c r="B219" s="25"/>
      <c r="C219" s="49"/>
      <c r="D219" s="49">
        <v>1001</v>
      </c>
      <c r="E219" s="30" t="s">
        <v>793</v>
      </c>
      <c r="F219" s="92" t="s">
        <v>794</v>
      </c>
      <c r="G219" s="52" t="str">
        <f t="shared" si="3"/>
        <v>Primary surplus/deficit</v>
      </c>
    </row>
    <row r="220" spans="2:7">
      <c r="B220" s="25"/>
      <c r="C220" s="49"/>
      <c r="D220" s="49"/>
      <c r="E220" s="30"/>
      <c r="F220" s="92" t="s">
        <v>92</v>
      </c>
      <c r="G220" s="52" t="str">
        <f t="shared" si="3"/>
        <v xml:space="preserve"> </v>
      </c>
    </row>
    <row r="221" spans="2:7">
      <c r="B221" s="25"/>
      <c r="C221" s="49"/>
      <c r="D221" s="49">
        <v>1002</v>
      </c>
      <c r="E221" s="30" t="s">
        <v>543</v>
      </c>
      <c r="F221" s="92" t="s">
        <v>547</v>
      </c>
      <c r="G221" s="52" t="str">
        <f t="shared" si="3"/>
        <v>Financing needs</v>
      </c>
    </row>
    <row r="222" spans="2:7">
      <c r="B222" s="25"/>
      <c r="C222" s="49"/>
      <c r="D222" s="49">
        <v>1003</v>
      </c>
      <c r="E222" s="30" t="s">
        <v>544</v>
      </c>
      <c r="F222" s="92" t="s">
        <v>548</v>
      </c>
      <c r="G222" s="52" t="str">
        <f t="shared" si="3"/>
        <v>Financing</v>
      </c>
    </row>
    <row r="223" spans="2:7">
      <c r="B223" s="25"/>
      <c r="C223" s="49"/>
      <c r="D223" s="49"/>
      <c r="E223" s="30"/>
      <c r="F223" s="92"/>
      <c r="G223" s="52" t="str">
        <f t="shared" si="3"/>
        <v/>
      </c>
    </row>
    <row r="224" spans="2:7">
      <c r="B224" s="25"/>
      <c r="C224" s="49"/>
      <c r="D224" s="49">
        <v>1004</v>
      </c>
      <c r="E224" s="30" t="s">
        <v>549</v>
      </c>
      <c r="F224" s="92" t="s">
        <v>550</v>
      </c>
      <c r="G224" s="52" t="str">
        <f t="shared" si="3"/>
        <v>Increase / decrease of deposits</v>
      </c>
    </row>
    <row r="225" spans="2:7">
      <c r="B225" s="25"/>
      <c r="C225" s="49"/>
      <c r="D225" s="49"/>
      <c r="E225" s="30"/>
      <c r="F225" s="92"/>
    </row>
    <row r="226" spans="2:7">
      <c r="B226" s="25"/>
      <c r="C226" s="49"/>
      <c r="D226" s="49">
        <v>1005</v>
      </c>
      <c r="E226" s="30" t="s">
        <v>685</v>
      </c>
      <c r="F226" s="92" t="s">
        <v>686</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416</v>
      </c>
      <c r="D230" s="49">
        <v>1</v>
      </c>
      <c r="E230" s="9" t="s">
        <v>374</v>
      </c>
      <c r="F230" s="10" t="s">
        <v>375</v>
      </c>
      <c r="G230" s="52" t="str">
        <f t="shared" si="3"/>
        <v>January</v>
      </c>
    </row>
    <row r="231" spans="2:7">
      <c r="C231" s="41" t="s">
        <v>421</v>
      </c>
      <c r="D231" s="49">
        <v>2</v>
      </c>
      <c r="E231" s="9" t="s">
        <v>376</v>
      </c>
      <c r="F231" s="10" t="s">
        <v>377</v>
      </c>
      <c r="G231" s="52" t="str">
        <f t="shared" si="3"/>
        <v>February</v>
      </c>
    </row>
    <row r="232" spans="2:7">
      <c r="C232" s="41" t="s">
        <v>422</v>
      </c>
      <c r="D232" s="49">
        <v>3</v>
      </c>
      <c r="E232" s="9" t="s">
        <v>378</v>
      </c>
      <c r="F232" s="10" t="s">
        <v>379</v>
      </c>
      <c r="G232" s="52" t="str">
        <f t="shared" si="3"/>
        <v>March</v>
      </c>
    </row>
    <row r="233" spans="2:7">
      <c r="D233" s="49">
        <v>4</v>
      </c>
      <c r="E233" s="9" t="s">
        <v>380</v>
      </c>
      <c r="F233" s="10" t="s">
        <v>380</v>
      </c>
      <c r="G233" s="52" t="str">
        <f t="shared" si="3"/>
        <v>April</v>
      </c>
    </row>
    <row r="234" spans="2:7">
      <c r="D234" s="49">
        <v>5</v>
      </c>
      <c r="E234" s="9" t="s">
        <v>381</v>
      </c>
      <c r="F234" s="10" t="s">
        <v>382</v>
      </c>
      <c r="G234" s="52" t="str">
        <f t="shared" si="3"/>
        <v>May</v>
      </c>
    </row>
    <row r="235" spans="2:7">
      <c r="D235" s="49">
        <v>6</v>
      </c>
      <c r="E235" s="9" t="s">
        <v>383</v>
      </c>
      <c r="F235" s="10" t="s">
        <v>384</v>
      </c>
      <c r="G235" s="52" t="str">
        <f t="shared" si="3"/>
        <v>June</v>
      </c>
    </row>
    <row r="236" spans="2:7">
      <c r="D236" s="49">
        <v>7</v>
      </c>
      <c r="E236" s="9" t="s">
        <v>385</v>
      </c>
      <c r="F236" s="10" t="s">
        <v>386</v>
      </c>
      <c r="G236" s="52" t="str">
        <f t="shared" si="3"/>
        <v>July</v>
      </c>
    </row>
    <row r="237" spans="2:7">
      <c r="D237" s="49">
        <v>8</v>
      </c>
      <c r="E237" s="9" t="s">
        <v>387</v>
      </c>
      <c r="F237" s="10" t="s">
        <v>388</v>
      </c>
      <c r="G237" s="52" t="str">
        <f t="shared" si="3"/>
        <v>August</v>
      </c>
    </row>
    <row r="238" spans="2:7">
      <c r="D238" s="49">
        <v>9</v>
      </c>
      <c r="E238" s="9" t="s">
        <v>389</v>
      </c>
      <c r="F238" s="10" t="s">
        <v>390</v>
      </c>
      <c r="G238" s="52" t="str">
        <f t="shared" si="3"/>
        <v>September</v>
      </c>
    </row>
    <row r="239" spans="2:7">
      <c r="D239" s="49">
        <v>10</v>
      </c>
      <c r="E239" s="9" t="s">
        <v>391</v>
      </c>
      <c r="F239" s="10" t="s">
        <v>392</v>
      </c>
      <c r="G239" s="52" t="str">
        <f t="shared" si="3"/>
        <v>October</v>
      </c>
    </row>
    <row r="240" spans="2:7">
      <c r="D240" s="49">
        <v>11</v>
      </c>
      <c r="E240" s="9" t="s">
        <v>393</v>
      </c>
      <c r="F240" s="10" t="s">
        <v>394</v>
      </c>
      <c r="G240" s="52" t="str">
        <f t="shared" si="3"/>
        <v>November</v>
      </c>
    </row>
    <row r="241" spans="4:7">
      <c r="D241" s="49">
        <v>12</v>
      </c>
      <c r="E241" s="9" t="s">
        <v>395</v>
      </c>
      <c r="F241" s="10" t="s">
        <v>396</v>
      </c>
      <c r="G241" s="52" t="str">
        <f t="shared" si="3"/>
        <v>December</v>
      </c>
    </row>
    <row r="242" spans="4:7">
      <c r="D242" s="49"/>
      <c r="E242" s="9"/>
      <c r="F242" s="10"/>
      <c r="G242" s="6"/>
    </row>
    <row r="243" spans="4:7">
      <c r="D243" s="49"/>
      <c r="E243" s="9"/>
      <c r="F243" s="10"/>
      <c r="G243" s="52" t="str">
        <f>+VLOOKUP($B$3,$D$230:$F$241,$B$2+1,FALSE)</f>
        <v>December</v>
      </c>
    </row>
    <row r="244" spans="4:7">
      <c r="D244" s="49"/>
      <c r="E244" s="9"/>
      <c r="F244" s="10"/>
      <c r="G244" s="52" t="str">
        <f>+CONCATENATE("Jan - ",LEFT(G243,3))</f>
        <v>Jan - Dec</v>
      </c>
    </row>
    <row r="245" spans="4:7">
      <c r="D245" s="49"/>
      <c r="E245" s="9"/>
      <c r="F245" s="10"/>
      <c r="G245" s="52" t="str">
        <f>+CONCATENATE("Jan - ",LEFT(G241,3))</f>
        <v>Jan - Dec</v>
      </c>
    </row>
    <row r="246" spans="4:7">
      <c r="D246" s="49"/>
      <c r="E246" s="9"/>
      <c r="F246" s="10"/>
    </row>
    <row r="247" spans="4:7">
      <c r="D247" s="46"/>
      <c r="E247" s="9" t="s">
        <v>419</v>
      </c>
      <c r="F247" s="10" t="s">
        <v>420</v>
      </c>
      <c r="G247" s="52" t="str">
        <f t="shared" si="3"/>
        <v>GDP</v>
      </c>
    </row>
    <row r="248" spans="4:7">
      <c r="D248" s="46"/>
      <c r="E248" s="9"/>
      <c r="F248" s="10"/>
      <c r="G248" s="52" t="str">
        <f>+CONCATENATE("% ",G247)</f>
        <v>% GDP</v>
      </c>
    </row>
    <row r="249" spans="4:7">
      <c r="D249" s="46"/>
      <c r="E249" s="9"/>
      <c r="F249" s="10"/>
    </row>
    <row r="250" spans="4:7">
      <c r="D250" s="46"/>
      <c r="E250" s="9" t="s">
        <v>554</v>
      </c>
      <c r="F250" s="10" t="s">
        <v>551</v>
      </c>
      <c r="G250" s="52" t="str">
        <f t="shared" si="3"/>
        <v>Budget Execution</v>
      </c>
    </row>
    <row r="251" spans="4:7">
      <c r="D251" s="46"/>
      <c r="E251" s="9" t="s">
        <v>552</v>
      </c>
      <c r="F251" s="10" t="s">
        <v>553</v>
      </c>
      <c r="G251" s="52" t="str">
        <f t="shared" si="3"/>
        <v>Planned Budget Execution</v>
      </c>
    </row>
    <row r="252" spans="4:7">
      <c r="D252" s="46"/>
      <c r="E252" s="9" t="str">
        <f>+CONCATENATE("Analitika za period ",G243)</f>
        <v>Analitika za period December</v>
      </c>
      <c r="F252" s="10" t="str">
        <f>+CONCATENATE("Analytics for period ",G243)</f>
        <v>Analytics for period December</v>
      </c>
      <c r="G252" s="52" t="str">
        <f>+IF(ISBLANK(IF($B$2=1,E252,F252)),"",IF($B$2=1,E252,F252))</f>
        <v>Analytics for period December</v>
      </c>
    </row>
    <row r="253" spans="4:7">
      <c r="D253" s="46"/>
      <c r="E253" s="9" t="str">
        <f>+CONCATENATE("Analitika za period ",G244)</f>
        <v>Analitika za period Jan - Dec</v>
      </c>
      <c r="F253" s="10" t="str">
        <f>+CONCATENATE("Analytics for period ",G244)</f>
        <v>Analytics for period Jan - Dec</v>
      </c>
      <c r="G253" s="52" t="str">
        <f>+IF(ISBLANK(IF($B$2=1,E253,F253)),"",IF($B$2=1,E253,F253))</f>
        <v>Analytics for period Jan - Dec</v>
      </c>
    </row>
    <row r="254" spans="4:7">
      <c r="D254" s="39"/>
      <c r="E254" s="123"/>
      <c r="F254" s="124"/>
      <c r="G254" s="54"/>
    </row>
    <row r="255" spans="4:7">
      <c r="D255" s="46"/>
      <c r="E255" s="9"/>
      <c r="F255" s="10"/>
    </row>
    <row r="256" spans="4:7">
      <c r="D256" s="46"/>
      <c r="E256" s="9" t="s">
        <v>411</v>
      </c>
      <c r="F256" s="10" t="s">
        <v>411</v>
      </c>
      <c r="G256" s="52" t="str">
        <f t="shared" si="3"/>
        <v>Plan</v>
      </c>
    </row>
    <row r="257" spans="4:7">
      <c r="D257" s="46"/>
      <c r="E257" s="9" t="s">
        <v>412</v>
      </c>
      <c r="F257" s="10" t="s">
        <v>413</v>
      </c>
      <c r="G257" s="52" t="str">
        <f t="shared" si="3"/>
        <v>Execution</v>
      </c>
    </row>
    <row r="258" spans="4:7">
      <c r="D258" s="46"/>
      <c r="E258" s="9"/>
      <c r="F258" s="10"/>
    </row>
    <row r="259" spans="4:7">
      <c r="D259" s="46"/>
      <c r="E259" s="9" t="s">
        <v>677</v>
      </c>
      <c r="F259" s="10" t="s">
        <v>678</v>
      </c>
      <c r="G259" s="52" t="str">
        <f t="shared" si="3"/>
        <v>Deviation</v>
      </c>
    </row>
    <row r="260" spans="4:7">
      <c r="D260" s="46"/>
      <c r="E260" s="9"/>
      <c r="F260" s="10"/>
    </row>
    <row r="261" spans="4:7">
      <c r="D261" s="46"/>
      <c r="E261" s="9" t="s">
        <v>682</v>
      </c>
      <c r="F261" s="10" t="s">
        <v>683</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418</v>
      </c>
      <c r="E268" s="9" t="s">
        <v>397</v>
      </c>
      <c r="F268" s="10" t="s">
        <v>398</v>
      </c>
      <c r="G268" s="52" t="str">
        <f>+CONCATENATE(IF(ISBLANK(IF($B$2=1,E268,F268)),"",IF($B$2=1,E268,F268))," ",$G$243)</f>
        <v>Revenues for December</v>
      </c>
    </row>
    <row r="269" spans="4:7">
      <c r="E269" s="9" t="s">
        <v>399</v>
      </c>
      <c r="F269" s="10" t="s">
        <v>400</v>
      </c>
      <c r="G269" s="52" t="str">
        <f>+CONCATENATE(IF(ISBLANK(IF($B$2=1,E269,F269)),"",IF($B$2=1,E269,F269))," ",$G$243)</f>
        <v>Expenditures for December</v>
      </c>
    </row>
    <row r="270" spans="4:7">
      <c r="E270" s="9" t="s">
        <v>723</v>
      </c>
      <c r="F270" s="10" t="s">
        <v>401</v>
      </c>
      <c r="G270" s="52" t="str">
        <f>+CONCATENATE(IF(ISBLANK(IF($B$2=1,E270,F270)),"",IF($B$2=1,E270,F270))," ",$G$243)</f>
        <v>Deficit for December</v>
      </c>
    </row>
    <row r="272" spans="4:7">
      <c r="E272" s="9" t="s">
        <v>402</v>
      </c>
      <c r="F272" s="10" t="s">
        <v>405</v>
      </c>
      <c r="G272" s="52" t="str">
        <f>+CONCATENATE(IF(ISBLANK(IF($B$2=1,E272,F272)),"",IF($B$2=1,E272,F272))," ",$G$243)</f>
        <v>Revenues for period January - December</v>
      </c>
    </row>
    <row r="273" spans="5:7">
      <c r="E273" s="9" t="s">
        <v>403</v>
      </c>
      <c r="F273" s="10" t="s">
        <v>406</v>
      </c>
      <c r="G273" s="52" t="str">
        <f>+CONCATENATE(IF(ISBLANK(IF($B$2=1,E273,F273)),"",IF($B$2=1,E273,F273))," ",$G$243)</f>
        <v>Expenditures for period January - December</v>
      </c>
    </row>
    <row r="274" spans="5:7">
      <c r="E274" s="9" t="s">
        <v>772</v>
      </c>
      <c r="F274" s="10" t="s">
        <v>773</v>
      </c>
      <c r="G274" s="52" t="str">
        <f>+CONCATENATE(IF(ISBLANK(IF($B$2=1,E274,F274)),"",IF($B$2=1,E274,F274))," ",$G$243)</f>
        <v>Surplus/Deficit for period January - December</v>
      </c>
    </row>
    <row r="276" spans="5:7">
      <c r="E276" s="9" t="s">
        <v>409</v>
      </c>
      <c r="F276" s="10" t="s">
        <v>410</v>
      </c>
      <c r="G276" s="52" t="str">
        <f t="shared" si="3"/>
        <v>Public debt (% GDP)</v>
      </c>
    </row>
    <row r="278" spans="5:7">
      <c r="E278" s="9" t="s">
        <v>407</v>
      </c>
      <c r="F278" s="10" t="s">
        <v>408</v>
      </c>
      <c r="G278" s="52" t="str">
        <f t="shared" si="3"/>
        <v>Breakdown</v>
      </c>
    </row>
    <row r="280" spans="5:7" ht="60">
      <c r="E280" s="258" t="s">
        <v>687</v>
      </c>
      <c r="F280" s="60" t="s">
        <v>688</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Andjela Bulatovic</cp:lastModifiedBy>
  <cp:lastPrinted>2021-01-29T08:56:46Z</cp:lastPrinted>
  <dcterms:created xsi:type="dcterms:W3CDTF">2014-09-15T13:41:17Z</dcterms:created>
  <dcterms:modified xsi:type="dcterms:W3CDTF">2021-02-17T10:54:22Z</dcterms:modified>
</cp:coreProperties>
</file>