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11010" activeTab="5"/>
  </bookViews>
  <sheets>
    <sheet name="Breakdown" sheetId="1" r:id="rId1"/>
    <sheet name="Analitika - 2015" sheetId="11" r:id="rId2"/>
    <sheet name="Analitika - 2014" sheetId="3" state="hidden" r:id="rId3"/>
    <sheet name="2015" sheetId="10" r:id="rId4"/>
    <sheet name="2014" sheetId="4" r:id="rId5"/>
    <sheet name="2013" sheetId="8" r:id="rId6"/>
    <sheet name="Dug" sheetId="9" state="hidden" r:id="rId7"/>
    <sheet name="DataEx" sheetId="6" state="hidden" r:id="rId8"/>
    <sheet name="Master" sheetId="2" state="hidden" r:id="rId9"/>
  </sheets>
  <definedNames>
    <definedName name="_2013plan" localSheetId="5">'2013'!$A$102:$A$160</definedName>
    <definedName name="_2013plan" localSheetId="6">Dug!$A$101:$A$159</definedName>
    <definedName name="_2014plan" localSheetId="4">'2014'!$A$102:$A$160</definedName>
    <definedName name="_2015plan" localSheetId="3">'2015'!$A$102:$A$160</definedName>
  </definedNames>
  <calcPr calcId="124519" concurrentCalc="0" concurrentManualCount="1"/>
</workbook>
</file>

<file path=xl/calcChain.xml><?xml version="1.0" encoding="utf-8"?>
<calcChain xmlns="http://schemas.openxmlformats.org/spreadsheetml/2006/main">
  <c r="G273" i="2"/>
  <c r="G271"/>
  <c r="G269"/>
  <c r="G267"/>
  <c r="G266"/>
  <c r="G265"/>
  <c r="G263"/>
  <c r="G262"/>
  <c r="G261"/>
  <c r="G260"/>
  <c r="G259"/>
  <c r="G254"/>
  <c r="G252"/>
  <c r="G250"/>
  <c r="G249"/>
  <c r="G246"/>
  <c r="F246"/>
  <c r="E246"/>
  <c r="G245"/>
  <c r="G244"/>
  <c r="G242"/>
  <c r="G241"/>
  <c r="G239"/>
  <c r="G238"/>
  <c r="G237"/>
  <c r="G235"/>
  <c r="G234"/>
  <c r="G233"/>
  <c r="G232"/>
  <c r="G231"/>
  <c r="G230"/>
  <c r="G229"/>
  <c r="G228"/>
  <c r="G227"/>
  <c r="G226"/>
  <c r="G225"/>
  <c r="G224"/>
  <c r="G223"/>
  <c r="G222"/>
  <c r="G220"/>
  <c r="G218"/>
  <c r="G217"/>
  <c r="G216"/>
  <c r="G215"/>
  <c r="G214"/>
  <c r="G213"/>
  <c r="G212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D409" i="6"/>
  <c r="D408"/>
  <c r="D407"/>
  <c r="DU406"/>
  <c r="DT406"/>
  <c r="DS406"/>
  <c r="DR406"/>
  <c r="DQ406"/>
  <c r="DP406"/>
  <c r="DO406"/>
  <c r="DN406"/>
  <c r="DM406"/>
  <c r="DL406"/>
  <c r="DK406"/>
  <c r="DJ406"/>
  <c r="DI406"/>
  <c r="DH406"/>
  <c r="DG406"/>
  <c r="DF406"/>
  <c r="DE406"/>
  <c r="DD406"/>
  <c r="DC406"/>
  <c r="DB406"/>
  <c r="DA406"/>
  <c r="CZ406"/>
  <c r="CY406"/>
  <c r="CX406"/>
  <c r="CW406"/>
  <c r="CV406"/>
  <c r="CU406"/>
  <c r="CT406"/>
  <c r="CS406"/>
  <c r="CR406"/>
  <c r="CQ406"/>
  <c r="CP406"/>
  <c r="CO406"/>
  <c r="CN406"/>
  <c r="CM406"/>
  <c r="CL406"/>
  <c r="D406"/>
  <c r="D405"/>
  <c r="D404"/>
  <c r="D403"/>
  <c r="DU402"/>
  <c r="DT402"/>
  <c r="DS402"/>
  <c r="DR402"/>
  <c r="DQ402"/>
  <c r="DP402"/>
  <c r="DO402"/>
  <c r="DN402"/>
  <c r="DM402"/>
  <c r="DL402"/>
  <c r="DK402"/>
  <c r="DJ402"/>
  <c r="DI402"/>
  <c r="DH402"/>
  <c r="DG402"/>
  <c r="DF402"/>
  <c r="DE402"/>
  <c r="DD402"/>
  <c r="DC402"/>
  <c r="DB402"/>
  <c r="DA402"/>
  <c r="CZ402"/>
  <c r="CY402"/>
  <c r="CX402"/>
  <c r="CW402"/>
  <c r="CV402"/>
  <c r="CU402"/>
  <c r="CT402"/>
  <c r="CS402"/>
  <c r="CR402"/>
  <c r="CQ402"/>
  <c r="CP402"/>
  <c r="CO402"/>
  <c r="CN402"/>
  <c r="CM402"/>
  <c r="CL402"/>
  <c r="D402"/>
  <c r="D401"/>
  <c r="D400"/>
  <c r="DU399"/>
  <c r="DT399"/>
  <c r="DS399"/>
  <c r="DR399"/>
  <c r="DQ399"/>
  <c r="DP399"/>
  <c r="DO399"/>
  <c r="DN399"/>
  <c r="DM399"/>
  <c r="DL399"/>
  <c r="DK399"/>
  <c r="DJ399"/>
  <c r="DI399"/>
  <c r="DH399"/>
  <c r="DG399"/>
  <c r="DF399"/>
  <c r="DE399"/>
  <c r="DD399"/>
  <c r="DC399"/>
  <c r="DB399"/>
  <c r="DA399"/>
  <c r="CZ399"/>
  <c r="CY399"/>
  <c r="CX399"/>
  <c r="CW399"/>
  <c r="CV399"/>
  <c r="CU399"/>
  <c r="CT399"/>
  <c r="CS399"/>
  <c r="CR399"/>
  <c r="CQ399"/>
  <c r="CP399"/>
  <c r="CO399"/>
  <c r="CN399"/>
  <c r="CM399"/>
  <c r="CL399"/>
  <c r="D399"/>
  <c r="DU398"/>
  <c r="DT398"/>
  <c r="DS398"/>
  <c r="DR398"/>
  <c r="DQ398"/>
  <c r="DP398"/>
  <c r="DO398"/>
  <c r="DN398"/>
  <c r="DM398"/>
  <c r="DL398"/>
  <c r="DK398"/>
  <c r="DJ398"/>
  <c r="DI398"/>
  <c r="DH398"/>
  <c r="DG398"/>
  <c r="DF398"/>
  <c r="DE398"/>
  <c r="DD398"/>
  <c r="DC398"/>
  <c r="DB398"/>
  <c r="DA398"/>
  <c r="CZ398"/>
  <c r="CY398"/>
  <c r="CX398"/>
  <c r="CW398"/>
  <c r="CV398"/>
  <c r="CU398"/>
  <c r="CT398"/>
  <c r="CS398"/>
  <c r="CR398"/>
  <c r="CQ398"/>
  <c r="CP398"/>
  <c r="CO398"/>
  <c r="CN398"/>
  <c r="CM398"/>
  <c r="CL398"/>
  <c r="D398"/>
  <c r="D397"/>
  <c r="D396"/>
  <c r="D395"/>
  <c r="D394"/>
  <c r="D393"/>
  <c r="DU392"/>
  <c r="DT392"/>
  <c r="DS392"/>
  <c r="DR392"/>
  <c r="DQ392"/>
  <c r="DP392"/>
  <c r="DO392"/>
  <c r="DN392"/>
  <c r="DM392"/>
  <c r="DL392"/>
  <c r="DK392"/>
  <c r="DJ392"/>
  <c r="DI392"/>
  <c r="DH392"/>
  <c r="DG392"/>
  <c r="DF392"/>
  <c r="DE392"/>
  <c r="DD392"/>
  <c r="DC392"/>
  <c r="DB392"/>
  <c r="DA392"/>
  <c r="CZ392"/>
  <c r="CY392"/>
  <c r="CX392"/>
  <c r="CW392"/>
  <c r="CV392"/>
  <c r="CU392"/>
  <c r="CT392"/>
  <c r="CS392"/>
  <c r="CR392"/>
  <c r="CQ392"/>
  <c r="CP392"/>
  <c r="CO392"/>
  <c r="CN392"/>
  <c r="CM392"/>
  <c r="CL392"/>
  <c r="D392"/>
  <c r="DU391"/>
  <c r="DT391"/>
  <c r="DS391"/>
  <c r="DR391"/>
  <c r="DQ391"/>
  <c r="DP391"/>
  <c r="DO391"/>
  <c r="DN391"/>
  <c r="DM391"/>
  <c r="DL391"/>
  <c r="DK391"/>
  <c r="DJ391"/>
  <c r="DI391"/>
  <c r="DH391"/>
  <c r="DG391"/>
  <c r="DF391"/>
  <c r="DE391"/>
  <c r="DD391"/>
  <c r="DC391"/>
  <c r="DB391"/>
  <c r="DA391"/>
  <c r="CZ391"/>
  <c r="CY391"/>
  <c r="CX391"/>
  <c r="CW391"/>
  <c r="CV391"/>
  <c r="CU391"/>
  <c r="CT391"/>
  <c r="CS391"/>
  <c r="CR391"/>
  <c r="CQ391"/>
  <c r="CP391"/>
  <c r="CO391"/>
  <c r="CN391"/>
  <c r="CM391"/>
  <c r="CL391"/>
  <c r="D391"/>
  <c r="D390"/>
  <c r="D389"/>
  <c r="D388"/>
  <c r="D387"/>
  <c r="D386"/>
  <c r="D385"/>
  <c r="D384"/>
  <c r="D383"/>
  <c r="D382"/>
  <c r="DU381"/>
  <c r="DT381"/>
  <c r="DS381"/>
  <c r="DR381"/>
  <c r="DQ381"/>
  <c r="DP381"/>
  <c r="DO381"/>
  <c r="DN381"/>
  <c r="DM381"/>
  <c r="DL381"/>
  <c r="DK381"/>
  <c r="DJ381"/>
  <c r="DI381"/>
  <c r="DH381"/>
  <c r="DG381"/>
  <c r="DF381"/>
  <c r="DE381"/>
  <c r="DD381"/>
  <c r="DC381"/>
  <c r="DB381"/>
  <c r="DA381"/>
  <c r="CZ381"/>
  <c r="CY381"/>
  <c r="CX381"/>
  <c r="CW381"/>
  <c r="CV381"/>
  <c r="CU381"/>
  <c r="CT381"/>
  <c r="CS381"/>
  <c r="CR381"/>
  <c r="CQ381"/>
  <c r="CP381"/>
  <c r="CO381"/>
  <c r="CN381"/>
  <c r="CM381"/>
  <c r="CL381"/>
  <c r="D381"/>
  <c r="D380"/>
  <c r="D379"/>
  <c r="D378"/>
  <c r="D377"/>
  <c r="D376"/>
  <c r="D375"/>
  <c r="D374"/>
  <c r="DU373"/>
  <c r="DT373"/>
  <c r="DS373"/>
  <c r="DR373"/>
  <c r="DQ373"/>
  <c r="DP373"/>
  <c r="DO373"/>
  <c r="DN373"/>
  <c r="DM373"/>
  <c r="DL373"/>
  <c r="DK373"/>
  <c r="DJ373"/>
  <c r="DI373"/>
  <c r="DH373"/>
  <c r="DG373"/>
  <c r="DF373"/>
  <c r="DE373"/>
  <c r="DD373"/>
  <c r="DC373"/>
  <c r="DB373"/>
  <c r="DA373"/>
  <c r="CZ373"/>
  <c r="CY373"/>
  <c r="CX373"/>
  <c r="CW373"/>
  <c r="CV373"/>
  <c r="CU373"/>
  <c r="CT373"/>
  <c r="CS373"/>
  <c r="CR373"/>
  <c r="CQ373"/>
  <c r="CP373"/>
  <c r="CO373"/>
  <c r="CN373"/>
  <c r="CM373"/>
  <c r="CL373"/>
  <c r="D373"/>
  <c r="D372"/>
  <c r="D371"/>
  <c r="D370"/>
  <c r="D369"/>
  <c r="D368"/>
  <c r="D367"/>
  <c r="D366"/>
  <c r="D365"/>
  <c r="D364"/>
  <c r="DU363"/>
  <c r="DT363"/>
  <c r="DS363"/>
  <c r="DR363"/>
  <c r="DQ363"/>
  <c r="DP363"/>
  <c r="DO363"/>
  <c r="DN363"/>
  <c r="DM363"/>
  <c r="DL363"/>
  <c r="DK363"/>
  <c r="DJ363"/>
  <c r="DI363"/>
  <c r="DH363"/>
  <c r="DG363"/>
  <c r="DF363"/>
  <c r="DE363"/>
  <c r="DD363"/>
  <c r="DC363"/>
  <c r="DB363"/>
  <c r="DA363"/>
  <c r="CZ363"/>
  <c r="CY363"/>
  <c r="CX363"/>
  <c r="CW363"/>
  <c r="CV363"/>
  <c r="CU363"/>
  <c r="CT363"/>
  <c r="CS363"/>
  <c r="CR363"/>
  <c r="CQ363"/>
  <c r="CP363"/>
  <c r="CO363"/>
  <c r="CN363"/>
  <c r="CM363"/>
  <c r="CL363"/>
  <c r="D363"/>
  <c r="DU362"/>
  <c r="DT362"/>
  <c r="DS362"/>
  <c r="DR362"/>
  <c r="DQ362"/>
  <c r="DP362"/>
  <c r="DO362"/>
  <c r="DN362"/>
  <c r="DM362"/>
  <c r="DL362"/>
  <c r="DK362"/>
  <c r="DJ362"/>
  <c r="DI362"/>
  <c r="DH362"/>
  <c r="DG362"/>
  <c r="DF362"/>
  <c r="DE362"/>
  <c r="DD362"/>
  <c r="DC362"/>
  <c r="DB362"/>
  <c r="DA362"/>
  <c r="CZ362"/>
  <c r="CY362"/>
  <c r="CX362"/>
  <c r="CW362"/>
  <c r="CV362"/>
  <c r="CU362"/>
  <c r="CT362"/>
  <c r="CS362"/>
  <c r="CR362"/>
  <c r="CQ362"/>
  <c r="CP362"/>
  <c r="CO362"/>
  <c r="CN362"/>
  <c r="CM362"/>
  <c r="CL362"/>
  <c r="D362"/>
  <c r="D361"/>
  <c r="D360"/>
  <c r="D359"/>
  <c r="DU358"/>
  <c r="DT358"/>
  <c r="DS358"/>
  <c r="DR358"/>
  <c r="DQ358"/>
  <c r="DP358"/>
  <c r="DO358"/>
  <c r="DN358"/>
  <c r="DM358"/>
  <c r="DL358"/>
  <c r="DK358"/>
  <c r="DJ358"/>
  <c r="DI358"/>
  <c r="DH358"/>
  <c r="DG358"/>
  <c r="DF358"/>
  <c r="DE358"/>
  <c r="DD358"/>
  <c r="DC358"/>
  <c r="DB358"/>
  <c r="DA358"/>
  <c r="CZ358"/>
  <c r="CY358"/>
  <c r="CX358"/>
  <c r="CW358"/>
  <c r="CV358"/>
  <c r="CU358"/>
  <c r="CT358"/>
  <c r="CS358"/>
  <c r="CR358"/>
  <c r="CQ358"/>
  <c r="CP358"/>
  <c r="CO358"/>
  <c r="CN358"/>
  <c r="CM358"/>
  <c r="CL358"/>
  <c r="D358"/>
  <c r="D357"/>
  <c r="DU356"/>
  <c r="DT356"/>
  <c r="DS356"/>
  <c r="DR356"/>
  <c r="DQ356"/>
  <c r="DP356"/>
  <c r="DO356"/>
  <c r="DN356"/>
  <c r="DM356"/>
  <c r="DL356"/>
  <c r="DK356"/>
  <c r="DJ356"/>
  <c r="DI356"/>
  <c r="DH356"/>
  <c r="DG356"/>
  <c r="DF356"/>
  <c r="DE356"/>
  <c r="DD356"/>
  <c r="DC356"/>
  <c r="DB356"/>
  <c r="DA356"/>
  <c r="CZ356"/>
  <c r="CY356"/>
  <c r="CX356"/>
  <c r="CW356"/>
  <c r="CV356"/>
  <c r="CU356"/>
  <c r="CT356"/>
  <c r="CS356"/>
  <c r="CR356"/>
  <c r="CQ356"/>
  <c r="CP356"/>
  <c r="CO356"/>
  <c r="CN356"/>
  <c r="CM356"/>
  <c r="CL356"/>
  <c r="D356"/>
  <c r="D355"/>
  <c r="D354"/>
  <c r="D353"/>
  <c r="D352"/>
  <c r="D351"/>
  <c r="D350"/>
  <c r="D349"/>
  <c r="DU348"/>
  <c r="DT348"/>
  <c r="DS348"/>
  <c r="DR348"/>
  <c r="DQ348"/>
  <c r="DP348"/>
  <c r="DO348"/>
  <c r="DN348"/>
  <c r="DM348"/>
  <c r="DL348"/>
  <c r="DK348"/>
  <c r="DJ348"/>
  <c r="DI348"/>
  <c r="DH348"/>
  <c r="DG348"/>
  <c r="DF348"/>
  <c r="DE348"/>
  <c r="DD348"/>
  <c r="DC348"/>
  <c r="DB348"/>
  <c r="DA348"/>
  <c r="CZ348"/>
  <c r="CY348"/>
  <c r="CX348"/>
  <c r="CW348"/>
  <c r="CV348"/>
  <c r="CU348"/>
  <c r="CT348"/>
  <c r="CS348"/>
  <c r="CR348"/>
  <c r="CQ348"/>
  <c r="CP348"/>
  <c r="CO348"/>
  <c r="CN348"/>
  <c r="CM348"/>
  <c r="CL348"/>
  <c r="D348"/>
  <c r="D347"/>
  <c r="D346"/>
  <c r="D345"/>
  <c r="D344"/>
  <c r="D343"/>
  <c r="DU342"/>
  <c r="DT342"/>
  <c r="DS342"/>
  <c r="DR342"/>
  <c r="DQ342"/>
  <c r="DP342"/>
  <c r="DO342"/>
  <c r="DN342"/>
  <c r="DM342"/>
  <c r="DL342"/>
  <c r="DK342"/>
  <c r="DJ342"/>
  <c r="DI342"/>
  <c r="DH342"/>
  <c r="DG342"/>
  <c r="DF342"/>
  <c r="DE342"/>
  <c r="DD342"/>
  <c r="DC342"/>
  <c r="DB342"/>
  <c r="DA342"/>
  <c r="CZ342"/>
  <c r="CY342"/>
  <c r="CX342"/>
  <c r="CW342"/>
  <c r="CV342"/>
  <c r="CU342"/>
  <c r="CT342"/>
  <c r="CS342"/>
  <c r="CR342"/>
  <c r="CQ342"/>
  <c r="CP342"/>
  <c r="CO342"/>
  <c r="CN342"/>
  <c r="CM342"/>
  <c r="CL342"/>
  <c r="D342"/>
  <c r="D341"/>
  <c r="D340"/>
  <c r="D339"/>
  <c r="D338"/>
  <c r="D337"/>
  <c r="D336"/>
  <c r="D335"/>
  <c r="DU334"/>
  <c r="DT334"/>
  <c r="DS334"/>
  <c r="DR334"/>
  <c r="DQ334"/>
  <c r="DP334"/>
  <c r="DO334"/>
  <c r="DN334"/>
  <c r="DM334"/>
  <c r="DL334"/>
  <c r="DK334"/>
  <c r="DJ334"/>
  <c r="DI334"/>
  <c r="DH334"/>
  <c r="DG334"/>
  <c r="DF334"/>
  <c r="DE334"/>
  <c r="DD334"/>
  <c r="DC334"/>
  <c r="DB334"/>
  <c r="DA334"/>
  <c r="CZ334"/>
  <c r="CY334"/>
  <c r="CX334"/>
  <c r="CW334"/>
  <c r="CV334"/>
  <c r="CU334"/>
  <c r="CT334"/>
  <c r="CS334"/>
  <c r="CR334"/>
  <c r="CQ334"/>
  <c r="CP334"/>
  <c r="CO334"/>
  <c r="CN334"/>
  <c r="CM334"/>
  <c r="CL334"/>
  <c r="D334"/>
  <c r="DU333"/>
  <c r="DT333"/>
  <c r="DS333"/>
  <c r="DR333"/>
  <c r="DQ333"/>
  <c r="DP333"/>
  <c r="DO333"/>
  <c r="DN333"/>
  <c r="DM333"/>
  <c r="DL333"/>
  <c r="DK333"/>
  <c r="DJ333"/>
  <c r="DI333"/>
  <c r="DH333"/>
  <c r="DG333"/>
  <c r="DF333"/>
  <c r="DE333"/>
  <c r="DD333"/>
  <c r="DC333"/>
  <c r="DB333"/>
  <c r="DA333"/>
  <c r="CZ333"/>
  <c r="CY333"/>
  <c r="CX333"/>
  <c r="CW333"/>
  <c r="CV333"/>
  <c r="CU333"/>
  <c r="CT333"/>
  <c r="CS333"/>
  <c r="CR333"/>
  <c r="CQ333"/>
  <c r="CP333"/>
  <c r="CO333"/>
  <c r="CN333"/>
  <c r="CM333"/>
  <c r="CL333"/>
  <c r="D333"/>
  <c r="D332"/>
  <c r="D331"/>
  <c r="D330"/>
  <c r="D329"/>
  <c r="D328"/>
  <c r="D327"/>
  <c r="D326"/>
  <c r="D325"/>
  <c r="D324"/>
  <c r="DU323"/>
  <c r="DT323"/>
  <c r="DS323"/>
  <c r="DR323"/>
  <c r="DQ323"/>
  <c r="DP323"/>
  <c r="DO323"/>
  <c r="DN323"/>
  <c r="DM323"/>
  <c r="DL323"/>
  <c r="DK323"/>
  <c r="DJ323"/>
  <c r="DI323"/>
  <c r="DH323"/>
  <c r="DG323"/>
  <c r="DF323"/>
  <c r="DE323"/>
  <c r="DD323"/>
  <c r="DC323"/>
  <c r="DB323"/>
  <c r="DA323"/>
  <c r="CZ323"/>
  <c r="CY323"/>
  <c r="CX323"/>
  <c r="CW323"/>
  <c r="CV323"/>
  <c r="CU323"/>
  <c r="CT323"/>
  <c r="CS323"/>
  <c r="CR323"/>
  <c r="CQ323"/>
  <c r="CP323"/>
  <c r="CO323"/>
  <c r="CN323"/>
  <c r="CM323"/>
  <c r="CL323"/>
  <c r="D323"/>
  <c r="D322"/>
  <c r="D321"/>
  <c r="D320"/>
  <c r="DU319"/>
  <c r="DT319"/>
  <c r="DS319"/>
  <c r="DR319"/>
  <c r="DQ319"/>
  <c r="DP319"/>
  <c r="DO319"/>
  <c r="DN319"/>
  <c r="DM319"/>
  <c r="DL319"/>
  <c r="DK319"/>
  <c r="DJ319"/>
  <c r="DI319"/>
  <c r="DH319"/>
  <c r="DG319"/>
  <c r="DF319"/>
  <c r="DE319"/>
  <c r="DD319"/>
  <c r="DC319"/>
  <c r="DB319"/>
  <c r="DA319"/>
  <c r="CZ319"/>
  <c r="CY319"/>
  <c r="CX319"/>
  <c r="CW319"/>
  <c r="CV319"/>
  <c r="CU319"/>
  <c r="CT319"/>
  <c r="CS319"/>
  <c r="CR319"/>
  <c r="CQ319"/>
  <c r="CP319"/>
  <c r="CO319"/>
  <c r="CN319"/>
  <c r="CM319"/>
  <c r="CL319"/>
  <c r="D319"/>
  <c r="D318"/>
  <c r="D317"/>
  <c r="D316"/>
  <c r="DU315"/>
  <c r="DT315"/>
  <c r="DS315"/>
  <c r="DR315"/>
  <c r="DQ315"/>
  <c r="DP315"/>
  <c r="DO315"/>
  <c r="DN315"/>
  <c r="DM315"/>
  <c r="DL315"/>
  <c r="DK315"/>
  <c r="DJ315"/>
  <c r="DI315"/>
  <c r="DH315"/>
  <c r="DG315"/>
  <c r="DF315"/>
  <c r="DE315"/>
  <c r="DD315"/>
  <c r="DC315"/>
  <c r="DB315"/>
  <c r="DA315"/>
  <c r="CZ315"/>
  <c r="CY315"/>
  <c r="CX315"/>
  <c r="CW315"/>
  <c r="CV315"/>
  <c r="CU315"/>
  <c r="CT315"/>
  <c r="CS315"/>
  <c r="CR315"/>
  <c r="CQ315"/>
  <c r="CP315"/>
  <c r="CO315"/>
  <c r="CN315"/>
  <c r="CM315"/>
  <c r="CL315"/>
  <c r="D315"/>
  <c r="D314"/>
  <c r="D313"/>
  <c r="DU312"/>
  <c r="DT312"/>
  <c r="DS312"/>
  <c r="DR312"/>
  <c r="DQ312"/>
  <c r="DP312"/>
  <c r="DO312"/>
  <c r="DN312"/>
  <c r="DM312"/>
  <c r="DL312"/>
  <c r="DK312"/>
  <c r="DJ312"/>
  <c r="DI312"/>
  <c r="DH312"/>
  <c r="DG312"/>
  <c r="DF312"/>
  <c r="DE312"/>
  <c r="DD312"/>
  <c r="DC312"/>
  <c r="DB312"/>
  <c r="DA312"/>
  <c r="CZ312"/>
  <c r="CY312"/>
  <c r="CX312"/>
  <c r="CW312"/>
  <c r="CV312"/>
  <c r="CU312"/>
  <c r="CT312"/>
  <c r="CS312"/>
  <c r="CR312"/>
  <c r="CQ312"/>
  <c r="CP312"/>
  <c r="CO312"/>
  <c r="CN312"/>
  <c r="CM312"/>
  <c r="CL312"/>
  <c r="D312"/>
  <c r="D311"/>
  <c r="D310"/>
  <c r="DI309"/>
  <c r="D309"/>
  <c r="DU308"/>
  <c r="DT308"/>
  <c r="DS308"/>
  <c r="DR308"/>
  <c r="DQ308"/>
  <c r="DP308"/>
  <c r="DO308"/>
  <c r="DN308"/>
  <c r="DM308"/>
  <c r="DL308"/>
  <c r="DK308"/>
  <c r="DJ308"/>
  <c r="DI308"/>
  <c r="DH308"/>
  <c r="DG308"/>
  <c r="DF308"/>
  <c r="DE308"/>
  <c r="DD308"/>
  <c r="DC308"/>
  <c r="DB308"/>
  <c r="DA308"/>
  <c r="CZ308"/>
  <c r="CY308"/>
  <c r="CX308"/>
  <c r="CW308"/>
  <c r="CV308"/>
  <c r="CU308"/>
  <c r="CT308"/>
  <c r="CS308"/>
  <c r="CR308"/>
  <c r="CQ308"/>
  <c r="CP308"/>
  <c r="CO308"/>
  <c r="CN308"/>
  <c r="CM308"/>
  <c r="CL308"/>
  <c r="D308"/>
  <c r="D307"/>
  <c r="D306"/>
  <c r="D305"/>
  <c r="D304"/>
  <c r="D303"/>
  <c r="D302"/>
  <c r="D301"/>
  <c r="D300"/>
  <c r="D299"/>
  <c r="DU298"/>
  <c r="DT298"/>
  <c r="DS298"/>
  <c r="DR298"/>
  <c r="DQ298"/>
  <c r="DP298"/>
  <c r="DO298"/>
  <c r="DN298"/>
  <c r="DM298"/>
  <c r="DL298"/>
  <c r="DK298"/>
  <c r="DJ298"/>
  <c r="DI298"/>
  <c r="DH298"/>
  <c r="DG298"/>
  <c r="DF298"/>
  <c r="DE298"/>
  <c r="DD298"/>
  <c r="DC298"/>
  <c r="DB298"/>
  <c r="DA298"/>
  <c r="CZ298"/>
  <c r="CY298"/>
  <c r="CX298"/>
  <c r="CW298"/>
  <c r="CV298"/>
  <c r="CU298"/>
  <c r="CT298"/>
  <c r="CS298"/>
  <c r="CR298"/>
  <c r="CQ298"/>
  <c r="CP298"/>
  <c r="CO298"/>
  <c r="CN298"/>
  <c r="CM298"/>
  <c r="CL298"/>
  <c r="D298"/>
  <c r="D297"/>
  <c r="D296"/>
  <c r="D295"/>
  <c r="D294"/>
  <c r="D293"/>
  <c r="D292"/>
  <c r="DU291"/>
  <c r="DT291"/>
  <c r="DS291"/>
  <c r="DR291"/>
  <c r="DQ291"/>
  <c r="DP291"/>
  <c r="DO291"/>
  <c r="DN291"/>
  <c r="DM291"/>
  <c r="DL291"/>
  <c r="DK291"/>
  <c r="DJ291"/>
  <c r="DI291"/>
  <c r="DH291"/>
  <c r="DG291"/>
  <c r="DF291"/>
  <c r="DE291"/>
  <c r="DD291"/>
  <c r="DC291"/>
  <c r="DB291"/>
  <c r="DA291"/>
  <c r="CZ291"/>
  <c r="CY291"/>
  <c r="CX291"/>
  <c r="CW291"/>
  <c r="CV291"/>
  <c r="CU291"/>
  <c r="CT291"/>
  <c r="CS291"/>
  <c r="CR291"/>
  <c r="CQ291"/>
  <c r="CP291"/>
  <c r="CO291"/>
  <c r="CN291"/>
  <c r="CM291"/>
  <c r="CL291"/>
  <c r="D291"/>
  <c r="D290"/>
  <c r="D289"/>
  <c r="D288"/>
  <c r="D287"/>
  <c r="D286"/>
  <c r="D285"/>
  <c r="D284"/>
  <c r="DU283"/>
  <c r="DT283"/>
  <c r="DS283"/>
  <c r="DR283"/>
  <c r="DQ283"/>
  <c r="DP283"/>
  <c r="DO283"/>
  <c r="DN283"/>
  <c r="DM283"/>
  <c r="DL283"/>
  <c r="DK283"/>
  <c r="DJ283"/>
  <c r="DI283"/>
  <c r="DH283"/>
  <c r="DG283"/>
  <c r="DF283"/>
  <c r="DE283"/>
  <c r="DD283"/>
  <c r="DC283"/>
  <c r="DB283"/>
  <c r="DA283"/>
  <c r="CZ283"/>
  <c r="CY283"/>
  <c r="CX283"/>
  <c r="CW283"/>
  <c r="CV283"/>
  <c r="CU283"/>
  <c r="CT283"/>
  <c r="CS283"/>
  <c r="CR283"/>
  <c r="CQ283"/>
  <c r="CP283"/>
  <c r="CO283"/>
  <c r="CN283"/>
  <c r="CM283"/>
  <c r="CL283"/>
  <c r="D283"/>
  <c r="D282"/>
  <c r="D281"/>
  <c r="D280"/>
  <c r="D279"/>
  <c r="D278"/>
  <c r="DU277"/>
  <c r="DT277"/>
  <c r="DS277"/>
  <c r="DR277"/>
  <c r="DQ277"/>
  <c r="DP277"/>
  <c r="DO277"/>
  <c r="DN277"/>
  <c r="DM277"/>
  <c r="DL277"/>
  <c r="DK277"/>
  <c r="DJ277"/>
  <c r="DI277"/>
  <c r="DH277"/>
  <c r="DG277"/>
  <c r="DF277"/>
  <c r="DE277"/>
  <c r="DD277"/>
  <c r="DC277"/>
  <c r="DB277"/>
  <c r="DA277"/>
  <c r="CZ277"/>
  <c r="CY277"/>
  <c r="CX277"/>
  <c r="CW277"/>
  <c r="CV277"/>
  <c r="CU277"/>
  <c r="CT277"/>
  <c r="CS277"/>
  <c r="CR277"/>
  <c r="CQ277"/>
  <c r="CP277"/>
  <c r="CO277"/>
  <c r="CN277"/>
  <c r="CM277"/>
  <c r="CL277"/>
  <c r="D277"/>
  <c r="D276"/>
  <c r="D275"/>
  <c r="D274"/>
  <c r="D273"/>
  <c r="DU272"/>
  <c r="DT272"/>
  <c r="DS272"/>
  <c r="DR272"/>
  <c r="DQ272"/>
  <c r="DP272"/>
  <c r="DO272"/>
  <c r="DN272"/>
  <c r="DM272"/>
  <c r="DL272"/>
  <c r="DK272"/>
  <c r="DJ272"/>
  <c r="DI272"/>
  <c r="DH272"/>
  <c r="DG272"/>
  <c r="DF272"/>
  <c r="DE272"/>
  <c r="DD272"/>
  <c r="DC272"/>
  <c r="DB272"/>
  <c r="DA272"/>
  <c r="CZ272"/>
  <c r="CY272"/>
  <c r="CX272"/>
  <c r="CW272"/>
  <c r="CV272"/>
  <c r="CU272"/>
  <c r="CT272"/>
  <c r="CS272"/>
  <c r="CR272"/>
  <c r="CQ272"/>
  <c r="CP272"/>
  <c r="CO272"/>
  <c r="CN272"/>
  <c r="CM272"/>
  <c r="CL272"/>
  <c r="D272"/>
  <c r="D271"/>
  <c r="D270"/>
  <c r="D269"/>
  <c r="D268"/>
  <c r="D267"/>
  <c r="D266"/>
  <c r="D265"/>
  <c r="D264"/>
  <c r="D263"/>
  <c r="D262"/>
  <c r="D261"/>
  <c r="D260"/>
  <c r="D259"/>
  <c r="D258"/>
  <c r="D257"/>
  <c r="DU256"/>
  <c r="DT256"/>
  <c r="DS256"/>
  <c r="DR256"/>
  <c r="DQ256"/>
  <c r="DP256"/>
  <c r="DO256"/>
  <c r="DN256"/>
  <c r="DM256"/>
  <c r="DL256"/>
  <c r="DK256"/>
  <c r="DJ256"/>
  <c r="DI256"/>
  <c r="DH256"/>
  <c r="DG256"/>
  <c r="DF256"/>
  <c r="DE256"/>
  <c r="DD256"/>
  <c r="DC256"/>
  <c r="DB256"/>
  <c r="DA256"/>
  <c r="CZ256"/>
  <c r="CY256"/>
  <c r="CX256"/>
  <c r="CW256"/>
  <c r="CV256"/>
  <c r="CU256"/>
  <c r="CT256"/>
  <c r="CS256"/>
  <c r="CR256"/>
  <c r="CQ256"/>
  <c r="CP256"/>
  <c r="CO256"/>
  <c r="CN256"/>
  <c r="CM256"/>
  <c r="CL256"/>
  <c r="D256"/>
  <c r="D255"/>
  <c r="D254"/>
  <c r="D253"/>
  <c r="D252"/>
  <c r="D251"/>
  <c r="D250"/>
  <c r="D249"/>
  <c r="D248"/>
  <c r="D247"/>
  <c r="DU246"/>
  <c r="DT246"/>
  <c r="DS246"/>
  <c r="DR246"/>
  <c r="DQ246"/>
  <c r="DP246"/>
  <c r="DO246"/>
  <c r="DN246"/>
  <c r="DM246"/>
  <c r="DL246"/>
  <c r="DK246"/>
  <c r="DJ246"/>
  <c r="DI246"/>
  <c r="DH246"/>
  <c r="DG246"/>
  <c r="DF246"/>
  <c r="DE246"/>
  <c r="DD246"/>
  <c r="DC246"/>
  <c r="DB246"/>
  <c r="DA246"/>
  <c r="CZ246"/>
  <c r="CY246"/>
  <c r="CX246"/>
  <c r="CW246"/>
  <c r="CV246"/>
  <c r="CU246"/>
  <c r="CT246"/>
  <c r="CS246"/>
  <c r="CR246"/>
  <c r="CQ246"/>
  <c r="CP246"/>
  <c r="CO246"/>
  <c r="CN246"/>
  <c r="CM246"/>
  <c r="CL246"/>
  <c r="D246"/>
  <c r="D245"/>
  <c r="D244"/>
  <c r="D243"/>
  <c r="D242"/>
  <c r="D241"/>
  <c r="D240"/>
  <c r="DU239"/>
  <c r="DT239"/>
  <c r="DS239"/>
  <c r="DR239"/>
  <c r="DQ239"/>
  <c r="DP239"/>
  <c r="DO239"/>
  <c r="DN239"/>
  <c r="DM239"/>
  <c r="DL239"/>
  <c r="DK239"/>
  <c r="DJ239"/>
  <c r="DI239"/>
  <c r="DH239"/>
  <c r="DG239"/>
  <c r="DF239"/>
  <c r="DE239"/>
  <c r="DD239"/>
  <c r="DC239"/>
  <c r="DB239"/>
  <c r="DA239"/>
  <c r="CZ239"/>
  <c r="CY239"/>
  <c r="CX239"/>
  <c r="CW239"/>
  <c r="CV239"/>
  <c r="CU239"/>
  <c r="CT239"/>
  <c r="CS239"/>
  <c r="CR239"/>
  <c r="CQ239"/>
  <c r="CP239"/>
  <c r="CO239"/>
  <c r="CN239"/>
  <c r="CM239"/>
  <c r="CL239"/>
  <c r="D239"/>
  <c r="D238"/>
  <c r="D237"/>
  <c r="D236"/>
  <c r="D235"/>
  <c r="DU234"/>
  <c r="DT234"/>
  <c r="DS234"/>
  <c r="DR234"/>
  <c r="DQ234"/>
  <c r="DP234"/>
  <c r="DO234"/>
  <c r="DN234"/>
  <c r="DM234"/>
  <c r="DL234"/>
  <c r="DK234"/>
  <c r="DJ234"/>
  <c r="DI234"/>
  <c r="DH234"/>
  <c r="DG234"/>
  <c r="DF234"/>
  <c r="DE234"/>
  <c r="DD234"/>
  <c r="DC234"/>
  <c r="DB234"/>
  <c r="DA234"/>
  <c r="CZ234"/>
  <c r="CY234"/>
  <c r="CX234"/>
  <c r="CW234"/>
  <c r="CV234"/>
  <c r="CU234"/>
  <c r="CT234"/>
  <c r="CS234"/>
  <c r="CR234"/>
  <c r="CQ234"/>
  <c r="CP234"/>
  <c r="CO234"/>
  <c r="CN234"/>
  <c r="CM234"/>
  <c r="CL234"/>
  <c r="D234"/>
  <c r="D233"/>
  <c r="D232"/>
  <c r="D231"/>
  <c r="D230"/>
  <c r="D229"/>
  <c r="D228"/>
  <c r="D227"/>
  <c r="D226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D225"/>
  <c r="DJ224"/>
  <c r="D224"/>
  <c r="DU223"/>
  <c r="DT223"/>
  <c r="DS223"/>
  <c r="DR223"/>
  <c r="DQ223"/>
  <c r="DP223"/>
  <c r="DO223"/>
  <c r="DN223"/>
  <c r="DM223"/>
  <c r="DL223"/>
  <c r="DK223"/>
  <c r="DJ223"/>
  <c r="D223"/>
  <c r="R12" i="4"/>
  <c r="R13"/>
  <c r="R14"/>
  <c r="R15"/>
  <c r="R16"/>
  <c r="R17"/>
  <c r="R18"/>
  <c r="R19"/>
  <c r="R11"/>
  <c r="R20"/>
  <c r="R25"/>
  <c r="R26"/>
  <c r="R27"/>
  <c r="R28"/>
  <c r="R29"/>
  <c r="R10"/>
  <c r="DI197" i="6"/>
  <c r="R33" i="4"/>
  <c r="R34"/>
  <c r="R35"/>
  <c r="R36"/>
  <c r="R37"/>
  <c r="R38"/>
  <c r="R39"/>
  <c r="R40"/>
  <c r="R41"/>
  <c r="R42"/>
  <c r="R32"/>
  <c r="R44"/>
  <c r="R45"/>
  <c r="R46"/>
  <c r="R47"/>
  <c r="R48"/>
  <c r="R43"/>
  <c r="R49"/>
  <c r="R50"/>
  <c r="R51"/>
  <c r="R52"/>
  <c r="R53"/>
  <c r="R54"/>
  <c r="R30"/>
  <c r="DI198" i="6"/>
  <c r="DI199"/>
  <c r="Q12" i="4"/>
  <c r="Q13"/>
  <c r="Q14"/>
  <c r="Q15"/>
  <c r="Q16"/>
  <c r="Q17"/>
  <c r="Q18"/>
  <c r="Q19"/>
  <c r="Q11"/>
  <c r="Q20"/>
  <c r="Q25"/>
  <c r="Q26"/>
  <c r="Q27"/>
  <c r="Q28"/>
  <c r="Q29"/>
  <c r="Q10"/>
  <c r="DH197" i="6"/>
  <c r="Q33" i="4"/>
  <c r="Q34"/>
  <c r="Q35"/>
  <c r="Q36"/>
  <c r="Q37"/>
  <c r="Q38"/>
  <c r="Q39"/>
  <c r="Q40"/>
  <c r="Q41"/>
  <c r="Q42"/>
  <c r="Q32"/>
  <c r="Q44"/>
  <c r="Q45"/>
  <c r="Q46"/>
  <c r="Q47"/>
  <c r="Q48"/>
  <c r="Q43"/>
  <c r="Q49"/>
  <c r="Q50"/>
  <c r="Q51"/>
  <c r="Q52"/>
  <c r="Q53"/>
  <c r="Q54"/>
  <c r="Q30"/>
  <c r="DH198" i="6"/>
  <c r="DH199"/>
  <c r="P12" i="4"/>
  <c r="P13"/>
  <c r="P14"/>
  <c r="P15"/>
  <c r="P16"/>
  <c r="P17"/>
  <c r="P18"/>
  <c r="P19"/>
  <c r="P11"/>
  <c r="P20"/>
  <c r="P25"/>
  <c r="P26"/>
  <c r="P27"/>
  <c r="P28"/>
  <c r="P29"/>
  <c r="P10"/>
  <c r="DG197" i="6"/>
  <c r="P33" i="4"/>
  <c r="P34"/>
  <c r="P35"/>
  <c r="P36"/>
  <c r="P37"/>
  <c r="P38"/>
  <c r="P39"/>
  <c r="P40"/>
  <c r="P41"/>
  <c r="P42"/>
  <c r="P32"/>
  <c r="P44"/>
  <c r="P45"/>
  <c r="P46"/>
  <c r="P47"/>
  <c r="P48"/>
  <c r="P43"/>
  <c r="P49"/>
  <c r="P50"/>
  <c r="P51"/>
  <c r="P52"/>
  <c r="P53"/>
  <c r="P54"/>
  <c r="P30"/>
  <c r="DG198" i="6"/>
  <c r="DG199"/>
  <c r="O12" i="4"/>
  <c r="O13"/>
  <c r="O14"/>
  <c r="O15"/>
  <c r="O16"/>
  <c r="O17"/>
  <c r="O18"/>
  <c r="O19"/>
  <c r="O11"/>
  <c r="O20"/>
  <c r="O25"/>
  <c r="O26"/>
  <c r="O27"/>
  <c r="O28"/>
  <c r="O29"/>
  <c r="O10"/>
  <c r="DF197" i="6"/>
  <c r="O33" i="4"/>
  <c r="O34"/>
  <c r="O35"/>
  <c r="O36"/>
  <c r="O37"/>
  <c r="O38"/>
  <c r="O39"/>
  <c r="O40"/>
  <c r="O41"/>
  <c r="O42"/>
  <c r="O32"/>
  <c r="O44"/>
  <c r="O45"/>
  <c r="O46"/>
  <c r="O47"/>
  <c r="O48"/>
  <c r="O43"/>
  <c r="O49"/>
  <c r="O50"/>
  <c r="O51"/>
  <c r="O52"/>
  <c r="O53"/>
  <c r="O54"/>
  <c r="O30"/>
  <c r="DF198" i="6"/>
  <c r="DF199"/>
  <c r="N12" i="4"/>
  <c r="N13"/>
  <c r="N14"/>
  <c r="N15"/>
  <c r="N16"/>
  <c r="N17"/>
  <c r="N18"/>
  <c r="N19"/>
  <c r="N11"/>
  <c r="N20"/>
  <c r="N25"/>
  <c r="N26"/>
  <c r="N27"/>
  <c r="N28"/>
  <c r="N29"/>
  <c r="N10"/>
  <c r="DE197" i="6"/>
  <c r="N33" i="4"/>
  <c r="N34"/>
  <c r="N35"/>
  <c r="N36"/>
  <c r="N37"/>
  <c r="N38"/>
  <c r="N39"/>
  <c r="N40"/>
  <c r="N41"/>
  <c r="N42"/>
  <c r="N32"/>
  <c r="N44"/>
  <c r="N45"/>
  <c r="N46"/>
  <c r="N47"/>
  <c r="N48"/>
  <c r="N43"/>
  <c r="N49"/>
  <c r="N50"/>
  <c r="N51"/>
  <c r="N52"/>
  <c r="N53"/>
  <c r="N54"/>
  <c r="N30"/>
  <c r="DE198" i="6"/>
  <c r="DE199"/>
  <c r="M12" i="4"/>
  <c r="M13"/>
  <c r="M14"/>
  <c r="M15"/>
  <c r="M16"/>
  <c r="M17"/>
  <c r="M18"/>
  <c r="M19"/>
  <c r="M11"/>
  <c r="M20"/>
  <c r="M25"/>
  <c r="M26"/>
  <c r="M27"/>
  <c r="M28"/>
  <c r="M29"/>
  <c r="M10"/>
  <c r="DD197" i="6"/>
  <c r="M33" i="4"/>
  <c r="M34"/>
  <c r="M35"/>
  <c r="M36"/>
  <c r="M37"/>
  <c r="M38"/>
  <c r="M39"/>
  <c r="M40"/>
  <c r="M41"/>
  <c r="M42"/>
  <c r="M32"/>
  <c r="M44"/>
  <c r="M45"/>
  <c r="M46"/>
  <c r="M47"/>
  <c r="M48"/>
  <c r="M43"/>
  <c r="M49"/>
  <c r="M50"/>
  <c r="M51"/>
  <c r="M52"/>
  <c r="M53"/>
  <c r="M54"/>
  <c r="M30"/>
  <c r="DD198" i="6"/>
  <c r="DD199"/>
  <c r="L12" i="4"/>
  <c r="L13"/>
  <c r="L14"/>
  <c r="L15"/>
  <c r="L16"/>
  <c r="L17"/>
  <c r="L18"/>
  <c r="L19"/>
  <c r="L11"/>
  <c r="L20"/>
  <c r="L25"/>
  <c r="L26"/>
  <c r="L27"/>
  <c r="L28"/>
  <c r="L29"/>
  <c r="L10"/>
  <c r="DC197" i="6"/>
  <c r="L33" i="4"/>
  <c r="L34"/>
  <c r="L35"/>
  <c r="L36"/>
  <c r="L37"/>
  <c r="L38"/>
  <c r="L39"/>
  <c r="L40"/>
  <c r="L41"/>
  <c r="L42"/>
  <c r="L32"/>
  <c r="L44"/>
  <c r="L45"/>
  <c r="L46"/>
  <c r="L47"/>
  <c r="L48"/>
  <c r="L43"/>
  <c r="L49"/>
  <c r="L50"/>
  <c r="L51"/>
  <c r="L52"/>
  <c r="L53"/>
  <c r="L54"/>
  <c r="L30"/>
  <c r="DC198" i="6"/>
  <c r="DC199"/>
  <c r="K12" i="4"/>
  <c r="K13"/>
  <c r="K14"/>
  <c r="K15"/>
  <c r="K16"/>
  <c r="K17"/>
  <c r="K18"/>
  <c r="K19"/>
  <c r="K11"/>
  <c r="K20"/>
  <c r="K25"/>
  <c r="K26"/>
  <c r="K27"/>
  <c r="K28"/>
  <c r="K29"/>
  <c r="K10"/>
  <c r="DB197" i="6"/>
  <c r="K33" i="4"/>
  <c r="K34"/>
  <c r="K35"/>
  <c r="K36"/>
  <c r="K37"/>
  <c r="K38"/>
  <c r="K39"/>
  <c r="K40"/>
  <c r="K41"/>
  <c r="K42"/>
  <c r="K32"/>
  <c r="K44"/>
  <c r="K45"/>
  <c r="K46"/>
  <c r="K47"/>
  <c r="K48"/>
  <c r="K43"/>
  <c r="K49"/>
  <c r="K50"/>
  <c r="K51"/>
  <c r="K52"/>
  <c r="K53"/>
  <c r="K54"/>
  <c r="K30"/>
  <c r="DB198" i="6"/>
  <c r="DB199"/>
  <c r="J12" i="4"/>
  <c r="J13"/>
  <c r="J14"/>
  <c r="J15"/>
  <c r="J16"/>
  <c r="J17"/>
  <c r="J18"/>
  <c r="J19"/>
  <c r="J11"/>
  <c r="J20"/>
  <c r="J25"/>
  <c r="J26"/>
  <c r="J27"/>
  <c r="J28"/>
  <c r="J29"/>
  <c r="J10"/>
  <c r="DA197" i="6"/>
  <c r="J33" i="4"/>
  <c r="J34"/>
  <c r="J35"/>
  <c r="J36"/>
  <c r="J37"/>
  <c r="J38"/>
  <c r="J39"/>
  <c r="J40"/>
  <c r="J41"/>
  <c r="J42"/>
  <c r="J32"/>
  <c r="J44"/>
  <c r="J45"/>
  <c r="J46"/>
  <c r="J47"/>
  <c r="J48"/>
  <c r="J43"/>
  <c r="J49"/>
  <c r="J50"/>
  <c r="J51"/>
  <c r="J52"/>
  <c r="J53"/>
  <c r="J54"/>
  <c r="J30"/>
  <c r="DA198" i="6"/>
  <c r="DA199"/>
  <c r="I12" i="4"/>
  <c r="I13"/>
  <c r="I14"/>
  <c r="I15"/>
  <c r="I16"/>
  <c r="I17"/>
  <c r="I18"/>
  <c r="I19"/>
  <c r="I11"/>
  <c r="I20"/>
  <c r="I25"/>
  <c r="I26"/>
  <c r="I27"/>
  <c r="I28"/>
  <c r="I29"/>
  <c r="I10"/>
  <c r="CZ197" i="6"/>
  <c r="I33" i="4"/>
  <c r="I34"/>
  <c r="I35"/>
  <c r="I36"/>
  <c r="I37"/>
  <c r="I38"/>
  <c r="I39"/>
  <c r="I40"/>
  <c r="I41"/>
  <c r="I42"/>
  <c r="I32"/>
  <c r="I44"/>
  <c r="I45"/>
  <c r="I46"/>
  <c r="I47"/>
  <c r="I48"/>
  <c r="I43"/>
  <c r="I49"/>
  <c r="I50"/>
  <c r="I51"/>
  <c r="I52"/>
  <c r="I53"/>
  <c r="I54"/>
  <c r="I30"/>
  <c r="CZ198" i="6"/>
  <c r="CZ199"/>
  <c r="H12" i="4"/>
  <c r="H13"/>
  <c r="H14"/>
  <c r="H15"/>
  <c r="H16"/>
  <c r="H17"/>
  <c r="H18"/>
  <c r="H19"/>
  <c r="H11"/>
  <c r="H20"/>
  <c r="H25"/>
  <c r="H26"/>
  <c r="H27"/>
  <c r="H28"/>
  <c r="H29"/>
  <c r="H10"/>
  <c r="CY197" i="6"/>
  <c r="H33" i="4"/>
  <c r="H34"/>
  <c r="H35"/>
  <c r="H36"/>
  <c r="H37"/>
  <c r="H38"/>
  <c r="H39"/>
  <c r="H40"/>
  <c r="H41"/>
  <c r="H42"/>
  <c r="H32"/>
  <c r="H44"/>
  <c r="H45"/>
  <c r="H46"/>
  <c r="H47"/>
  <c r="H48"/>
  <c r="H43"/>
  <c r="H49"/>
  <c r="H50"/>
  <c r="H51"/>
  <c r="H52"/>
  <c r="H53"/>
  <c r="H54"/>
  <c r="H30"/>
  <c r="CY198" i="6"/>
  <c r="CY199"/>
  <c r="G12" i="4"/>
  <c r="G13"/>
  <c r="G14"/>
  <c r="G15"/>
  <c r="G16"/>
  <c r="G17"/>
  <c r="G18"/>
  <c r="G19"/>
  <c r="G11"/>
  <c r="G20"/>
  <c r="G25"/>
  <c r="G26"/>
  <c r="G27"/>
  <c r="G28"/>
  <c r="G29"/>
  <c r="G10"/>
  <c r="CX197" i="6"/>
  <c r="G33" i="4"/>
  <c r="G34"/>
  <c r="G35"/>
  <c r="G36"/>
  <c r="G37"/>
  <c r="G38"/>
  <c r="G39"/>
  <c r="G40"/>
  <c r="G41"/>
  <c r="G42"/>
  <c r="G32"/>
  <c r="G44"/>
  <c r="G45"/>
  <c r="G46"/>
  <c r="G47"/>
  <c r="G48"/>
  <c r="G43"/>
  <c r="G49"/>
  <c r="G50"/>
  <c r="G51"/>
  <c r="G52"/>
  <c r="G53"/>
  <c r="G54"/>
  <c r="G30"/>
  <c r="CX198" i="6"/>
  <c r="CX199"/>
  <c r="R12" i="8"/>
  <c r="R13"/>
  <c r="R14"/>
  <c r="R15"/>
  <c r="R16"/>
  <c r="R17"/>
  <c r="R18"/>
  <c r="R19"/>
  <c r="R11"/>
  <c r="R20"/>
  <c r="R25"/>
  <c r="R26"/>
  <c r="R27"/>
  <c r="R28"/>
  <c r="R29"/>
  <c r="R10"/>
  <c r="R33"/>
  <c r="R34"/>
  <c r="R35"/>
  <c r="R36"/>
  <c r="R37"/>
  <c r="R38"/>
  <c r="R39"/>
  <c r="R40"/>
  <c r="R41"/>
  <c r="R42"/>
  <c r="R32"/>
  <c r="R44"/>
  <c r="R45"/>
  <c r="R46"/>
  <c r="R47"/>
  <c r="R48"/>
  <c r="R43"/>
  <c r="R49"/>
  <c r="R50"/>
  <c r="R51"/>
  <c r="R52"/>
  <c r="R53"/>
  <c r="R54"/>
  <c r="R30"/>
  <c r="R55"/>
  <c r="R56"/>
  <c r="CW199" i="6"/>
  <c r="Q12" i="8"/>
  <c r="Q13"/>
  <c r="Q14"/>
  <c r="Q15"/>
  <c r="Q16"/>
  <c r="Q17"/>
  <c r="Q18"/>
  <c r="Q19"/>
  <c r="Q11"/>
  <c r="Q20"/>
  <c r="Q25"/>
  <c r="Q26"/>
  <c r="Q27"/>
  <c r="Q28"/>
  <c r="Q29"/>
  <c r="Q10"/>
  <c r="Q33"/>
  <c r="Q34"/>
  <c r="Q35"/>
  <c r="Q36"/>
  <c r="Q37"/>
  <c r="Q38"/>
  <c r="Q39"/>
  <c r="Q40"/>
  <c r="Q41"/>
  <c r="Q42"/>
  <c r="Q32"/>
  <c r="Q44"/>
  <c r="Q45"/>
  <c r="Q46"/>
  <c r="Q47"/>
  <c r="Q48"/>
  <c r="Q43"/>
  <c r="Q49"/>
  <c r="Q50"/>
  <c r="Q51"/>
  <c r="Q52"/>
  <c r="Q53"/>
  <c r="Q54"/>
  <c r="Q30"/>
  <c r="Q55"/>
  <c r="Q56"/>
  <c r="CV199" i="6"/>
  <c r="P12" i="8"/>
  <c r="P13"/>
  <c r="P14"/>
  <c r="P15"/>
  <c r="P16"/>
  <c r="P17"/>
  <c r="P18"/>
  <c r="P19"/>
  <c r="P11"/>
  <c r="P20"/>
  <c r="P25"/>
  <c r="P26"/>
  <c r="P27"/>
  <c r="P28"/>
  <c r="P29"/>
  <c r="P10"/>
  <c r="P33"/>
  <c r="P34"/>
  <c r="P35"/>
  <c r="P36"/>
  <c r="P37"/>
  <c r="P38"/>
  <c r="P39"/>
  <c r="P40"/>
  <c r="P41"/>
  <c r="P42"/>
  <c r="P32"/>
  <c r="P44"/>
  <c r="P45"/>
  <c r="P46"/>
  <c r="P47"/>
  <c r="P48"/>
  <c r="P43"/>
  <c r="P49"/>
  <c r="P50"/>
  <c r="P51"/>
  <c r="P52"/>
  <c r="P53"/>
  <c r="P54"/>
  <c r="P30"/>
  <c r="P55"/>
  <c r="P56"/>
  <c r="CU199" i="6"/>
  <c r="O12" i="8"/>
  <c r="O13"/>
  <c r="O14"/>
  <c r="O15"/>
  <c r="O16"/>
  <c r="O17"/>
  <c r="O18"/>
  <c r="O19"/>
  <c r="O11"/>
  <c r="O20"/>
  <c r="O25"/>
  <c r="O26"/>
  <c r="O27"/>
  <c r="O28"/>
  <c r="O29"/>
  <c r="O10"/>
  <c r="O33"/>
  <c r="O34"/>
  <c r="O35"/>
  <c r="O36"/>
  <c r="O37"/>
  <c r="O38"/>
  <c r="O39"/>
  <c r="O40"/>
  <c r="O41"/>
  <c r="O42"/>
  <c r="O32"/>
  <c r="O44"/>
  <c r="O45"/>
  <c r="O46"/>
  <c r="O47"/>
  <c r="O48"/>
  <c r="O43"/>
  <c r="O49"/>
  <c r="O50"/>
  <c r="O51"/>
  <c r="O52"/>
  <c r="O53"/>
  <c r="O54"/>
  <c r="O30"/>
  <c r="O55"/>
  <c r="O56"/>
  <c r="CT199" i="6"/>
  <c r="N12" i="8"/>
  <c r="N13"/>
  <c r="N14"/>
  <c r="N15"/>
  <c r="N16"/>
  <c r="N17"/>
  <c r="N18"/>
  <c r="N19"/>
  <c r="N11"/>
  <c r="N20"/>
  <c r="N25"/>
  <c r="N26"/>
  <c r="N27"/>
  <c r="N28"/>
  <c r="N29"/>
  <c r="N10"/>
  <c r="N33"/>
  <c r="N34"/>
  <c r="N35"/>
  <c r="N36"/>
  <c r="N37"/>
  <c r="N38"/>
  <c r="N39"/>
  <c r="N40"/>
  <c r="N41"/>
  <c r="N42"/>
  <c r="N32"/>
  <c r="N44"/>
  <c r="N45"/>
  <c r="N46"/>
  <c r="N47"/>
  <c r="N48"/>
  <c r="N43"/>
  <c r="N49"/>
  <c r="N50"/>
  <c r="N51"/>
  <c r="N52"/>
  <c r="N53"/>
  <c r="N54"/>
  <c r="N30"/>
  <c r="N55"/>
  <c r="N56"/>
  <c r="CS199" i="6"/>
  <c r="M12" i="8"/>
  <c r="M13"/>
  <c r="M14"/>
  <c r="M15"/>
  <c r="M16"/>
  <c r="M17"/>
  <c r="M18"/>
  <c r="M19"/>
  <c r="M11"/>
  <c r="M20"/>
  <c r="M25"/>
  <c r="M26"/>
  <c r="M27"/>
  <c r="M28"/>
  <c r="M29"/>
  <c r="M10"/>
  <c r="M33"/>
  <c r="M34"/>
  <c r="M35"/>
  <c r="M36"/>
  <c r="M37"/>
  <c r="M38"/>
  <c r="M39"/>
  <c r="M40"/>
  <c r="M41"/>
  <c r="M42"/>
  <c r="M32"/>
  <c r="M44"/>
  <c r="M45"/>
  <c r="M46"/>
  <c r="M47"/>
  <c r="M48"/>
  <c r="M43"/>
  <c r="M49"/>
  <c r="M50"/>
  <c r="M51"/>
  <c r="M52"/>
  <c r="M53"/>
  <c r="M54"/>
  <c r="M30"/>
  <c r="M55"/>
  <c r="M56"/>
  <c r="CR199" i="6"/>
  <c r="L12" i="8"/>
  <c r="L13"/>
  <c r="L14"/>
  <c r="L15"/>
  <c r="L16"/>
  <c r="L17"/>
  <c r="L18"/>
  <c r="L19"/>
  <c r="L11"/>
  <c r="L20"/>
  <c r="L25"/>
  <c r="L26"/>
  <c r="L27"/>
  <c r="L28"/>
  <c r="L29"/>
  <c r="L10"/>
  <c r="L33"/>
  <c r="L34"/>
  <c r="L35"/>
  <c r="L36"/>
  <c r="L37"/>
  <c r="L38"/>
  <c r="L39"/>
  <c r="L40"/>
  <c r="L41"/>
  <c r="L42"/>
  <c r="L32"/>
  <c r="L44"/>
  <c r="L45"/>
  <c r="L46"/>
  <c r="L47"/>
  <c r="L48"/>
  <c r="L43"/>
  <c r="L49"/>
  <c r="L50"/>
  <c r="L51"/>
  <c r="L52"/>
  <c r="L53"/>
  <c r="L54"/>
  <c r="L30"/>
  <c r="L55"/>
  <c r="L56"/>
  <c r="CQ199" i="6"/>
  <c r="K12" i="8"/>
  <c r="K13"/>
  <c r="K14"/>
  <c r="K15"/>
  <c r="K16"/>
  <c r="K17"/>
  <c r="K18"/>
  <c r="K19"/>
  <c r="K11"/>
  <c r="K20"/>
  <c r="K25"/>
  <c r="K26"/>
  <c r="K27"/>
  <c r="K28"/>
  <c r="K29"/>
  <c r="K10"/>
  <c r="K33"/>
  <c r="K34"/>
  <c r="K35"/>
  <c r="K36"/>
  <c r="K37"/>
  <c r="K38"/>
  <c r="K39"/>
  <c r="K40"/>
  <c r="K41"/>
  <c r="K42"/>
  <c r="K32"/>
  <c r="K44"/>
  <c r="K45"/>
  <c r="K46"/>
  <c r="K47"/>
  <c r="K48"/>
  <c r="K43"/>
  <c r="K49"/>
  <c r="K50"/>
  <c r="K51"/>
  <c r="K52"/>
  <c r="K53"/>
  <c r="K54"/>
  <c r="K30"/>
  <c r="K55"/>
  <c r="K56"/>
  <c r="CP199" i="6"/>
  <c r="J12" i="8"/>
  <c r="J13"/>
  <c r="J14"/>
  <c r="J15"/>
  <c r="J16"/>
  <c r="J17"/>
  <c r="J18"/>
  <c r="J19"/>
  <c r="J11"/>
  <c r="J20"/>
  <c r="J25"/>
  <c r="J26"/>
  <c r="J27"/>
  <c r="J28"/>
  <c r="J29"/>
  <c r="J10"/>
  <c r="J33"/>
  <c r="J34"/>
  <c r="J35"/>
  <c r="J36"/>
  <c r="J37"/>
  <c r="J38"/>
  <c r="J39"/>
  <c r="J40"/>
  <c r="J41"/>
  <c r="J42"/>
  <c r="J32"/>
  <c r="J44"/>
  <c r="J45"/>
  <c r="J46"/>
  <c r="J47"/>
  <c r="J48"/>
  <c r="J43"/>
  <c r="J49"/>
  <c r="J50"/>
  <c r="J51"/>
  <c r="J52"/>
  <c r="J53"/>
  <c r="J54"/>
  <c r="J30"/>
  <c r="J55"/>
  <c r="J56"/>
  <c r="CO199" i="6"/>
  <c r="I12" i="8"/>
  <c r="I13"/>
  <c r="I14"/>
  <c r="I15"/>
  <c r="I16"/>
  <c r="I17"/>
  <c r="I18"/>
  <c r="I19"/>
  <c r="I11"/>
  <c r="I20"/>
  <c r="I25"/>
  <c r="I26"/>
  <c r="I27"/>
  <c r="I28"/>
  <c r="I29"/>
  <c r="I10"/>
  <c r="I33"/>
  <c r="I34"/>
  <c r="I35"/>
  <c r="I36"/>
  <c r="I37"/>
  <c r="I38"/>
  <c r="I39"/>
  <c r="I40"/>
  <c r="I41"/>
  <c r="I42"/>
  <c r="I32"/>
  <c r="I44"/>
  <c r="I45"/>
  <c r="I46"/>
  <c r="I47"/>
  <c r="I48"/>
  <c r="I43"/>
  <c r="I49"/>
  <c r="I50"/>
  <c r="I51"/>
  <c r="I52"/>
  <c r="I53"/>
  <c r="I54"/>
  <c r="I30"/>
  <c r="I55"/>
  <c r="I56"/>
  <c r="CN199" i="6"/>
  <c r="H12" i="8"/>
  <c r="H13"/>
  <c r="H14"/>
  <c r="H15"/>
  <c r="H16"/>
  <c r="H17"/>
  <c r="H18"/>
  <c r="H19"/>
  <c r="H11"/>
  <c r="H20"/>
  <c r="H25"/>
  <c r="H26"/>
  <c r="H27"/>
  <c r="H28"/>
  <c r="H29"/>
  <c r="H10"/>
  <c r="H33"/>
  <c r="H34"/>
  <c r="H35"/>
  <c r="H36"/>
  <c r="H37"/>
  <c r="H38"/>
  <c r="H39"/>
  <c r="H40"/>
  <c r="H41"/>
  <c r="H42"/>
  <c r="H32"/>
  <c r="H44"/>
  <c r="H45"/>
  <c r="H46"/>
  <c r="H47"/>
  <c r="H48"/>
  <c r="H43"/>
  <c r="H49"/>
  <c r="H50"/>
  <c r="H51"/>
  <c r="H52"/>
  <c r="H53"/>
  <c r="H54"/>
  <c r="H30"/>
  <c r="H55"/>
  <c r="H56"/>
  <c r="CM199" i="6"/>
  <c r="G12" i="8"/>
  <c r="G13"/>
  <c r="G14"/>
  <c r="G15"/>
  <c r="G16"/>
  <c r="G17"/>
  <c r="G18"/>
  <c r="G19"/>
  <c r="G11"/>
  <c r="G20"/>
  <c r="G25"/>
  <c r="G26"/>
  <c r="G27"/>
  <c r="G28"/>
  <c r="G29"/>
  <c r="G10"/>
  <c r="G33"/>
  <c r="G34"/>
  <c r="G35"/>
  <c r="G36"/>
  <c r="G37"/>
  <c r="G38"/>
  <c r="G39"/>
  <c r="G40"/>
  <c r="G41"/>
  <c r="G42"/>
  <c r="G32"/>
  <c r="G44"/>
  <c r="G45"/>
  <c r="G46"/>
  <c r="G47"/>
  <c r="G48"/>
  <c r="G43"/>
  <c r="G49"/>
  <c r="G50"/>
  <c r="G51"/>
  <c r="G52"/>
  <c r="G53"/>
  <c r="G54"/>
  <c r="G30"/>
  <c r="G55"/>
  <c r="G56"/>
  <c r="CL199" i="6"/>
  <c r="E199"/>
  <c r="CW198"/>
  <c r="CV198"/>
  <c r="CU198"/>
  <c r="CT198"/>
  <c r="CS198"/>
  <c r="CR198"/>
  <c r="CQ198"/>
  <c r="CP198"/>
  <c r="CO198"/>
  <c r="CN198"/>
  <c r="CM198"/>
  <c r="CL198"/>
  <c r="E198"/>
  <c r="CW197"/>
  <c r="CV197"/>
  <c r="CU197"/>
  <c r="CT197"/>
  <c r="CS197"/>
  <c r="CR197"/>
  <c r="CQ197"/>
  <c r="CP197"/>
  <c r="CO197"/>
  <c r="CN197"/>
  <c r="CM197"/>
  <c r="CL197"/>
  <c r="E197"/>
  <c r="DI57"/>
  <c r="DH57"/>
  <c r="DG57"/>
  <c r="DF57"/>
  <c r="DE57"/>
  <c r="DD57"/>
  <c r="DC57"/>
  <c r="DB57"/>
  <c r="DA57"/>
  <c r="CZ57"/>
  <c r="CY57"/>
  <c r="CX57"/>
  <c r="DI56"/>
  <c r="DH56"/>
  <c r="DG56"/>
  <c r="DF56"/>
  <c r="DE56"/>
  <c r="DD56"/>
  <c r="DC56"/>
  <c r="DB56"/>
  <c r="DA56"/>
  <c r="CZ56"/>
  <c r="CY56"/>
  <c r="CX56"/>
  <c r="DI53"/>
  <c r="DH53"/>
  <c r="DG53"/>
  <c r="DF53"/>
  <c r="DE53"/>
  <c r="DD53"/>
  <c r="DC53"/>
  <c r="DB53"/>
  <c r="DA53"/>
  <c r="CZ53"/>
  <c r="CY53"/>
  <c r="CX53"/>
  <c r="DI50"/>
  <c r="DH50"/>
  <c r="DG50"/>
  <c r="DF50"/>
  <c r="DE50"/>
  <c r="DD50"/>
  <c r="DC50"/>
  <c r="DB50"/>
  <c r="DA50"/>
  <c r="CZ50"/>
  <c r="CY50"/>
  <c r="CX50"/>
  <c r="DI47"/>
  <c r="DH47"/>
  <c r="DG47"/>
  <c r="DF47"/>
  <c r="DE47"/>
  <c r="DD47"/>
  <c r="DC47"/>
  <c r="DB47"/>
  <c r="DA47"/>
  <c r="CZ47"/>
  <c r="CY47"/>
  <c r="CX47"/>
  <c r="DI41"/>
  <c r="DH41"/>
  <c r="DG41"/>
  <c r="DF41"/>
  <c r="DE41"/>
  <c r="DD41"/>
  <c r="DC41"/>
  <c r="DB41"/>
  <c r="DA41"/>
  <c r="CZ41"/>
  <c r="CY41"/>
  <c r="CX41"/>
  <c r="DI31"/>
  <c r="DH31"/>
  <c r="DG31"/>
  <c r="DF31"/>
  <c r="DE31"/>
  <c r="DD31"/>
  <c r="DC31"/>
  <c r="DB31"/>
  <c r="DA31"/>
  <c r="CZ31"/>
  <c r="CY31"/>
  <c r="CX31"/>
  <c r="DI24"/>
  <c r="DH24"/>
  <c r="DG24"/>
  <c r="DF24"/>
  <c r="DE24"/>
  <c r="DD24"/>
  <c r="DC24"/>
  <c r="DB24"/>
  <c r="DA24"/>
  <c r="CZ24"/>
  <c r="CY24"/>
  <c r="CX24"/>
  <c r="DI5"/>
  <c r="DH5"/>
  <c r="DG5"/>
  <c r="DF5"/>
  <c r="DE5"/>
  <c r="DD5"/>
  <c r="DC5"/>
  <c r="DB5"/>
  <c r="DA5"/>
  <c r="CZ5"/>
  <c r="CY5"/>
  <c r="CX5"/>
  <c r="DI4"/>
  <c r="DH4"/>
  <c r="DG4"/>
  <c r="DF4"/>
  <c r="DE4"/>
  <c r="DD4"/>
  <c r="DC4"/>
  <c r="DB4"/>
  <c r="DA4"/>
  <c r="CZ4"/>
  <c r="CY4"/>
  <c r="CX4"/>
  <c r="G106" i="9"/>
  <c r="G107"/>
  <c r="G108"/>
  <c r="G109"/>
  <c r="G110"/>
  <c r="G111"/>
  <c r="G112"/>
  <c r="G113"/>
  <c r="G105"/>
  <c r="G115"/>
  <c r="G116"/>
  <c r="G117"/>
  <c r="G118"/>
  <c r="G114"/>
  <c r="G119"/>
  <c r="G120"/>
  <c r="G121"/>
  <c r="G122"/>
  <c r="G123"/>
  <c r="G104"/>
  <c r="G127"/>
  <c r="G128"/>
  <c r="G129"/>
  <c r="G130"/>
  <c r="G131"/>
  <c r="G132"/>
  <c r="G133"/>
  <c r="G134"/>
  <c r="G135"/>
  <c r="G136"/>
  <c r="G126"/>
  <c r="G138"/>
  <c r="G139"/>
  <c r="G140"/>
  <c r="G141"/>
  <c r="G142"/>
  <c r="G137"/>
  <c r="G143"/>
  <c r="G144"/>
  <c r="G145"/>
  <c r="G146"/>
  <c r="G147"/>
  <c r="G124"/>
  <c r="G148"/>
  <c r="G151"/>
  <c r="G152"/>
  <c r="G153"/>
  <c r="G150"/>
  <c r="G154"/>
  <c r="G156"/>
  <c r="G157"/>
  <c r="G158"/>
  <c r="G159"/>
  <c r="H106"/>
  <c r="H107"/>
  <c r="H108"/>
  <c r="H109"/>
  <c r="H110"/>
  <c r="H111"/>
  <c r="H112"/>
  <c r="H113"/>
  <c r="H105"/>
  <c r="H115"/>
  <c r="H116"/>
  <c r="H117"/>
  <c r="H118"/>
  <c r="H114"/>
  <c r="H119"/>
  <c r="H120"/>
  <c r="H121"/>
  <c r="H122"/>
  <c r="H123"/>
  <c r="H104"/>
  <c r="H127"/>
  <c r="H128"/>
  <c r="H129"/>
  <c r="H130"/>
  <c r="H131"/>
  <c r="H132"/>
  <c r="H133"/>
  <c r="H134"/>
  <c r="H135"/>
  <c r="H136"/>
  <c r="H126"/>
  <c r="H138"/>
  <c r="H139"/>
  <c r="H140"/>
  <c r="H141"/>
  <c r="H142"/>
  <c r="H137"/>
  <c r="H143"/>
  <c r="H144"/>
  <c r="H145"/>
  <c r="H146"/>
  <c r="H147"/>
  <c r="H124"/>
  <c r="H148"/>
  <c r="H151"/>
  <c r="H152"/>
  <c r="H153"/>
  <c r="H150"/>
  <c r="H154"/>
  <c r="H156"/>
  <c r="H157"/>
  <c r="H158"/>
  <c r="H159"/>
  <c r="I106"/>
  <c r="I107"/>
  <c r="I108"/>
  <c r="I109"/>
  <c r="I110"/>
  <c r="I111"/>
  <c r="I112"/>
  <c r="I113"/>
  <c r="I105"/>
  <c r="I115"/>
  <c r="I116"/>
  <c r="I117"/>
  <c r="I118"/>
  <c r="I114"/>
  <c r="I119"/>
  <c r="I120"/>
  <c r="I121"/>
  <c r="I122"/>
  <c r="I123"/>
  <c r="I104"/>
  <c r="I127"/>
  <c r="I128"/>
  <c r="I129"/>
  <c r="I130"/>
  <c r="I131"/>
  <c r="I132"/>
  <c r="I133"/>
  <c r="I134"/>
  <c r="I135"/>
  <c r="I136"/>
  <c r="I126"/>
  <c r="I138"/>
  <c r="I139"/>
  <c r="I140"/>
  <c r="I141"/>
  <c r="I142"/>
  <c r="I137"/>
  <c r="I143"/>
  <c r="I144"/>
  <c r="I145"/>
  <c r="I146"/>
  <c r="I147"/>
  <c r="I124"/>
  <c r="I148"/>
  <c r="I151"/>
  <c r="I152"/>
  <c r="I153"/>
  <c r="I150"/>
  <c r="I154"/>
  <c r="I156"/>
  <c r="I157"/>
  <c r="I158"/>
  <c r="I159"/>
  <c r="J106"/>
  <c r="J107"/>
  <c r="J108"/>
  <c r="J109"/>
  <c r="J110"/>
  <c r="J111"/>
  <c r="J112"/>
  <c r="J113"/>
  <c r="J105"/>
  <c r="J115"/>
  <c r="J116"/>
  <c r="J117"/>
  <c r="J118"/>
  <c r="J114"/>
  <c r="J119"/>
  <c r="J120"/>
  <c r="J121"/>
  <c r="J122"/>
  <c r="J123"/>
  <c r="J104"/>
  <c r="J127"/>
  <c r="J128"/>
  <c r="J129"/>
  <c r="J130"/>
  <c r="J131"/>
  <c r="J132"/>
  <c r="J133"/>
  <c r="J134"/>
  <c r="J135"/>
  <c r="J136"/>
  <c r="J126"/>
  <c r="J138"/>
  <c r="J139"/>
  <c r="J140"/>
  <c r="J141"/>
  <c r="J142"/>
  <c r="J137"/>
  <c r="J143"/>
  <c r="J144"/>
  <c r="J145"/>
  <c r="J146"/>
  <c r="J147"/>
  <c r="J124"/>
  <c r="J148"/>
  <c r="J151"/>
  <c r="J152"/>
  <c r="J153"/>
  <c r="J150"/>
  <c r="J154"/>
  <c r="J156"/>
  <c r="J157"/>
  <c r="J158"/>
  <c r="J159"/>
  <c r="K106"/>
  <c r="K107"/>
  <c r="K108"/>
  <c r="K109"/>
  <c r="K110"/>
  <c r="K111"/>
  <c r="K112"/>
  <c r="K113"/>
  <c r="K105"/>
  <c r="K115"/>
  <c r="K116"/>
  <c r="K117"/>
  <c r="K118"/>
  <c r="K114"/>
  <c r="K119"/>
  <c r="K120"/>
  <c r="K121"/>
  <c r="K122"/>
  <c r="K123"/>
  <c r="K104"/>
  <c r="K127"/>
  <c r="K128"/>
  <c r="K129"/>
  <c r="K130"/>
  <c r="K131"/>
  <c r="K132"/>
  <c r="K133"/>
  <c r="K134"/>
  <c r="K135"/>
  <c r="K136"/>
  <c r="K126"/>
  <c r="K138"/>
  <c r="K139"/>
  <c r="K140"/>
  <c r="K141"/>
  <c r="K142"/>
  <c r="K137"/>
  <c r="K143"/>
  <c r="K144"/>
  <c r="K145"/>
  <c r="K146"/>
  <c r="K147"/>
  <c r="K124"/>
  <c r="K148"/>
  <c r="K151"/>
  <c r="K152"/>
  <c r="K153"/>
  <c r="K150"/>
  <c r="K154"/>
  <c r="K156"/>
  <c r="K157"/>
  <c r="K158"/>
  <c r="K159"/>
  <c r="L106"/>
  <c r="L107"/>
  <c r="L108"/>
  <c r="L109"/>
  <c r="L110"/>
  <c r="L111"/>
  <c r="L112"/>
  <c r="L113"/>
  <c r="L105"/>
  <c r="L115"/>
  <c r="L116"/>
  <c r="L117"/>
  <c r="L118"/>
  <c r="L114"/>
  <c r="L119"/>
  <c r="L120"/>
  <c r="L121"/>
  <c r="L122"/>
  <c r="L123"/>
  <c r="L104"/>
  <c r="L127"/>
  <c r="L128"/>
  <c r="L129"/>
  <c r="L130"/>
  <c r="L131"/>
  <c r="L132"/>
  <c r="L133"/>
  <c r="L134"/>
  <c r="L135"/>
  <c r="L136"/>
  <c r="L126"/>
  <c r="L138"/>
  <c r="L139"/>
  <c r="L140"/>
  <c r="L141"/>
  <c r="L142"/>
  <c r="L137"/>
  <c r="L143"/>
  <c r="L144"/>
  <c r="L145"/>
  <c r="L146"/>
  <c r="L147"/>
  <c r="L124"/>
  <c r="L148"/>
  <c r="L151"/>
  <c r="L152"/>
  <c r="L153"/>
  <c r="L150"/>
  <c r="L154"/>
  <c r="L156"/>
  <c r="L157"/>
  <c r="L158"/>
  <c r="L159"/>
  <c r="M106"/>
  <c r="M107"/>
  <c r="M108"/>
  <c r="M109"/>
  <c r="M110"/>
  <c r="M111"/>
  <c r="M112"/>
  <c r="M113"/>
  <c r="M105"/>
  <c r="M115"/>
  <c r="M116"/>
  <c r="M117"/>
  <c r="M118"/>
  <c r="M114"/>
  <c r="M119"/>
  <c r="M120"/>
  <c r="M121"/>
  <c r="M122"/>
  <c r="M123"/>
  <c r="M104"/>
  <c r="M127"/>
  <c r="M128"/>
  <c r="M129"/>
  <c r="M130"/>
  <c r="M131"/>
  <c r="M132"/>
  <c r="M133"/>
  <c r="M134"/>
  <c r="M135"/>
  <c r="M136"/>
  <c r="M126"/>
  <c r="M138"/>
  <c r="M139"/>
  <c r="M140"/>
  <c r="M141"/>
  <c r="M142"/>
  <c r="M137"/>
  <c r="M143"/>
  <c r="M144"/>
  <c r="M145"/>
  <c r="M146"/>
  <c r="M147"/>
  <c r="M124"/>
  <c r="M148"/>
  <c r="M151"/>
  <c r="M152"/>
  <c r="M153"/>
  <c r="M150"/>
  <c r="M154"/>
  <c r="M156"/>
  <c r="M157"/>
  <c r="M158"/>
  <c r="M159"/>
  <c r="N106"/>
  <c r="N107"/>
  <c r="N108"/>
  <c r="N109"/>
  <c r="N110"/>
  <c r="N111"/>
  <c r="N112"/>
  <c r="N113"/>
  <c r="N105"/>
  <c r="N115"/>
  <c r="N116"/>
  <c r="N117"/>
  <c r="N118"/>
  <c r="N114"/>
  <c r="N119"/>
  <c r="N120"/>
  <c r="N121"/>
  <c r="N122"/>
  <c r="N123"/>
  <c r="N104"/>
  <c r="N127"/>
  <c r="N128"/>
  <c r="N129"/>
  <c r="N130"/>
  <c r="N131"/>
  <c r="N132"/>
  <c r="N133"/>
  <c r="N134"/>
  <c r="N135"/>
  <c r="N136"/>
  <c r="N126"/>
  <c r="N138"/>
  <c r="N139"/>
  <c r="N140"/>
  <c r="N141"/>
  <c r="N142"/>
  <c r="N137"/>
  <c r="N143"/>
  <c r="N144"/>
  <c r="N145"/>
  <c r="N146"/>
  <c r="N147"/>
  <c r="N124"/>
  <c r="N148"/>
  <c r="N151"/>
  <c r="N152"/>
  <c r="N153"/>
  <c r="N150"/>
  <c r="N154"/>
  <c r="N156"/>
  <c r="N157"/>
  <c r="N158"/>
  <c r="N159"/>
  <c r="O106"/>
  <c r="O107"/>
  <c r="O108"/>
  <c r="O109"/>
  <c r="O110"/>
  <c r="O111"/>
  <c r="O112"/>
  <c r="O113"/>
  <c r="O105"/>
  <c r="O115"/>
  <c r="O116"/>
  <c r="O117"/>
  <c r="O118"/>
  <c r="O114"/>
  <c r="O119"/>
  <c r="O120"/>
  <c r="O121"/>
  <c r="O122"/>
  <c r="O123"/>
  <c r="O104"/>
  <c r="O127"/>
  <c r="O128"/>
  <c r="O129"/>
  <c r="O130"/>
  <c r="O131"/>
  <c r="O132"/>
  <c r="O133"/>
  <c r="O134"/>
  <c r="O135"/>
  <c r="O136"/>
  <c r="O126"/>
  <c r="O138"/>
  <c r="O139"/>
  <c r="O140"/>
  <c r="O141"/>
  <c r="O142"/>
  <c r="O137"/>
  <c r="O143"/>
  <c r="O144"/>
  <c r="O145"/>
  <c r="O146"/>
  <c r="O147"/>
  <c r="O124"/>
  <c r="O148"/>
  <c r="O151"/>
  <c r="O152"/>
  <c r="O153"/>
  <c r="O150"/>
  <c r="O154"/>
  <c r="O156"/>
  <c r="O157"/>
  <c r="O158"/>
  <c r="O159"/>
  <c r="P106"/>
  <c r="P107"/>
  <c r="P108"/>
  <c r="P109"/>
  <c r="P110"/>
  <c r="P111"/>
  <c r="P112"/>
  <c r="P113"/>
  <c r="P105"/>
  <c r="P115"/>
  <c r="P116"/>
  <c r="P117"/>
  <c r="P118"/>
  <c r="P114"/>
  <c r="P119"/>
  <c r="P120"/>
  <c r="P121"/>
  <c r="P122"/>
  <c r="P123"/>
  <c r="P104"/>
  <c r="P127"/>
  <c r="P128"/>
  <c r="P129"/>
  <c r="P130"/>
  <c r="P131"/>
  <c r="P132"/>
  <c r="P133"/>
  <c r="P134"/>
  <c r="P135"/>
  <c r="P136"/>
  <c r="P126"/>
  <c r="P138"/>
  <c r="P139"/>
  <c r="P140"/>
  <c r="P141"/>
  <c r="P142"/>
  <c r="P137"/>
  <c r="P143"/>
  <c r="P144"/>
  <c r="P145"/>
  <c r="P146"/>
  <c r="P147"/>
  <c r="P124"/>
  <c r="P148"/>
  <c r="P151"/>
  <c r="P152"/>
  <c r="P153"/>
  <c r="P150"/>
  <c r="P154"/>
  <c r="P156"/>
  <c r="P157"/>
  <c r="P158"/>
  <c r="P159"/>
  <c r="Q106"/>
  <c r="Q107"/>
  <c r="Q108"/>
  <c r="Q109"/>
  <c r="Q110"/>
  <c r="Q111"/>
  <c r="Q112"/>
  <c r="Q113"/>
  <c r="Q105"/>
  <c r="Q115"/>
  <c r="Q116"/>
  <c r="Q117"/>
  <c r="Q118"/>
  <c r="Q114"/>
  <c r="Q119"/>
  <c r="Q120"/>
  <c r="Q121"/>
  <c r="Q122"/>
  <c r="Q123"/>
  <c r="Q104"/>
  <c r="Q127"/>
  <c r="Q128"/>
  <c r="Q129"/>
  <c r="Q130"/>
  <c r="Q131"/>
  <c r="Q132"/>
  <c r="Q133"/>
  <c r="Q134"/>
  <c r="Q135"/>
  <c r="Q136"/>
  <c r="Q126"/>
  <c r="Q138"/>
  <c r="Q139"/>
  <c r="Q140"/>
  <c r="Q141"/>
  <c r="Q142"/>
  <c r="Q137"/>
  <c r="Q143"/>
  <c r="Q144"/>
  <c r="Q145"/>
  <c r="Q146"/>
  <c r="Q147"/>
  <c r="Q124"/>
  <c r="Q148"/>
  <c r="Q151"/>
  <c r="Q152"/>
  <c r="Q153"/>
  <c r="Q150"/>
  <c r="Q154"/>
  <c r="Q156"/>
  <c r="Q157"/>
  <c r="Q158"/>
  <c r="Q159"/>
  <c r="R106"/>
  <c r="R107"/>
  <c r="R108"/>
  <c r="R109"/>
  <c r="R110"/>
  <c r="R111"/>
  <c r="R112"/>
  <c r="R113"/>
  <c r="R105"/>
  <c r="R115"/>
  <c r="R116"/>
  <c r="R117"/>
  <c r="R118"/>
  <c r="R114"/>
  <c r="R119"/>
  <c r="R120"/>
  <c r="R121"/>
  <c r="R122"/>
  <c r="R123"/>
  <c r="R104"/>
  <c r="R127"/>
  <c r="R128"/>
  <c r="R129"/>
  <c r="R130"/>
  <c r="R131"/>
  <c r="R132"/>
  <c r="R133"/>
  <c r="R134"/>
  <c r="R135"/>
  <c r="R136"/>
  <c r="R126"/>
  <c r="R138"/>
  <c r="R139"/>
  <c r="R140"/>
  <c r="R141"/>
  <c r="R142"/>
  <c r="R137"/>
  <c r="R143"/>
  <c r="R144"/>
  <c r="R145"/>
  <c r="R146"/>
  <c r="R147"/>
  <c r="R124"/>
  <c r="R148"/>
  <c r="R151"/>
  <c r="R152"/>
  <c r="R153"/>
  <c r="R150"/>
  <c r="R154"/>
  <c r="R156"/>
  <c r="R157"/>
  <c r="R158"/>
  <c r="R159"/>
  <c r="S159"/>
  <c r="T159"/>
  <c r="B159"/>
  <c r="A159"/>
  <c r="S158"/>
  <c r="T158"/>
  <c r="B158"/>
  <c r="A158"/>
  <c r="S157"/>
  <c r="T157"/>
  <c r="B157"/>
  <c r="A157"/>
  <c r="S156"/>
  <c r="T156"/>
  <c r="B156"/>
  <c r="A156"/>
  <c r="G155"/>
  <c r="H155"/>
  <c r="I155"/>
  <c r="J155"/>
  <c r="K155"/>
  <c r="L155"/>
  <c r="M155"/>
  <c r="N155"/>
  <c r="O155"/>
  <c r="P155"/>
  <c r="Q155"/>
  <c r="R155"/>
  <c r="S155"/>
  <c r="T155"/>
  <c r="B155"/>
  <c r="A155"/>
  <c r="S154"/>
  <c r="T154"/>
  <c r="B154"/>
  <c r="A154"/>
  <c r="S153"/>
  <c r="T153"/>
  <c r="B153"/>
  <c r="A153"/>
  <c r="S152"/>
  <c r="T152"/>
  <c r="B152"/>
  <c r="A152"/>
  <c r="S151"/>
  <c r="T151"/>
  <c r="B151"/>
  <c r="A151"/>
  <c r="S150"/>
  <c r="T150"/>
  <c r="B150"/>
  <c r="A150"/>
  <c r="G149"/>
  <c r="H149"/>
  <c r="I149"/>
  <c r="J149"/>
  <c r="K149"/>
  <c r="L149"/>
  <c r="M149"/>
  <c r="N149"/>
  <c r="O149"/>
  <c r="P149"/>
  <c r="Q149"/>
  <c r="R149"/>
  <c r="S149"/>
  <c r="T149"/>
  <c r="B149"/>
  <c r="A149"/>
  <c r="S148"/>
  <c r="T148"/>
  <c r="B148"/>
  <c r="A148"/>
  <c r="S147"/>
  <c r="T147"/>
  <c r="B147"/>
  <c r="A147"/>
  <c r="S146"/>
  <c r="T146"/>
  <c r="B146"/>
  <c r="A146"/>
  <c r="S145"/>
  <c r="T145"/>
  <c r="B145"/>
  <c r="A145"/>
  <c r="S144"/>
  <c r="T144"/>
  <c r="B144"/>
  <c r="A144"/>
  <c r="S143"/>
  <c r="T143"/>
  <c r="B143"/>
  <c r="A143"/>
  <c r="S142"/>
  <c r="T142"/>
  <c r="B142"/>
  <c r="A142"/>
  <c r="S141"/>
  <c r="T141"/>
  <c r="B141"/>
  <c r="A141"/>
  <c r="S140"/>
  <c r="T140"/>
  <c r="B140"/>
  <c r="A140"/>
  <c r="S139"/>
  <c r="T139"/>
  <c r="B139"/>
  <c r="A139"/>
  <c r="S138"/>
  <c r="T138"/>
  <c r="B138"/>
  <c r="A138"/>
  <c r="S137"/>
  <c r="T137"/>
  <c r="B137"/>
  <c r="A137"/>
  <c r="S136"/>
  <c r="T136"/>
  <c r="B136"/>
  <c r="A136"/>
  <c r="S135"/>
  <c r="T135"/>
  <c r="B135"/>
  <c r="A135"/>
  <c r="S134"/>
  <c r="T134"/>
  <c r="B134"/>
  <c r="A134"/>
  <c r="S133"/>
  <c r="T133"/>
  <c r="B133"/>
  <c r="A133"/>
  <c r="S132"/>
  <c r="T132"/>
  <c r="B132"/>
  <c r="A132"/>
  <c r="S131"/>
  <c r="T131"/>
  <c r="B131"/>
  <c r="A131"/>
  <c r="S130"/>
  <c r="T130"/>
  <c r="B130"/>
  <c r="A130"/>
  <c r="S129"/>
  <c r="T129"/>
  <c r="B129"/>
  <c r="A129"/>
  <c r="S128"/>
  <c r="T128"/>
  <c r="B128"/>
  <c r="A128"/>
  <c r="S127"/>
  <c r="T127"/>
  <c r="B127"/>
  <c r="A127"/>
  <c r="S126"/>
  <c r="T126"/>
  <c r="B126"/>
  <c r="A126"/>
  <c r="G125"/>
  <c r="H125"/>
  <c r="I125"/>
  <c r="J125"/>
  <c r="K125"/>
  <c r="L125"/>
  <c r="M125"/>
  <c r="N125"/>
  <c r="O125"/>
  <c r="P125"/>
  <c r="Q125"/>
  <c r="R125"/>
  <c r="S125"/>
  <c r="T125"/>
  <c r="B125"/>
  <c r="A125"/>
  <c r="S124"/>
  <c r="T124"/>
  <c r="B124"/>
  <c r="A124"/>
  <c r="S123"/>
  <c r="T123"/>
  <c r="B123"/>
  <c r="A123"/>
  <c r="S122"/>
  <c r="T122"/>
  <c r="B122"/>
  <c r="A122"/>
  <c r="S121"/>
  <c r="T121"/>
  <c r="B121"/>
  <c r="A121"/>
  <c r="S120"/>
  <c r="T120"/>
  <c r="B120"/>
  <c r="A120"/>
  <c r="S119"/>
  <c r="T119"/>
  <c r="B119"/>
  <c r="A119"/>
  <c r="S118"/>
  <c r="T118"/>
  <c r="B118"/>
  <c r="A118"/>
  <c r="S117"/>
  <c r="T117"/>
  <c r="B117"/>
  <c r="A117"/>
  <c r="S116"/>
  <c r="T116"/>
  <c r="B116"/>
  <c r="A116"/>
  <c r="S115"/>
  <c r="T115"/>
  <c r="B115"/>
  <c r="A115"/>
  <c r="S114"/>
  <c r="T114"/>
  <c r="B114"/>
  <c r="A114"/>
  <c r="S113"/>
  <c r="T113"/>
  <c r="B113"/>
  <c r="A113"/>
  <c r="S112"/>
  <c r="T112"/>
  <c r="B112"/>
  <c r="A112"/>
  <c r="S111"/>
  <c r="T111"/>
  <c r="B111"/>
  <c r="A111"/>
  <c r="S110"/>
  <c r="T110"/>
  <c r="B110"/>
  <c r="A110"/>
  <c r="S109"/>
  <c r="T109"/>
  <c r="B109"/>
  <c r="A109"/>
  <c r="S108"/>
  <c r="T108"/>
  <c r="B108"/>
  <c r="A108"/>
  <c r="S107"/>
  <c r="T107"/>
  <c r="B107"/>
  <c r="A107"/>
  <c r="S106"/>
  <c r="T106"/>
  <c r="B106"/>
  <c r="A106"/>
  <c r="S105"/>
  <c r="T105"/>
  <c r="B105"/>
  <c r="A105"/>
  <c r="S104"/>
  <c r="T104"/>
  <c r="B104"/>
  <c r="A104"/>
  <c r="T9"/>
  <c r="T103"/>
  <c r="T102"/>
  <c r="S102"/>
  <c r="R8"/>
  <c r="R102"/>
  <c r="Q8"/>
  <c r="Q102"/>
  <c r="P8"/>
  <c r="P102"/>
  <c r="O8"/>
  <c r="O102"/>
  <c r="N8"/>
  <c r="N102"/>
  <c r="M8"/>
  <c r="M102"/>
  <c r="L8"/>
  <c r="L102"/>
  <c r="K8"/>
  <c r="K102"/>
  <c r="J8"/>
  <c r="J102"/>
  <c r="I8"/>
  <c r="I102"/>
  <c r="H8"/>
  <c r="H102"/>
  <c r="G8"/>
  <c r="G102"/>
  <c r="S7"/>
  <c r="S101"/>
  <c r="B101"/>
  <c r="R100"/>
  <c r="Q100"/>
  <c r="P100"/>
  <c r="O100"/>
  <c r="N100"/>
  <c r="M100"/>
  <c r="L100"/>
  <c r="K100"/>
  <c r="J100"/>
  <c r="I100"/>
  <c r="H100"/>
  <c r="G100"/>
  <c r="G12"/>
  <c r="G13"/>
  <c r="G14"/>
  <c r="G15"/>
  <c r="G16"/>
  <c r="G17"/>
  <c r="G18"/>
  <c r="G19"/>
  <c r="G11"/>
  <c r="G20"/>
  <c r="G25"/>
  <c r="G26"/>
  <c r="G27"/>
  <c r="G28"/>
  <c r="G29"/>
  <c r="G10"/>
  <c r="G33"/>
  <c r="G34"/>
  <c r="G35"/>
  <c r="G36"/>
  <c r="G37"/>
  <c r="G38"/>
  <c r="G39"/>
  <c r="G40"/>
  <c r="G41"/>
  <c r="G42"/>
  <c r="G32"/>
  <c r="G44"/>
  <c r="G45"/>
  <c r="G46"/>
  <c r="G47"/>
  <c r="G48"/>
  <c r="G43"/>
  <c r="G49"/>
  <c r="G50"/>
  <c r="G51"/>
  <c r="G52"/>
  <c r="G53"/>
  <c r="G30"/>
  <c r="G54"/>
  <c r="G57"/>
  <c r="G58"/>
  <c r="G59"/>
  <c r="G56"/>
  <c r="G60"/>
  <c r="G62"/>
  <c r="G63"/>
  <c r="G64"/>
  <c r="G65"/>
  <c r="H12"/>
  <c r="H13"/>
  <c r="H14"/>
  <c r="H15"/>
  <c r="H16"/>
  <c r="H17"/>
  <c r="H18"/>
  <c r="H19"/>
  <c r="H11"/>
  <c r="H20"/>
  <c r="H25"/>
  <c r="H26"/>
  <c r="H27"/>
  <c r="H28"/>
  <c r="H29"/>
  <c r="H10"/>
  <c r="H33"/>
  <c r="H34"/>
  <c r="H35"/>
  <c r="H36"/>
  <c r="H37"/>
  <c r="H38"/>
  <c r="H39"/>
  <c r="H40"/>
  <c r="H41"/>
  <c r="H42"/>
  <c r="H32"/>
  <c r="H44"/>
  <c r="H45"/>
  <c r="H46"/>
  <c r="H47"/>
  <c r="H48"/>
  <c r="H43"/>
  <c r="H49"/>
  <c r="H50"/>
  <c r="H51"/>
  <c r="H52"/>
  <c r="H53"/>
  <c r="H30"/>
  <c r="H54"/>
  <c r="H57"/>
  <c r="H58"/>
  <c r="H59"/>
  <c r="H56"/>
  <c r="H60"/>
  <c r="H62"/>
  <c r="H63"/>
  <c r="H64"/>
  <c r="H65"/>
  <c r="I12"/>
  <c r="I13"/>
  <c r="I14"/>
  <c r="I15"/>
  <c r="I16"/>
  <c r="I17"/>
  <c r="I18"/>
  <c r="I19"/>
  <c r="I11"/>
  <c r="I20"/>
  <c r="I25"/>
  <c r="I26"/>
  <c r="I27"/>
  <c r="I28"/>
  <c r="I29"/>
  <c r="I10"/>
  <c r="I33"/>
  <c r="I34"/>
  <c r="I35"/>
  <c r="I36"/>
  <c r="I37"/>
  <c r="I38"/>
  <c r="I39"/>
  <c r="I40"/>
  <c r="I41"/>
  <c r="I42"/>
  <c r="I32"/>
  <c r="I44"/>
  <c r="I45"/>
  <c r="I46"/>
  <c r="I47"/>
  <c r="I48"/>
  <c r="I43"/>
  <c r="I49"/>
  <c r="I50"/>
  <c r="I51"/>
  <c r="I52"/>
  <c r="I53"/>
  <c r="I30"/>
  <c r="I54"/>
  <c r="I57"/>
  <c r="I58"/>
  <c r="I59"/>
  <c r="I56"/>
  <c r="I60"/>
  <c r="I62"/>
  <c r="I63"/>
  <c r="I64"/>
  <c r="I65"/>
  <c r="J12"/>
  <c r="J13"/>
  <c r="J14"/>
  <c r="J15"/>
  <c r="J16"/>
  <c r="J17"/>
  <c r="J18"/>
  <c r="J19"/>
  <c r="J11"/>
  <c r="J20"/>
  <c r="J25"/>
  <c r="J26"/>
  <c r="J27"/>
  <c r="J28"/>
  <c r="J29"/>
  <c r="J10"/>
  <c r="J33"/>
  <c r="J34"/>
  <c r="J35"/>
  <c r="J36"/>
  <c r="J37"/>
  <c r="J38"/>
  <c r="J39"/>
  <c r="J40"/>
  <c r="J41"/>
  <c r="J42"/>
  <c r="J32"/>
  <c r="J44"/>
  <c r="J45"/>
  <c r="J46"/>
  <c r="J47"/>
  <c r="J48"/>
  <c r="J43"/>
  <c r="J49"/>
  <c r="J50"/>
  <c r="J51"/>
  <c r="J52"/>
  <c r="J53"/>
  <c r="J30"/>
  <c r="J54"/>
  <c r="J57"/>
  <c r="J58"/>
  <c r="J59"/>
  <c r="J56"/>
  <c r="J60"/>
  <c r="J62"/>
  <c r="J63"/>
  <c r="J64"/>
  <c r="J65"/>
  <c r="K12"/>
  <c r="K13"/>
  <c r="K14"/>
  <c r="K15"/>
  <c r="K16"/>
  <c r="K17"/>
  <c r="K18"/>
  <c r="K19"/>
  <c r="K11"/>
  <c r="K20"/>
  <c r="K25"/>
  <c r="K26"/>
  <c r="K27"/>
  <c r="K28"/>
  <c r="K29"/>
  <c r="K10"/>
  <c r="K33"/>
  <c r="K34"/>
  <c r="K35"/>
  <c r="K36"/>
  <c r="K37"/>
  <c r="K38"/>
  <c r="K39"/>
  <c r="K40"/>
  <c r="K41"/>
  <c r="K42"/>
  <c r="K32"/>
  <c r="K44"/>
  <c r="K45"/>
  <c r="K46"/>
  <c r="K47"/>
  <c r="K48"/>
  <c r="K43"/>
  <c r="K49"/>
  <c r="K50"/>
  <c r="K51"/>
  <c r="K52"/>
  <c r="K53"/>
  <c r="K30"/>
  <c r="K54"/>
  <c r="K57"/>
  <c r="K58"/>
  <c r="K59"/>
  <c r="K56"/>
  <c r="K60"/>
  <c r="K62"/>
  <c r="K63"/>
  <c r="K64"/>
  <c r="K65"/>
  <c r="L12"/>
  <c r="L13"/>
  <c r="L14"/>
  <c r="L15"/>
  <c r="L16"/>
  <c r="L17"/>
  <c r="L18"/>
  <c r="L19"/>
  <c r="L11"/>
  <c r="L20"/>
  <c r="L25"/>
  <c r="L26"/>
  <c r="L27"/>
  <c r="L28"/>
  <c r="L29"/>
  <c r="L10"/>
  <c r="L33"/>
  <c r="L34"/>
  <c r="L35"/>
  <c r="L36"/>
  <c r="L37"/>
  <c r="L38"/>
  <c r="L39"/>
  <c r="L40"/>
  <c r="L41"/>
  <c r="L42"/>
  <c r="L32"/>
  <c r="L44"/>
  <c r="L45"/>
  <c r="L46"/>
  <c r="L47"/>
  <c r="L48"/>
  <c r="L43"/>
  <c r="L49"/>
  <c r="L50"/>
  <c r="L51"/>
  <c r="L52"/>
  <c r="L53"/>
  <c r="L30"/>
  <c r="L54"/>
  <c r="L57"/>
  <c r="L58"/>
  <c r="L59"/>
  <c r="L56"/>
  <c r="L60"/>
  <c r="L62"/>
  <c r="L63"/>
  <c r="L64"/>
  <c r="L65"/>
  <c r="M12"/>
  <c r="M13"/>
  <c r="M14"/>
  <c r="M15"/>
  <c r="M16"/>
  <c r="M17"/>
  <c r="M18"/>
  <c r="M19"/>
  <c r="M11"/>
  <c r="M20"/>
  <c r="M25"/>
  <c r="M26"/>
  <c r="M27"/>
  <c r="M28"/>
  <c r="M29"/>
  <c r="M10"/>
  <c r="M33"/>
  <c r="M34"/>
  <c r="M35"/>
  <c r="M36"/>
  <c r="M37"/>
  <c r="M38"/>
  <c r="M39"/>
  <c r="M40"/>
  <c r="M41"/>
  <c r="M42"/>
  <c r="M32"/>
  <c r="M44"/>
  <c r="M45"/>
  <c r="M46"/>
  <c r="M47"/>
  <c r="M48"/>
  <c r="M43"/>
  <c r="M49"/>
  <c r="M50"/>
  <c r="M51"/>
  <c r="M52"/>
  <c r="M53"/>
  <c r="M30"/>
  <c r="M54"/>
  <c r="M57"/>
  <c r="M58"/>
  <c r="M59"/>
  <c r="M56"/>
  <c r="M60"/>
  <c r="M62"/>
  <c r="M63"/>
  <c r="M64"/>
  <c r="M65"/>
  <c r="N12"/>
  <c r="N13"/>
  <c r="N14"/>
  <c r="N15"/>
  <c r="N16"/>
  <c r="N17"/>
  <c r="N18"/>
  <c r="N19"/>
  <c r="N11"/>
  <c r="N20"/>
  <c r="N25"/>
  <c r="N26"/>
  <c r="N27"/>
  <c r="N28"/>
  <c r="N29"/>
  <c r="N10"/>
  <c r="N33"/>
  <c r="N34"/>
  <c r="N35"/>
  <c r="N36"/>
  <c r="N37"/>
  <c r="N38"/>
  <c r="N39"/>
  <c r="N40"/>
  <c r="N41"/>
  <c r="N42"/>
  <c r="N32"/>
  <c r="N44"/>
  <c r="N45"/>
  <c r="N46"/>
  <c r="N47"/>
  <c r="N48"/>
  <c r="N43"/>
  <c r="N49"/>
  <c r="N50"/>
  <c r="N51"/>
  <c r="N52"/>
  <c r="N53"/>
  <c r="N30"/>
  <c r="N54"/>
  <c r="N57"/>
  <c r="N58"/>
  <c r="N59"/>
  <c r="N56"/>
  <c r="N60"/>
  <c r="N62"/>
  <c r="N63"/>
  <c r="N64"/>
  <c r="N65"/>
  <c r="O12"/>
  <c r="O13"/>
  <c r="O14"/>
  <c r="O15"/>
  <c r="O16"/>
  <c r="O17"/>
  <c r="O18"/>
  <c r="O19"/>
  <c r="O11"/>
  <c r="O20"/>
  <c r="O25"/>
  <c r="O26"/>
  <c r="O27"/>
  <c r="O28"/>
  <c r="O29"/>
  <c r="O10"/>
  <c r="O33"/>
  <c r="O34"/>
  <c r="O35"/>
  <c r="O36"/>
  <c r="O37"/>
  <c r="O38"/>
  <c r="O39"/>
  <c r="O40"/>
  <c r="O41"/>
  <c r="O42"/>
  <c r="O32"/>
  <c r="O44"/>
  <c r="O45"/>
  <c r="O46"/>
  <c r="O47"/>
  <c r="O48"/>
  <c r="O43"/>
  <c r="O49"/>
  <c r="O50"/>
  <c r="O51"/>
  <c r="O52"/>
  <c r="O53"/>
  <c r="O30"/>
  <c r="O54"/>
  <c r="O57"/>
  <c r="O58"/>
  <c r="O59"/>
  <c r="O56"/>
  <c r="O60"/>
  <c r="O62"/>
  <c r="O63"/>
  <c r="O64"/>
  <c r="O65"/>
  <c r="P12"/>
  <c r="P13"/>
  <c r="P14"/>
  <c r="P15"/>
  <c r="P16"/>
  <c r="P17"/>
  <c r="P18"/>
  <c r="P19"/>
  <c r="P11"/>
  <c r="P20"/>
  <c r="P25"/>
  <c r="P26"/>
  <c r="P27"/>
  <c r="P28"/>
  <c r="P29"/>
  <c r="P10"/>
  <c r="P33"/>
  <c r="P34"/>
  <c r="P35"/>
  <c r="P36"/>
  <c r="P37"/>
  <c r="P38"/>
  <c r="P39"/>
  <c r="P40"/>
  <c r="P41"/>
  <c r="P42"/>
  <c r="P32"/>
  <c r="P44"/>
  <c r="P45"/>
  <c r="P46"/>
  <c r="P47"/>
  <c r="P48"/>
  <c r="P43"/>
  <c r="P49"/>
  <c r="P50"/>
  <c r="P51"/>
  <c r="P52"/>
  <c r="P53"/>
  <c r="P30"/>
  <c r="P54"/>
  <c r="P57"/>
  <c r="P58"/>
  <c r="P59"/>
  <c r="P56"/>
  <c r="P60"/>
  <c r="P62"/>
  <c r="P63"/>
  <c r="P64"/>
  <c r="P65"/>
  <c r="Q12"/>
  <c r="Q13"/>
  <c r="Q14"/>
  <c r="Q15"/>
  <c r="Q16"/>
  <c r="Q17"/>
  <c r="Q18"/>
  <c r="Q19"/>
  <c r="Q11"/>
  <c r="Q20"/>
  <c r="Q25"/>
  <c r="Q26"/>
  <c r="Q27"/>
  <c r="Q28"/>
  <c r="Q29"/>
  <c r="Q10"/>
  <c r="Q33"/>
  <c r="Q34"/>
  <c r="Q35"/>
  <c r="Q36"/>
  <c r="Q37"/>
  <c r="Q38"/>
  <c r="Q39"/>
  <c r="Q40"/>
  <c r="Q41"/>
  <c r="Q42"/>
  <c r="Q32"/>
  <c r="Q44"/>
  <c r="Q45"/>
  <c r="Q46"/>
  <c r="Q47"/>
  <c r="Q48"/>
  <c r="Q43"/>
  <c r="Q49"/>
  <c r="Q50"/>
  <c r="Q51"/>
  <c r="Q52"/>
  <c r="Q53"/>
  <c r="Q30"/>
  <c r="Q54"/>
  <c r="Q57"/>
  <c r="Q58"/>
  <c r="Q59"/>
  <c r="Q56"/>
  <c r="Q60"/>
  <c r="Q62"/>
  <c r="Q63"/>
  <c r="Q64"/>
  <c r="Q65"/>
  <c r="R12"/>
  <c r="R13"/>
  <c r="R14"/>
  <c r="R15"/>
  <c r="R16"/>
  <c r="R17"/>
  <c r="R18"/>
  <c r="R19"/>
  <c r="R11"/>
  <c r="R20"/>
  <c r="R25"/>
  <c r="R26"/>
  <c r="R27"/>
  <c r="R28"/>
  <c r="R29"/>
  <c r="R10"/>
  <c r="R33"/>
  <c r="R34"/>
  <c r="R35"/>
  <c r="R36"/>
  <c r="R37"/>
  <c r="R38"/>
  <c r="R39"/>
  <c r="R40"/>
  <c r="R41"/>
  <c r="R42"/>
  <c r="R32"/>
  <c r="R44"/>
  <c r="R45"/>
  <c r="R46"/>
  <c r="R47"/>
  <c r="R48"/>
  <c r="R43"/>
  <c r="R49"/>
  <c r="R50"/>
  <c r="R51"/>
  <c r="R52"/>
  <c r="R53"/>
  <c r="R30"/>
  <c r="R54"/>
  <c r="R57"/>
  <c r="R58"/>
  <c r="R59"/>
  <c r="R56"/>
  <c r="R60"/>
  <c r="R62"/>
  <c r="R63"/>
  <c r="R64"/>
  <c r="R65"/>
  <c r="S65"/>
  <c r="T65"/>
  <c r="B65"/>
  <c r="S64"/>
  <c r="T64"/>
  <c r="B64"/>
  <c r="S63"/>
  <c r="T63"/>
  <c r="B63"/>
  <c r="S62"/>
  <c r="T62"/>
  <c r="B62"/>
  <c r="G61"/>
  <c r="H61"/>
  <c r="I61"/>
  <c r="J61"/>
  <c r="K61"/>
  <c r="L61"/>
  <c r="M61"/>
  <c r="N61"/>
  <c r="O61"/>
  <c r="P61"/>
  <c r="Q61"/>
  <c r="R61"/>
  <c r="S61"/>
  <c r="T61"/>
  <c r="B61"/>
  <c r="S60"/>
  <c r="T60"/>
  <c r="B60"/>
  <c r="S59"/>
  <c r="T59"/>
  <c r="B59"/>
  <c r="S58"/>
  <c r="T58"/>
  <c r="B58"/>
  <c r="S57"/>
  <c r="T57"/>
  <c r="B57"/>
  <c r="S56"/>
  <c r="T56"/>
  <c r="B56"/>
  <c r="G55"/>
  <c r="H55"/>
  <c r="I55"/>
  <c r="J55"/>
  <c r="K55"/>
  <c r="L55"/>
  <c r="M55"/>
  <c r="N55"/>
  <c r="O55"/>
  <c r="P55"/>
  <c r="Q55"/>
  <c r="R55"/>
  <c r="S55"/>
  <c r="T55"/>
  <c r="B55"/>
  <c r="S54"/>
  <c r="T54"/>
  <c r="B54"/>
  <c r="S53"/>
  <c r="T53"/>
  <c r="B53"/>
  <c r="S52"/>
  <c r="T52"/>
  <c r="B52"/>
  <c r="S51"/>
  <c r="T51"/>
  <c r="B51"/>
  <c r="S50"/>
  <c r="T50"/>
  <c r="B50"/>
  <c r="S49"/>
  <c r="T49"/>
  <c r="B49"/>
  <c r="S48"/>
  <c r="T48"/>
  <c r="B48"/>
  <c r="S47"/>
  <c r="T47"/>
  <c r="B47"/>
  <c r="S46"/>
  <c r="T46"/>
  <c r="B46"/>
  <c r="S45"/>
  <c r="T45"/>
  <c r="B45"/>
  <c r="S44"/>
  <c r="T44"/>
  <c r="B44"/>
  <c r="S43"/>
  <c r="T43"/>
  <c r="B43"/>
  <c r="S42"/>
  <c r="T42"/>
  <c r="B42"/>
  <c r="S41"/>
  <c r="T41"/>
  <c r="B41"/>
  <c r="S40"/>
  <c r="T40"/>
  <c r="B40"/>
  <c r="S39"/>
  <c r="T39"/>
  <c r="B39"/>
  <c r="S38"/>
  <c r="T38"/>
  <c r="B38"/>
  <c r="S37"/>
  <c r="T37"/>
  <c r="B37"/>
  <c r="S36"/>
  <c r="T36"/>
  <c r="B36"/>
  <c r="S35"/>
  <c r="T35"/>
  <c r="B35"/>
  <c r="S34"/>
  <c r="T34"/>
  <c r="B34"/>
  <c r="S33"/>
  <c r="T33"/>
  <c r="B33"/>
  <c r="S32"/>
  <c r="T32"/>
  <c r="B32"/>
  <c r="G31"/>
  <c r="H31"/>
  <c r="I31"/>
  <c r="J31"/>
  <c r="K31"/>
  <c r="L31"/>
  <c r="M31"/>
  <c r="N31"/>
  <c r="O31"/>
  <c r="P31"/>
  <c r="Q31"/>
  <c r="R31"/>
  <c r="S31"/>
  <c r="T31"/>
  <c r="B31"/>
  <c r="S30"/>
  <c r="T30"/>
  <c r="B30"/>
  <c r="S29"/>
  <c r="T29"/>
  <c r="B29"/>
  <c r="S28"/>
  <c r="T28"/>
  <c r="B28"/>
  <c r="S27"/>
  <c r="T27"/>
  <c r="B27"/>
  <c r="S26"/>
  <c r="T26"/>
  <c r="B26"/>
  <c r="S25"/>
  <c r="T25"/>
  <c r="B25"/>
  <c r="G24"/>
  <c r="H24"/>
  <c r="I24"/>
  <c r="J24"/>
  <c r="K24"/>
  <c r="L24"/>
  <c r="M24"/>
  <c r="N24"/>
  <c r="O24"/>
  <c r="P24"/>
  <c r="Q24"/>
  <c r="R24"/>
  <c r="S24"/>
  <c r="T24"/>
  <c r="B24"/>
  <c r="G23"/>
  <c r="H23"/>
  <c r="I23"/>
  <c r="J23"/>
  <c r="K23"/>
  <c r="L23"/>
  <c r="M23"/>
  <c r="N23"/>
  <c r="O23"/>
  <c r="P23"/>
  <c r="Q23"/>
  <c r="R23"/>
  <c r="S23"/>
  <c r="T23"/>
  <c r="B23"/>
  <c r="G22"/>
  <c r="H22"/>
  <c r="I22"/>
  <c r="J22"/>
  <c r="K22"/>
  <c r="L22"/>
  <c r="M22"/>
  <c r="N22"/>
  <c r="O22"/>
  <c r="P22"/>
  <c r="Q22"/>
  <c r="R22"/>
  <c r="S22"/>
  <c r="T22"/>
  <c r="B22"/>
  <c r="G21"/>
  <c r="H21"/>
  <c r="I21"/>
  <c r="J21"/>
  <c r="K21"/>
  <c r="L21"/>
  <c r="M21"/>
  <c r="N21"/>
  <c r="O21"/>
  <c r="P21"/>
  <c r="Q21"/>
  <c r="R21"/>
  <c r="S21"/>
  <c r="T21"/>
  <c r="B21"/>
  <c r="S20"/>
  <c r="T20"/>
  <c r="B20"/>
  <c r="S19"/>
  <c r="T19"/>
  <c r="B19"/>
  <c r="S18"/>
  <c r="T18"/>
  <c r="B18"/>
  <c r="S17"/>
  <c r="T17"/>
  <c r="B17"/>
  <c r="S16"/>
  <c r="T16"/>
  <c r="B16"/>
  <c r="S15"/>
  <c r="T15"/>
  <c r="B15"/>
  <c r="S14"/>
  <c r="T14"/>
  <c r="B14"/>
  <c r="S13"/>
  <c r="T13"/>
  <c r="B13"/>
  <c r="S12"/>
  <c r="T12"/>
  <c r="B12"/>
  <c r="S11"/>
  <c r="T11"/>
  <c r="B11"/>
  <c r="S10"/>
  <c r="T10"/>
  <c r="B10"/>
  <c r="S8"/>
  <c r="B7"/>
  <c r="R5"/>
  <c r="Q5"/>
  <c r="P5"/>
  <c r="O5"/>
  <c r="N5"/>
  <c r="M5"/>
  <c r="L5"/>
  <c r="K5"/>
  <c r="J5"/>
  <c r="I5"/>
  <c r="H5"/>
  <c r="G5"/>
  <c r="E4"/>
  <c r="E3"/>
  <c r="E2"/>
  <c r="G107" i="8"/>
  <c r="G108"/>
  <c r="G109"/>
  <c r="G110"/>
  <c r="G111"/>
  <c r="G112"/>
  <c r="G113"/>
  <c r="G114"/>
  <c r="G106"/>
  <c r="G116"/>
  <c r="G117"/>
  <c r="G118"/>
  <c r="G119"/>
  <c r="G115"/>
  <c r="G120"/>
  <c r="G121"/>
  <c r="G122"/>
  <c r="G123"/>
  <c r="G124"/>
  <c r="G105"/>
  <c r="G128"/>
  <c r="G129"/>
  <c r="G130"/>
  <c r="G131"/>
  <c r="G132"/>
  <c r="G133"/>
  <c r="G134"/>
  <c r="G135"/>
  <c r="G136"/>
  <c r="G137"/>
  <c r="G127"/>
  <c r="G139"/>
  <c r="G140"/>
  <c r="G141"/>
  <c r="G142"/>
  <c r="G143"/>
  <c r="G138"/>
  <c r="G144"/>
  <c r="G145"/>
  <c r="G146"/>
  <c r="G147"/>
  <c r="G148"/>
  <c r="G125"/>
  <c r="G149"/>
  <c r="G152"/>
  <c r="G153"/>
  <c r="G154"/>
  <c r="G151"/>
  <c r="G155"/>
  <c r="G157"/>
  <c r="G158"/>
  <c r="G159"/>
  <c r="G160"/>
  <c r="H107"/>
  <c r="H108"/>
  <c r="H109"/>
  <c r="H110"/>
  <c r="H111"/>
  <c r="H112"/>
  <c r="H113"/>
  <c r="H114"/>
  <c r="H106"/>
  <c r="H116"/>
  <c r="H117"/>
  <c r="H118"/>
  <c r="H119"/>
  <c r="H115"/>
  <c r="H120"/>
  <c r="H121"/>
  <c r="H122"/>
  <c r="H123"/>
  <c r="H124"/>
  <c r="H105"/>
  <c r="H128"/>
  <c r="H129"/>
  <c r="H130"/>
  <c r="H131"/>
  <c r="H132"/>
  <c r="H133"/>
  <c r="H134"/>
  <c r="H135"/>
  <c r="H136"/>
  <c r="H137"/>
  <c r="H127"/>
  <c r="H139"/>
  <c r="H140"/>
  <c r="H141"/>
  <c r="H142"/>
  <c r="H143"/>
  <c r="H138"/>
  <c r="H144"/>
  <c r="H145"/>
  <c r="H146"/>
  <c r="H147"/>
  <c r="H148"/>
  <c r="H125"/>
  <c r="H149"/>
  <c r="H152"/>
  <c r="H153"/>
  <c r="H154"/>
  <c r="H151"/>
  <c r="H155"/>
  <c r="H157"/>
  <c r="H158"/>
  <c r="H159"/>
  <c r="H160"/>
  <c r="I107"/>
  <c r="I108"/>
  <c r="I109"/>
  <c r="I110"/>
  <c r="I111"/>
  <c r="I112"/>
  <c r="I113"/>
  <c r="I114"/>
  <c r="I106"/>
  <c r="I116"/>
  <c r="I117"/>
  <c r="I118"/>
  <c r="I119"/>
  <c r="I115"/>
  <c r="I120"/>
  <c r="I121"/>
  <c r="I122"/>
  <c r="I123"/>
  <c r="I124"/>
  <c r="I105"/>
  <c r="I128"/>
  <c r="I129"/>
  <c r="I130"/>
  <c r="I131"/>
  <c r="I132"/>
  <c r="I133"/>
  <c r="I134"/>
  <c r="I135"/>
  <c r="I136"/>
  <c r="I137"/>
  <c r="I127"/>
  <c r="I139"/>
  <c r="I140"/>
  <c r="I141"/>
  <c r="I142"/>
  <c r="I143"/>
  <c r="I138"/>
  <c r="I144"/>
  <c r="I145"/>
  <c r="I146"/>
  <c r="I147"/>
  <c r="I148"/>
  <c r="I125"/>
  <c r="I149"/>
  <c r="I152"/>
  <c r="I153"/>
  <c r="I154"/>
  <c r="I151"/>
  <c r="I155"/>
  <c r="I157"/>
  <c r="I158"/>
  <c r="I159"/>
  <c r="I160"/>
  <c r="J107"/>
  <c r="J108"/>
  <c r="J109"/>
  <c r="J110"/>
  <c r="J111"/>
  <c r="J112"/>
  <c r="J113"/>
  <c r="J114"/>
  <c r="J106"/>
  <c r="J116"/>
  <c r="J117"/>
  <c r="J118"/>
  <c r="J119"/>
  <c r="J115"/>
  <c r="J120"/>
  <c r="J121"/>
  <c r="J122"/>
  <c r="J123"/>
  <c r="J124"/>
  <c r="J105"/>
  <c r="J128"/>
  <c r="J129"/>
  <c r="J130"/>
  <c r="J131"/>
  <c r="J132"/>
  <c r="J133"/>
  <c r="J134"/>
  <c r="J135"/>
  <c r="J136"/>
  <c r="J137"/>
  <c r="J127"/>
  <c r="J139"/>
  <c r="J140"/>
  <c r="J141"/>
  <c r="J142"/>
  <c r="J143"/>
  <c r="J138"/>
  <c r="J144"/>
  <c r="J145"/>
  <c r="J146"/>
  <c r="J147"/>
  <c r="J148"/>
  <c r="J125"/>
  <c r="J149"/>
  <c r="J152"/>
  <c r="J153"/>
  <c r="J154"/>
  <c r="J151"/>
  <c r="J155"/>
  <c r="J157"/>
  <c r="J158"/>
  <c r="J159"/>
  <c r="J160"/>
  <c r="K107"/>
  <c r="K108"/>
  <c r="K109"/>
  <c r="K110"/>
  <c r="K111"/>
  <c r="K112"/>
  <c r="K113"/>
  <c r="K114"/>
  <c r="K106"/>
  <c r="K116"/>
  <c r="K117"/>
  <c r="K118"/>
  <c r="K119"/>
  <c r="K115"/>
  <c r="K120"/>
  <c r="K121"/>
  <c r="K122"/>
  <c r="K123"/>
  <c r="K124"/>
  <c r="K105"/>
  <c r="K128"/>
  <c r="K129"/>
  <c r="K130"/>
  <c r="K131"/>
  <c r="K132"/>
  <c r="K133"/>
  <c r="K134"/>
  <c r="K135"/>
  <c r="K136"/>
  <c r="K137"/>
  <c r="K127"/>
  <c r="K139"/>
  <c r="K140"/>
  <c r="K141"/>
  <c r="K142"/>
  <c r="K143"/>
  <c r="K138"/>
  <c r="K144"/>
  <c r="K145"/>
  <c r="K146"/>
  <c r="K147"/>
  <c r="K148"/>
  <c r="K125"/>
  <c r="K149"/>
  <c r="K152"/>
  <c r="K153"/>
  <c r="K154"/>
  <c r="K151"/>
  <c r="K155"/>
  <c r="K157"/>
  <c r="K158"/>
  <c r="K159"/>
  <c r="K160"/>
  <c r="L107"/>
  <c r="L108"/>
  <c r="L109"/>
  <c r="L110"/>
  <c r="L111"/>
  <c r="L112"/>
  <c r="L113"/>
  <c r="L114"/>
  <c r="L106"/>
  <c r="L116"/>
  <c r="L117"/>
  <c r="L118"/>
  <c r="L119"/>
  <c r="L115"/>
  <c r="L120"/>
  <c r="L121"/>
  <c r="L122"/>
  <c r="L123"/>
  <c r="L124"/>
  <c r="L105"/>
  <c r="L128"/>
  <c r="L129"/>
  <c r="L130"/>
  <c r="L131"/>
  <c r="L132"/>
  <c r="L133"/>
  <c r="L134"/>
  <c r="L135"/>
  <c r="L136"/>
  <c r="L137"/>
  <c r="L127"/>
  <c r="L139"/>
  <c r="L140"/>
  <c r="L141"/>
  <c r="L142"/>
  <c r="L143"/>
  <c r="L138"/>
  <c r="L144"/>
  <c r="L145"/>
  <c r="L146"/>
  <c r="L147"/>
  <c r="L148"/>
  <c r="L125"/>
  <c r="L149"/>
  <c r="L152"/>
  <c r="L153"/>
  <c r="L154"/>
  <c r="L151"/>
  <c r="L155"/>
  <c r="L157"/>
  <c r="L158"/>
  <c r="L159"/>
  <c r="L160"/>
  <c r="M107"/>
  <c r="M108"/>
  <c r="M109"/>
  <c r="M110"/>
  <c r="M111"/>
  <c r="M112"/>
  <c r="M113"/>
  <c r="M114"/>
  <c r="M106"/>
  <c r="M116"/>
  <c r="M117"/>
  <c r="M118"/>
  <c r="M119"/>
  <c r="M115"/>
  <c r="M120"/>
  <c r="M121"/>
  <c r="M122"/>
  <c r="M123"/>
  <c r="M124"/>
  <c r="M105"/>
  <c r="M128"/>
  <c r="M129"/>
  <c r="M130"/>
  <c r="M131"/>
  <c r="M132"/>
  <c r="M133"/>
  <c r="M134"/>
  <c r="M135"/>
  <c r="M136"/>
  <c r="M137"/>
  <c r="M127"/>
  <c r="M139"/>
  <c r="M140"/>
  <c r="M141"/>
  <c r="M142"/>
  <c r="M143"/>
  <c r="M138"/>
  <c r="M144"/>
  <c r="M145"/>
  <c r="M146"/>
  <c r="M147"/>
  <c r="M148"/>
  <c r="M125"/>
  <c r="M149"/>
  <c r="M152"/>
  <c r="M153"/>
  <c r="M154"/>
  <c r="M151"/>
  <c r="M155"/>
  <c r="M157"/>
  <c r="M158"/>
  <c r="M159"/>
  <c r="M160"/>
  <c r="N107"/>
  <c r="N108"/>
  <c r="N109"/>
  <c r="N110"/>
  <c r="N111"/>
  <c r="N112"/>
  <c r="N113"/>
  <c r="N114"/>
  <c r="N106"/>
  <c r="N116"/>
  <c r="N117"/>
  <c r="N118"/>
  <c r="N119"/>
  <c r="N115"/>
  <c r="N120"/>
  <c r="N121"/>
  <c r="N122"/>
  <c r="N123"/>
  <c r="N124"/>
  <c r="N105"/>
  <c r="N128"/>
  <c r="N129"/>
  <c r="N130"/>
  <c r="N131"/>
  <c r="N132"/>
  <c r="N133"/>
  <c r="N134"/>
  <c r="N135"/>
  <c r="N136"/>
  <c r="N137"/>
  <c r="N127"/>
  <c r="N139"/>
  <c r="N140"/>
  <c r="N141"/>
  <c r="N142"/>
  <c r="N143"/>
  <c r="N138"/>
  <c r="N144"/>
  <c r="N145"/>
  <c r="N146"/>
  <c r="N147"/>
  <c r="N148"/>
  <c r="N125"/>
  <c r="N149"/>
  <c r="N152"/>
  <c r="N153"/>
  <c r="N154"/>
  <c r="N151"/>
  <c r="N155"/>
  <c r="N157"/>
  <c r="N158"/>
  <c r="N159"/>
  <c r="N160"/>
  <c r="O107"/>
  <c r="O108"/>
  <c r="O109"/>
  <c r="O110"/>
  <c r="O111"/>
  <c r="O112"/>
  <c r="O113"/>
  <c r="O114"/>
  <c r="O106"/>
  <c r="O116"/>
  <c r="O117"/>
  <c r="O118"/>
  <c r="O119"/>
  <c r="O115"/>
  <c r="O120"/>
  <c r="O121"/>
  <c r="O122"/>
  <c r="O123"/>
  <c r="O124"/>
  <c r="O105"/>
  <c r="O128"/>
  <c r="O129"/>
  <c r="O130"/>
  <c r="O131"/>
  <c r="O132"/>
  <c r="O133"/>
  <c r="O134"/>
  <c r="O135"/>
  <c r="O136"/>
  <c r="O137"/>
  <c r="O127"/>
  <c r="O139"/>
  <c r="O140"/>
  <c r="O141"/>
  <c r="O142"/>
  <c r="O143"/>
  <c r="O138"/>
  <c r="O144"/>
  <c r="O145"/>
  <c r="O146"/>
  <c r="O147"/>
  <c r="O148"/>
  <c r="O125"/>
  <c r="O149"/>
  <c r="O152"/>
  <c r="O153"/>
  <c r="O154"/>
  <c r="O151"/>
  <c r="O155"/>
  <c r="O157"/>
  <c r="O158"/>
  <c r="O159"/>
  <c r="O160"/>
  <c r="P107"/>
  <c r="P108"/>
  <c r="P109"/>
  <c r="P110"/>
  <c r="P111"/>
  <c r="P112"/>
  <c r="P113"/>
  <c r="P114"/>
  <c r="P106"/>
  <c r="P116"/>
  <c r="P117"/>
  <c r="P118"/>
  <c r="P119"/>
  <c r="P115"/>
  <c r="P120"/>
  <c r="P121"/>
  <c r="P122"/>
  <c r="P123"/>
  <c r="P124"/>
  <c r="P105"/>
  <c r="P128"/>
  <c r="P129"/>
  <c r="P130"/>
  <c r="P131"/>
  <c r="P132"/>
  <c r="P133"/>
  <c r="P134"/>
  <c r="P135"/>
  <c r="P136"/>
  <c r="P137"/>
  <c r="P127"/>
  <c r="P139"/>
  <c r="P140"/>
  <c r="P141"/>
  <c r="P142"/>
  <c r="P143"/>
  <c r="P138"/>
  <c r="P144"/>
  <c r="P145"/>
  <c r="P146"/>
  <c r="P147"/>
  <c r="P148"/>
  <c r="P125"/>
  <c r="P149"/>
  <c r="P152"/>
  <c r="P153"/>
  <c r="P154"/>
  <c r="P151"/>
  <c r="P155"/>
  <c r="P157"/>
  <c r="P158"/>
  <c r="P159"/>
  <c r="P160"/>
  <c r="Q107"/>
  <c r="Q108"/>
  <c r="Q109"/>
  <c r="Q110"/>
  <c r="Q111"/>
  <c r="Q112"/>
  <c r="Q113"/>
  <c r="Q114"/>
  <c r="Q106"/>
  <c r="Q116"/>
  <c r="Q117"/>
  <c r="Q118"/>
  <c r="Q119"/>
  <c r="Q115"/>
  <c r="Q120"/>
  <c r="Q121"/>
  <c r="Q122"/>
  <c r="Q123"/>
  <c r="Q124"/>
  <c r="Q105"/>
  <c r="Q128"/>
  <c r="Q129"/>
  <c r="Q130"/>
  <c r="Q131"/>
  <c r="Q132"/>
  <c r="Q133"/>
  <c r="Q134"/>
  <c r="Q135"/>
  <c r="Q136"/>
  <c r="Q137"/>
  <c r="Q127"/>
  <c r="Q139"/>
  <c r="Q140"/>
  <c r="Q141"/>
  <c r="Q142"/>
  <c r="Q143"/>
  <c r="Q138"/>
  <c r="Q144"/>
  <c r="Q145"/>
  <c r="Q146"/>
  <c r="Q147"/>
  <c r="Q148"/>
  <c r="Q125"/>
  <c r="Q149"/>
  <c r="Q152"/>
  <c r="Q153"/>
  <c r="Q154"/>
  <c r="Q151"/>
  <c r="Q155"/>
  <c r="Q157"/>
  <c r="Q158"/>
  <c r="Q159"/>
  <c r="Q160"/>
  <c r="R107"/>
  <c r="R108"/>
  <c r="R109"/>
  <c r="R110"/>
  <c r="R111"/>
  <c r="R112"/>
  <c r="R113"/>
  <c r="R114"/>
  <c r="R106"/>
  <c r="R116"/>
  <c r="R117"/>
  <c r="R118"/>
  <c r="R119"/>
  <c r="R115"/>
  <c r="R120"/>
  <c r="R121"/>
  <c r="R122"/>
  <c r="R123"/>
  <c r="R124"/>
  <c r="R105"/>
  <c r="R128"/>
  <c r="R129"/>
  <c r="R130"/>
  <c r="R131"/>
  <c r="R132"/>
  <c r="R133"/>
  <c r="R134"/>
  <c r="R135"/>
  <c r="R136"/>
  <c r="R137"/>
  <c r="R127"/>
  <c r="R139"/>
  <c r="R140"/>
  <c r="R141"/>
  <c r="R142"/>
  <c r="R143"/>
  <c r="R138"/>
  <c r="R144"/>
  <c r="R145"/>
  <c r="R146"/>
  <c r="R147"/>
  <c r="R148"/>
  <c r="R125"/>
  <c r="R149"/>
  <c r="R152"/>
  <c r="R153"/>
  <c r="R154"/>
  <c r="R151"/>
  <c r="R155"/>
  <c r="R157"/>
  <c r="R158"/>
  <c r="R159"/>
  <c r="R160"/>
  <c r="S160"/>
  <c r="T160"/>
  <c r="B160"/>
  <c r="A160"/>
  <c r="S159"/>
  <c r="T159"/>
  <c r="B159"/>
  <c r="A159"/>
  <c r="S158"/>
  <c r="T158"/>
  <c r="B158"/>
  <c r="A158"/>
  <c r="S157"/>
  <c r="T157"/>
  <c r="B157"/>
  <c r="A157"/>
  <c r="G156"/>
  <c r="H156"/>
  <c r="I156"/>
  <c r="J156"/>
  <c r="K156"/>
  <c r="L156"/>
  <c r="M156"/>
  <c r="N156"/>
  <c r="O156"/>
  <c r="P156"/>
  <c r="Q156"/>
  <c r="R156"/>
  <c r="S156"/>
  <c r="T156"/>
  <c r="B156"/>
  <c r="A156"/>
  <c r="S155"/>
  <c r="T155"/>
  <c r="B155"/>
  <c r="A155"/>
  <c r="S154"/>
  <c r="T154"/>
  <c r="B154"/>
  <c r="A154"/>
  <c r="S153"/>
  <c r="T153"/>
  <c r="B153"/>
  <c r="A153"/>
  <c r="S152"/>
  <c r="T152"/>
  <c r="B152"/>
  <c r="A152"/>
  <c r="S151"/>
  <c r="T151"/>
  <c r="B151"/>
  <c r="A151"/>
  <c r="G150"/>
  <c r="H150"/>
  <c r="I150"/>
  <c r="J150"/>
  <c r="K150"/>
  <c r="L150"/>
  <c r="M150"/>
  <c r="N150"/>
  <c r="O150"/>
  <c r="P150"/>
  <c r="Q150"/>
  <c r="R150"/>
  <c r="S150"/>
  <c r="T150"/>
  <c r="B150"/>
  <c r="A150"/>
  <c r="S149"/>
  <c r="T149"/>
  <c r="B149"/>
  <c r="A149"/>
  <c r="S148"/>
  <c r="T148"/>
  <c r="B148"/>
  <c r="A148"/>
  <c r="S147"/>
  <c r="T147"/>
  <c r="B147"/>
  <c r="A147"/>
  <c r="S146"/>
  <c r="T146"/>
  <c r="B146"/>
  <c r="A146"/>
  <c r="S145"/>
  <c r="T145"/>
  <c r="B145"/>
  <c r="A145"/>
  <c r="S144"/>
  <c r="T144"/>
  <c r="B144"/>
  <c r="A144"/>
  <c r="S143"/>
  <c r="T143"/>
  <c r="B143"/>
  <c r="A143"/>
  <c r="S142"/>
  <c r="T142"/>
  <c r="B142"/>
  <c r="A142"/>
  <c r="S141"/>
  <c r="T141"/>
  <c r="B141"/>
  <c r="A141"/>
  <c r="S140"/>
  <c r="T140"/>
  <c r="B140"/>
  <c r="A140"/>
  <c r="S139"/>
  <c r="T139"/>
  <c r="B139"/>
  <c r="A139"/>
  <c r="S138"/>
  <c r="T138"/>
  <c r="B138"/>
  <c r="A138"/>
  <c r="S137"/>
  <c r="T137"/>
  <c r="B137"/>
  <c r="A137"/>
  <c r="S136"/>
  <c r="T136"/>
  <c r="B136"/>
  <c r="A136"/>
  <c r="S135"/>
  <c r="T135"/>
  <c r="B135"/>
  <c r="A135"/>
  <c r="S134"/>
  <c r="T134"/>
  <c r="B134"/>
  <c r="A134"/>
  <c r="S133"/>
  <c r="T133"/>
  <c r="B133"/>
  <c r="A133"/>
  <c r="S132"/>
  <c r="T132"/>
  <c r="B132"/>
  <c r="A132"/>
  <c r="S131"/>
  <c r="T131"/>
  <c r="B131"/>
  <c r="A131"/>
  <c r="S130"/>
  <c r="T130"/>
  <c r="B130"/>
  <c r="A130"/>
  <c r="S129"/>
  <c r="T129"/>
  <c r="B129"/>
  <c r="A129"/>
  <c r="S128"/>
  <c r="T128"/>
  <c r="B128"/>
  <c r="A128"/>
  <c r="S127"/>
  <c r="T127"/>
  <c r="B127"/>
  <c r="A127"/>
  <c r="G126"/>
  <c r="H126"/>
  <c r="I126"/>
  <c r="J126"/>
  <c r="K126"/>
  <c r="L126"/>
  <c r="M126"/>
  <c r="N126"/>
  <c r="O126"/>
  <c r="P126"/>
  <c r="Q126"/>
  <c r="R126"/>
  <c r="S126"/>
  <c r="T126"/>
  <c r="B126"/>
  <c r="A126"/>
  <c r="S125"/>
  <c r="T125"/>
  <c r="B125"/>
  <c r="A125"/>
  <c r="S124"/>
  <c r="T124"/>
  <c r="B124"/>
  <c r="A124"/>
  <c r="S123"/>
  <c r="T123"/>
  <c r="B123"/>
  <c r="A123"/>
  <c r="S122"/>
  <c r="T122"/>
  <c r="B122"/>
  <c r="A122"/>
  <c r="S121"/>
  <c r="T121"/>
  <c r="B121"/>
  <c r="A121"/>
  <c r="S120"/>
  <c r="T120"/>
  <c r="B120"/>
  <c r="A120"/>
  <c r="S119"/>
  <c r="T119"/>
  <c r="B119"/>
  <c r="A119"/>
  <c r="S118"/>
  <c r="T118"/>
  <c r="B118"/>
  <c r="A118"/>
  <c r="S117"/>
  <c r="T117"/>
  <c r="B117"/>
  <c r="A117"/>
  <c r="S116"/>
  <c r="T116"/>
  <c r="B116"/>
  <c r="A116"/>
  <c r="S115"/>
  <c r="T115"/>
  <c r="B115"/>
  <c r="A115"/>
  <c r="S114"/>
  <c r="T114"/>
  <c r="B114"/>
  <c r="A114"/>
  <c r="S113"/>
  <c r="T113"/>
  <c r="B113"/>
  <c r="A113"/>
  <c r="S112"/>
  <c r="T112"/>
  <c r="B112"/>
  <c r="A112"/>
  <c r="S111"/>
  <c r="T111"/>
  <c r="B111"/>
  <c r="A111"/>
  <c r="S110"/>
  <c r="T110"/>
  <c r="B110"/>
  <c r="A110"/>
  <c r="S109"/>
  <c r="T109"/>
  <c r="B109"/>
  <c r="A109"/>
  <c r="S108"/>
  <c r="T108"/>
  <c r="B108"/>
  <c r="A108"/>
  <c r="S107"/>
  <c r="T107"/>
  <c r="B107"/>
  <c r="A107"/>
  <c r="S106"/>
  <c r="T106"/>
  <c r="B106"/>
  <c r="A106"/>
  <c r="S105"/>
  <c r="T105"/>
  <c r="B105"/>
  <c r="A105"/>
  <c r="T9"/>
  <c r="T104"/>
  <c r="T103"/>
  <c r="S103"/>
  <c r="R8"/>
  <c r="R103"/>
  <c r="Q8"/>
  <c r="Q103"/>
  <c r="P8"/>
  <c r="P103"/>
  <c r="O8"/>
  <c r="O103"/>
  <c r="N8"/>
  <c r="N103"/>
  <c r="M8"/>
  <c r="M103"/>
  <c r="L8"/>
  <c r="L103"/>
  <c r="K8"/>
  <c r="K103"/>
  <c r="J8"/>
  <c r="J103"/>
  <c r="I8"/>
  <c r="I103"/>
  <c r="H8"/>
  <c r="H103"/>
  <c r="G8"/>
  <c r="G103"/>
  <c r="S7"/>
  <c r="S102"/>
  <c r="B102"/>
  <c r="R101"/>
  <c r="Q101"/>
  <c r="P101"/>
  <c r="O101"/>
  <c r="N101"/>
  <c r="M101"/>
  <c r="L101"/>
  <c r="K101"/>
  <c r="J101"/>
  <c r="I101"/>
  <c r="H101"/>
  <c r="G101"/>
  <c r="G59"/>
  <c r="G60"/>
  <c r="G58"/>
  <c r="G61"/>
  <c r="G63"/>
  <c r="G64"/>
  <c r="G65"/>
  <c r="G66"/>
  <c r="H59"/>
  <c r="H60"/>
  <c r="H58"/>
  <c r="H61"/>
  <c r="H63"/>
  <c r="H64"/>
  <c r="H65"/>
  <c r="H66"/>
  <c r="I59"/>
  <c r="I60"/>
  <c r="I58"/>
  <c r="I61"/>
  <c r="I63"/>
  <c r="I64"/>
  <c r="I65"/>
  <c r="I66"/>
  <c r="J59"/>
  <c r="J60"/>
  <c r="J58"/>
  <c r="J61"/>
  <c r="J63"/>
  <c r="J64"/>
  <c r="J65"/>
  <c r="J66"/>
  <c r="K59"/>
  <c r="K60"/>
  <c r="K58"/>
  <c r="K61"/>
  <c r="K63"/>
  <c r="K64"/>
  <c r="K65"/>
  <c r="K66"/>
  <c r="L59"/>
  <c r="L60"/>
  <c r="L58"/>
  <c r="L61"/>
  <c r="L63"/>
  <c r="L64"/>
  <c r="L65"/>
  <c r="L66"/>
  <c r="M59"/>
  <c r="M60"/>
  <c r="M58"/>
  <c r="M61"/>
  <c r="M63"/>
  <c r="M64"/>
  <c r="M65"/>
  <c r="M66"/>
  <c r="N59"/>
  <c r="N60"/>
  <c r="N58"/>
  <c r="N61"/>
  <c r="N63"/>
  <c r="N64"/>
  <c r="N65"/>
  <c r="N66"/>
  <c r="O59"/>
  <c r="O60"/>
  <c r="O58"/>
  <c r="O61"/>
  <c r="O63"/>
  <c r="O64"/>
  <c r="O65"/>
  <c r="O66"/>
  <c r="P59"/>
  <c r="P60"/>
  <c r="P58"/>
  <c r="P61"/>
  <c r="P63"/>
  <c r="P64"/>
  <c r="P65"/>
  <c r="P66"/>
  <c r="Q59"/>
  <c r="Q60"/>
  <c r="Q58"/>
  <c r="Q61"/>
  <c r="Q63"/>
  <c r="Q64"/>
  <c r="Q65"/>
  <c r="Q66"/>
  <c r="R59"/>
  <c r="R60"/>
  <c r="R58"/>
  <c r="R61"/>
  <c r="R63"/>
  <c r="R64"/>
  <c r="R65"/>
  <c r="R66"/>
  <c r="S66"/>
  <c r="T66"/>
  <c r="B66"/>
  <c r="S65"/>
  <c r="T65"/>
  <c r="B65"/>
  <c r="S64"/>
  <c r="T64"/>
  <c r="B64"/>
  <c r="S63"/>
  <c r="T63"/>
  <c r="B63"/>
  <c r="G62"/>
  <c r="H62"/>
  <c r="I62"/>
  <c r="J62"/>
  <c r="K62"/>
  <c r="L62"/>
  <c r="M62"/>
  <c r="N62"/>
  <c r="O62"/>
  <c r="P62"/>
  <c r="Q62"/>
  <c r="R62"/>
  <c r="S62"/>
  <c r="T62"/>
  <c r="B62"/>
  <c r="S61"/>
  <c r="T61"/>
  <c r="B61"/>
  <c r="S60"/>
  <c r="T60"/>
  <c r="B60"/>
  <c r="S59"/>
  <c r="T59"/>
  <c r="B59"/>
  <c r="S58"/>
  <c r="T58"/>
  <c r="B58"/>
  <c r="G57"/>
  <c r="H57"/>
  <c r="I57"/>
  <c r="J57"/>
  <c r="K57"/>
  <c r="L57"/>
  <c r="M57"/>
  <c r="N57"/>
  <c r="O57"/>
  <c r="P57"/>
  <c r="Q57"/>
  <c r="R57"/>
  <c r="S57"/>
  <c r="T57"/>
  <c r="B57"/>
  <c r="S56"/>
  <c r="T56"/>
  <c r="B56"/>
  <c r="S55"/>
  <c r="T55"/>
  <c r="B55"/>
  <c r="S54"/>
  <c r="T54"/>
  <c r="B54"/>
  <c r="S53"/>
  <c r="T53"/>
  <c r="B53"/>
  <c r="S52"/>
  <c r="T52"/>
  <c r="B52"/>
  <c r="S51"/>
  <c r="T51"/>
  <c r="B51"/>
  <c r="S50"/>
  <c r="T50"/>
  <c r="B50"/>
  <c r="S49"/>
  <c r="T49"/>
  <c r="B49"/>
  <c r="S48"/>
  <c r="T48"/>
  <c r="B48"/>
  <c r="S47"/>
  <c r="T47"/>
  <c r="B47"/>
  <c r="S46"/>
  <c r="T46"/>
  <c r="B46"/>
  <c r="S45"/>
  <c r="T45"/>
  <c r="B45"/>
  <c r="S44"/>
  <c r="T44"/>
  <c r="B44"/>
  <c r="S43"/>
  <c r="T43"/>
  <c r="B43"/>
  <c r="S42"/>
  <c r="T42"/>
  <c r="B42"/>
  <c r="S41"/>
  <c r="T41"/>
  <c r="B41"/>
  <c r="S40"/>
  <c r="T40"/>
  <c r="B40"/>
  <c r="S39"/>
  <c r="T39"/>
  <c r="B39"/>
  <c r="S38"/>
  <c r="T38"/>
  <c r="B38"/>
  <c r="S37"/>
  <c r="T37"/>
  <c r="B37"/>
  <c r="S36"/>
  <c r="T36"/>
  <c r="B36"/>
  <c r="S35"/>
  <c r="T35"/>
  <c r="B35"/>
  <c r="S34"/>
  <c r="T34"/>
  <c r="B34"/>
  <c r="S33"/>
  <c r="T33"/>
  <c r="B33"/>
  <c r="S32"/>
  <c r="T32"/>
  <c r="B32"/>
  <c r="G31"/>
  <c r="H31"/>
  <c r="I31"/>
  <c r="J31"/>
  <c r="K31"/>
  <c r="L31"/>
  <c r="M31"/>
  <c r="N31"/>
  <c r="O31"/>
  <c r="P31"/>
  <c r="Q31"/>
  <c r="R31"/>
  <c r="S31"/>
  <c r="T31"/>
  <c r="B31"/>
  <c r="S30"/>
  <c r="T30"/>
  <c r="B30"/>
  <c r="S29"/>
  <c r="T29"/>
  <c r="B29"/>
  <c r="S28"/>
  <c r="T28"/>
  <c r="B28"/>
  <c r="S27"/>
  <c r="T27"/>
  <c r="B27"/>
  <c r="S26"/>
  <c r="T26"/>
  <c r="B26"/>
  <c r="S25"/>
  <c r="T25"/>
  <c r="B25"/>
  <c r="G24"/>
  <c r="H24"/>
  <c r="I24"/>
  <c r="J24"/>
  <c r="K24"/>
  <c r="L24"/>
  <c r="M24"/>
  <c r="N24"/>
  <c r="O24"/>
  <c r="P24"/>
  <c r="Q24"/>
  <c r="R24"/>
  <c r="S24"/>
  <c r="T24"/>
  <c r="B24"/>
  <c r="G23"/>
  <c r="H23"/>
  <c r="I23"/>
  <c r="J23"/>
  <c r="K23"/>
  <c r="L23"/>
  <c r="M23"/>
  <c r="N23"/>
  <c r="O23"/>
  <c r="P23"/>
  <c r="Q23"/>
  <c r="R23"/>
  <c r="S23"/>
  <c r="T23"/>
  <c r="B23"/>
  <c r="G22"/>
  <c r="H22"/>
  <c r="I22"/>
  <c r="J22"/>
  <c r="K22"/>
  <c r="L22"/>
  <c r="M22"/>
  <c r="N22"/>
  <c r="O22"/>
  <c r="P22"/>
  <c r="Q22"/>
  <c r="R22"/>
  <c r="S22"/>
  <c r="T22"/>
  <c r="B22"/>
  <c r="G21"/>
  <c r="H21"/>
  <c r="I21"/>
  <c r="J21"/>
  <c r="K21"/>
  <c r="L21"/>
  <c r="M21"/>
  <c r="N21"/>
  <c r="O21"/>
  <c r="P21"/>
  <c r="Q21"/>
  <c r="R21"/>
  <c r="S21"/>
  <c r="T21"/>
  <c r="B21"/>
  <c r="S20"/>
  <c r="T20"/>
  <c r="B20"/>
  <c r="S19"/>
  <c r="T19"/>
  <c r="B19"/>
  <c r="S18"/>
  <c r="T18"/>
  <c r="B18"/>
  <c r="S17"/>
  <c r="T17"/>
  <c r="B17"/>
  <c r="S16"/>
  <c r="T16"/>
  <c r="B16"/>
  <c r="S15"/>
  <c r="T15"/>
  <c r="B15"/>
  <c r="S14"/>
  <c r="T14"/>
  <c r="B14"/>
  <c r="S13"/>
  <c r="T13"/>
  <c r="B13"/>
  <c r="S12"/>
  <c r="T12"/>
  <c r="B12"/>
  <c r="S11"/>
  <c r="T11"/>
  <c r="B11"/>
  <c r="S10"/>
  <c r="T10"/>
  <c r="B10"/>
  <c r="B7"/>
  <c r="R5"/>
  <c r="Q5"/>
  <c r="P5"/>
  <c r="O5"/>
  <c r="N5"/>
  <c r="M5"/>
  <c r="L5"/>
  <c r="K5"/>
  <c r="J5"/>
  <c r="I5"/>
  <c r="H5"/>
  <c r="G5"/>
  <c r="E4"/>
  <c r="E3"/>
  <c r="E2"/>
  <c r="G107" i="4"/>
  <c r="G108"/>
  <c r="G109"/>
  <c r="G110"/>
  <c r="G111"/>
  <c r="G112"/>
  <c r="G113"/>
  <c r="G114"/>
  <c r="G106"/>
  <c r="G116"/>
  <c r="G117"/>
  <c r="G118"/>
  <c r="G119"/>
  <c r="G115"/>
  <c r="G120"/>
  <c r="G121"/>
  <c r="G122"/>
  <c r="G123"/>
  <c r="G124"/>
  <c r="G105"/>
  <c r="G128"/>
  <c r="G129"/>
  <c r="G130"/>
  <c r="G131"/>
  <c r="G132"/>
  <c r="G133"/>
  <c r="G134"/>
  <c r="G135"/>
  <c r="G136"/>
  <c r="G137"/>
  <c r="G127"/>
  <c r="G139"/>
  <c r="G140"/>
  <c r="G141"/>
  <c r="G142"/>
  <c r="G143"/>
  <c r="G138"/>
  <c r="G144"/>
  <c r="G145"/>
  <c r="G146"/>
  <c r="G147"/>
  <c r="G148"/>
  <c r="G125"/>
  <c r="G149"/>
  <c r="G152"/>
  <c r="G153"/>
  <c r="G154"/>
  <c r="G151"/>
  <c r="G155"/>
  <c r="G157"/>
  <c r="G158"/>
  <c r="G159"/>
  <c r="G160"/>
  <c r="H107"/>
  <c r="H108"/>
  <c r="H109"/>
  <c r="H110"/>
  <c r="H111"/>
  <c r="H112"/>
  <c r="H113"/>
  <c r="H114"/>
  <c r="H106"/>
  <c r="H116"/>
  <c r="H117"/>
  <c r="H118"/>
  <c r="H119"/>
  <c r="H115"/>
  <c r="H120"/>
  <c r="H121"/>
  <c r="H122"/>
  <c r="H123"/>
  <c r="H124"/>
  <c r="H105"/>
  <c r="H128"/>
  <c r="H129"/>
  <c r="H130"/>
  <c r="H131"/>
  <c r="H132"/>
  <c r="H133"/>
  <c r="H134"/>
  <c r="H135"/>
  <c r="H136"/>
  <c r="H137"/>
  <c r="H127"/>
  <c r="H139"/>
  <c r="H140"/>
  <c r="H141"/>
  <c r="H142"/>
  <c r="H143"/>
  <c r="H138"/>
  <c r="H144"/>
  <c r="H145"/>
  <c r="H146"/>
  <c r="H147"/>
  <c r="H148"/>
  <c r="H125"/>
  <c r="H149"/>
  <c r="H152"/>
  <c r="H153"/>
  <c r="H154"/>
  <c r="H151"/>
  <c r="H155"/>
  <c r="H157"/>
  <c r="H158"/>
  <c r="H159"/>
  <c r="H160"/>
  <c r="I107"/>
  <c r="I108"/>
  <c r="I109"/>
  <c r="I110"/>
  <c r="I111"/>
  <c r="I112"/>
  <c r="I113"/>
  <c r="I114"/>
  <c r="I106"/>
  <c r="I116"/>
  <c r="I117"/>
  <c r="I118"/>
  <c r="I119"/>
  <c r="I115"/>
  <c r="I120"/>
  <c r="I121"/>
  <c r="I122"/>
  <c r="I123"/>
  <c r="I124"/>
  <c r="I105"/>
  <c r="I128"/>
  <c r="I129"/>
  <c r="I130"/>
  <c r="I131"/>
  <c r="I132"/>
  <c r="I133"/>
  <c r="I134"/>
  <c r="I135"/>
  <c r="I136"/>
  <c r="I137"/>
  <c r="I127"/>
  <c r="I139"/>
  <c r="I140"/>
  <c r="I141"/>
  <c r="I142"/>
  <c r="I143"/>
  <c r="I138"/>
  <c r="I144"/>
  <c r="I145"/>
  <c r="I146"/>
  <c r="I147"/>
  <c r="I148"/>
  <c r="I125"/>
  <c r="I149"/>
  <c r="I152"/>
  <c r="I153"/>
  <c r="I154"/>
  <c r="I151"/>
  <c r="I155"/>
  <c r="I157"/>
  <c r="I158"/>
  <c r="I159"/>
  <c r="I160"/>
  <c r="J107"/>
  <c r="J108"/>
  <c r="J109"/>
  <c r="J110"/>
  <c r="J111"/>
  <c r="J112"/>
  <c r="J113"/>
  <c r="J114"/>
  <c r="J106"/>
  <c r="J116"/>
  <c r="J117"/>
  <c r="J118"/>
  <c r="J119"/>
  <c r="J115"/>
  <c r="J120"/>
  <c r="J121"/>
  <c r="J122"/>
  <c r="J123"/>
  <c r="J124"/>
  <c r="J105"/>
  <c r="J128"/>
  <c r="J129"/>
  <c r="J130"/>
  <c r="J131"/>
  <c r="J132"/>
  <c r="J133"/>
  <c r="J134"/>
  <c r="J135"/>
  <c r="J136"/>
  <c r="J137"/>
  <c r="J127"/>
  <c r="J139"/>
  <c r="J140"/>
  <c r="J141"/>
  <c r="J142"/>
  <c r="J143"/>
  <c r="J138"/>
  <c r="J144"/>
  <c r="J145"/>
  <c r="J146"/>
  <c r="J147"/>
  <c r="J148"/>
  <c r="J125"/>
  <c r="J149"/>
  <c r="J152"/>
  <c r="J153"/>
  <c r="J154"/>
  <c r="J151"/>
  <c r="J155"/>
  <c r="J157"/>
  <c r="J158"/>
  <c r="J159"/>
  <c r="J160"/>
  <c r="K107"/>
  <c r="K108"/>
  <c r="K109"/>
  <c r="K110"/>
  <c r="K111"/>
  <c r="K112"/>
  <c r="K113"/>
  <c r="K114"/>
  <c r="K106"/>
  <c r="K116"/>
  <c r="K117"/>
  <c r="K118"/>
  <c r="K119"/>
  <c r="K115"/>
  <c r="K120"/>
  <c r="K121"/>
  <c r="K122"/>
  <c r="K123"/>
  <c r="K124"/>
  <c r="K105"/>
  <c r="K128"/>
  <c r="K129"/>
  <c r="K130"/>
  <c r="K131"/>
  <c r="K132"/>
  <c r="K133"/>
  <c r="K134"/>
  <c r="K135"/>
  <c r="K136"/>
  <c r="K137"/>
  <c r="K127"/>
  <c r="K139"/>
  <c r="K140"/>
  <c r="K141"/>
  <c r="K142"/>
  <c r="K143"/>
  <c r="K138"/>
  <c r="K144"/>
  <c r="K145"/>
  <c r="K146"/>
  <c r="K147"/>
  <c r="K148"/>
  <c r="K125"/>
  <c r="K149"/>
  <c r="K152"/>
  <c r="K153"/>
  <c r="K154"/>
  <c r="K151"/>
  <c r="K155"/>
  <c r="K157"/>
  <c r="K158"/>
  <c r="K159"/>
  <c r="K160"/>
  <c r="L107"/>
  <c r="L108"/>
  <c r="L109"/>
  <c r="L110"/>
  <c r="L111"/>
  <c r="L112"/>
  <c r="L113"/>
  <c r="L114"/>
  <c r="L106"/>
  <c r="L116"/>
  <c r="L117"/>
  <c r="L118"/>
  <c r="L119"/>
  <c r="L115"/>
  <c r="L120"/>
  <c r="L121"/>
  <c r="L122"/>
  <c r="L123"/>
  <c r="L124"/>
  <c r="L105"/>
  <c r="L128"/>
  <c r="L129"/>
  <c r="L130"/>
  <c r="L131"/>
  <c r="L132"/>
  <c r="L133"/>
  <c r="L134"/>
  <c r="L135"/>
  <c r="L136"/>
  <c r="L137"/>
  <c r="L127"/>
  <c r="L139"/>
  <c r="L140"/>
  <c r="L141"/>
  <c r="L142"/>
  <c r="L143"/>
  <c r="L138"/>
  <c r="L144"/>
  <c r="L145"/>
  <c r="L146"/>
  <c r="L147"/>
  <c r="L148"/>
  <c r="L125"/>
  <c r="L149"/>
  <c r="L152"/>
  <c r="L153"/>
  <c r="L154"/>
  <c r="L151"/>
  <c r="L155"/>
  <c r="L157"/>
  <c r="L158"/>
  <c r="L159"/>
  <c r="L160"/>
  <c r="M107"/>
  <c r="M108"/>
  <c r="M109"/>
  <c r="M110"/>
  <c r="M111"/>
  <c r="M112"/>
  <c r="M113"/>
  <c r="M114"/>
  <c r="M106"/>
  <c r="M116"/>
  <c r="M117"/>
  <c r="M118"/>
  <c r="M119"/>
  <c r="M115"/>
  <c r="M120"/>
  <c r="M121"/>
  <c r="M122"/>
  <c r="M123"/>
  <c r="M124"/>
  <c r="M105"/>
  <c r="M128"/>
  <c r="M129"/>
  <c r="M130"/>
  <c r="M131"/>
  <c r="M132"/>
  <c r="M133"/>
  <c r="M134"/>
  <c r="M135"/>
  <c r="M136"/>
  <c r="M137"/>
  <c r="M127"/>
  <c r="M139"/>
  <c r="M140"/>
  <c r="M141"/>
  <c r="M142"/>
  <c r="M143"/>
  <c r="M138"/>
  <c r="M144"/>
  <c r="M145"/>
  <c r="M146"/>
  <c r="M147"/>
  <c r="M148"/>
  <c r="M125"/>
  <c r="M149"/>
  <c r="M152"/>
  <c r="M153"/>
  <c r="M154"/>
  <c r="M151"/>
  <c r="M155"/>
  <c r="M157"/>
  <c r="M158"/>
  <c r="M159"/>
  <c r="M160"/>
  <c r="N107"/>
  <c r="N108"/>
  <c r="N109"/>
  <c r="N110"/>
  <c r="N111"/>
  <c r="N112"/>
  <c r="N113"/>
  <c r="N114"/>
  <c r="N106"/>
  <c r="N116"/>
  <c r="N117"/>
  <c r="N118"/>
  <c r="N119"/>
  <c r="N115"/>
  <c r="N120"/>
  <c r="N121"/>
  <c r="N122"/>
  <c r="N123"/>
  <c r="N124"/>
  <c r="N105"/>
  <c r="N128"/>
  <c r="N129"/>
  <c r="N130"/>
  <c r="N131"/>
  <c r="N132"/>
  <c r="N133"/>
  <c r="N134"/>
  <c r="N135"/>
  <c r="N136"/>
  <c r="N137"/>
  <c r="N127"/>
  <c r="N139"/>
  <c r="N140"/>
  <c r="N141"/>
  <c r="N142"/>
  <c r="N143"/>
  <c r="N138"/>
  <c r="N144"/>
  <c r="N145"/>
  <c r="N146"/>
  <c r="N147"/>
  <c r="N148"/>
  <c r="N125"/>
  <c r="N149"/>
  <c r="N152"/>
  <c r="N153"/>
  <c r="N154"/>
  <c r="N151"/>
  <c r="N155"/>
  <c r="N157"/>
  <c r="N158"/>
  <c r="N159"/>
  <c r="N160"/>
  <c r="O107"/>
  <c r="O108"/>
  <c r="O109"/>
  <c r="O110"/>
  <c r="O111"/>
  <c r="O112"/>
  <c r="O113"/>
  <c r="O114"/>
  <c r="O106"/>
  <c r="O116"/>
  <c r="O117"/>
  <c r="O118"/>
  <c r="O119"/>
  <c r="O115"/>
  <c r="O120"/>
  <c r="O121"/>
  <c r="O122"/>
  <c r="O123"/>
  <c r="O124"/>
  <c r="O105"/>
  <c r="O128"/>
  <c r="O129"/>
  <c r="O130"/>
  <c r="O131"/>
  <c r="O132"/>
  <c r="O133"/>
  <c r="O134"/>
  <c r="O135"/>
  <c r="O136"/>
  <c r="O137"/>
  <c r="O127"/>
  <c r="O139"/>
  <c r="O140"/>
  <c r="O141"/>
  <c r="O142"/>
  <c r="O143"/>
  <c r="O138"/>
  <c r="O144"/>
  <c r="O145"/>
  <c r="O146"/>
  <c r="O147"/>
  <c r="O148"/>
  <c r="O125"/>
  <c r="O149"/>
  <c r="O152"/>
  <c r="O153"/>
  <c r="O154"/>
  <c r="O151"/>
  <c r="O155"/>
  <c r="O157"/>
  <c r="O158"/>
  <c r="O159"/>
  <c r="O160"/>
  <c r="P107"/>
  <c r="P108"/>
  <c r="P109"/>
  <c r="P110"/>
  <c r="P111"/>
  <c r="P112"/>
  <c r="P113"/>
  <c r="P114"/>
  <c r="P106"/>
  <c r="P116"/>
  <c r="P117"/>
  <c r="P118"/>
  <c r="P119"/>
  <c r="P115"/>
  <c r="P120"/>
  <c r="P121"/>
  <c r="P122"/>
  <c r="P123"/>
  <c r="P124"/>
  <c r="P105"/>
  <c r="P128"/>
  <c r="P129"/>
  <c r="P130"/>
  <c r="P131"/>
  <c r="P132"/>
  <c r="P133"/>
  <c r="P134"/>
  <c r="P135"/>
  <c r="P136"/>
  <c r="P137"/>
  <c r="P127"/>
  <c r="P139"/>
  <c r="P140"/>
  <c r="P141"/>
  <c r="P142"/>
  <c r="P143"/>
  <c r="P138"/>
  <c r="P144"/>
  <c r="P145"/>
  <c r="P146"/>
  <c r="P147"/>
  <c r="P148"/>
  <c r="P125"/>
  <c r="P149"/>
  <c r="P152"/>
  <c r="P153"/>
  <c r="P154"/>
  <c r="P151"/>
  <c r="P155"/>
  <c r="P157"/>
  <c r="P158"/>
  <c r="P159"/>
  <c r="P160"/>
  <c r="Q107"/>
  <c r="Q108"/>
  <c r="Q109"/>
  <c r="Q110"/>
  <c r="Q111"/>
  <c r="Q112"/>
  <c r="Q113"/>
  <c r="Q114"/>
  <c r="Q106"/>
  <c r="Q116"/>
  <c r="Q117"/>
  <c r="Q118"/>
  <c r="Q119"/>
  <c r="Q115"/>
  <c r="Q120"/>
  <c r="Q121"/>
  <c r="Q122"/>
  <c r="Q123"/>
  <c r="Q124"/>
  <c r="Q105"/>
  <c r="Q128"/>
  <c r="Q129"/>
  <c r="Q130"/>
  <c r="Q131"/>
  <c r="Q132"/>
  <c r="Q133"/>
  <c r="Q134"/>
  <c r="Q135"/>
  <c r="Q136"/>
  <c r="Q137"/>
  <c r="Q127"/>
  <c r="Q139"/>
  <c r="Q140"/>
  <c r="Q141"/>
  <c r="Q142"/>
  <c r="Q143"/>
  <c r="Q138"/>
  <c r="Q144"/>
  <c r="Q145"/>
  <c r="Q146"/>
  <c r="Q147"/>
  <c r="Q148"/>
  <c r="Q125"/>
  <c r="Q149"/>
  <c r="Q152"/>
  <c r="Q153"/>
  <c r="Q154"/>
  <c r="Q151"/>
  <c r="Q155"/>
  <c r="Q157"/>
  <c r="Q158"/>
  <c r="Q159"/>
  <c r="Q160"/>
  <c r="R107"/>
  <c r="R108"/>
  <c r="R109"/>
  <c r="R110"/>
  <c r="R111"/>
  <c r="R112"/>
  <c r="R113"/>
  <c r="R114"/>
  <c r="R106"/>
  <c r="R116"/>
  <c r="R117"/>
  <c r="R118"/>
  <c r="R119"/>
  <c r="R115"/>
  <c r="R120"/>
  <c r="R121"/>
  <c r="R122"/>
  <c r="R123"/>
  <c r="R124"/>
  <c r="R105"/>
  <c r="R128"/>
  <c r="R129"/>
  <c r="R130"/>
  <c r="R131"/>
  <c r="R132"/>
  <c r="R133"/>
  <c r="R134"/>
  <c r="R135"/>
  <c r="R136"/>
  <c r="R137"/>
  <c r="R127"/>
  <c r="R139"/>
  <c r="R140"/>
  <c r="R141"/>
  <c r="R142"/>
  <c r="R143"/>
  <c r="R138"/>
  <c r="R144"/>
  <c r="R145"/>
  <c r="R146"/>
  <c r="R147"/>
  <c r="R148"/>
  <c r="R125"/>
  <c r="R149"/>
  <c r="R152"/>
  <c r="R153"/>
  <c r="R154"/>
  <c r="R151"/>
  <c r="R155"/>
  <c r="R157"/>
  <c r="R158"/>
  <c r="R159"/>
  <c r="R160"/>
  <c r="S160"/>
  <c r="T160"/>
  <c r="B160"/>
  <c r="A160"/>
  <c r="S159"/>
  <c r="T159"/>
  <c r="B159"/>
  <c r="A159"/>
  <c r="S158"/>
  <c r="T158"/>
  <c r="B158"/>
  <c r="A158"/>
  <c r="S157"/>
  <c r="T157"/>
  <c r="B157"/>
  <c r="A157"/>
  <c r="G156"/>
  <c r="H156"/>
  <c r="I156"/>
  <c r="J156"/>
  <c r="K156"/>
  <c r="L156"/>
  <c r="M156"/>
  <c r="N156"/>
  <c r="O156"/>
  <c r="P156"/>
  <c r="Q156"/>
  <c r="R156"/>
  <c r="S156"/>
  <c r="T156"/>
  <c r="B156"/>
  <c r="A156"/>
  <c r="S155"/>
  <c r="T155"/>
  <c r="B155"/>
  <c r="A155"/>
  <c r="S154"/>
  <c r="T154"/>
  <c r="B154"/>
  <c r="A154"/>
  <c r="S153"/>
  <c r="T153"/>
  <c r="B153"/>
  <c r="A153"/>
  <c r="S152"/>
  <c r="T152"/>
  <c r="B152"/>
  <c r="A152"/>
  <c r="S151"/>
  <c r="T151"/>
  <c r="B151"/>
  <c r="A151"/>
  <c r="G150"/>
  <c r="H150"/>
  <c r="I150"/>
  <c r="J150"/>
  <c r="K150"/>
  <c r="L150"/>
  <c r="M150"/>
  <c r="N150"/>
  <c r="O150"/>
  <c r="P150"/>
  <c r="Q150"/>
  <c r="R150"/>
  <c r="S150"/>
  <c r="T150"/>
  <c r="B150"/>
  <c r="A150"/>
  <c r="S149"/>
  <c r="T149"/>
  <c r="B149"/>
  <c r="A149"/>
  <c r="S148"/>
  <c r="T148"/>
  <c r="B148"/>
  <c r="A148"/>
  <c r="S147"/>
  <c r="T147"/>
  <c r="B147"/>
  <c r="A147"/>
  <c r="S146"/>
  <c r="T146"/>
  <c r="B146"/>
  <c r="A146"/>
  <c r="S145"/>
  <c r="T145"/>
  <c r="B145"/>
  <c r="A145"/>
  <c r="S144"/>
  <c r="T144"/>
  <c r="B144"/>
  <c r="A144"/>
  <c r="S143"/>
  <c r="T143"/>
  <c r="B143"/>
  <c r="A143"/>
  <c r="S142"/>
  <c r="T142"/>
  <c r="B142"/>
  <c r="A142"/>
  <c r="S141"/>
  <c r="T141"/>
  <c r="B141"/>
  <c r="A141"/>
  <c r="S140"/>
  <c r="T140"/>
  <c r="B140"/>
  <c r="A140"/>
  <c r="S139"/>
  <c r="T139"/>
  <c r="B139"/>
  <c r="A139"/>
  <c r="S138"/>
  <c r="T138"/>
  <c r="B138"/>
  <c r="A138"/>
  <c r="S137"/>
  <c r="T137"/>
  <c r="B137"/>
  <c r="A137"/>
  <c r="S136"/>
  <c r="T136"/>
  <c r="B136"/>
  <c r="A136"/>
  <c r="S135"/>
  <c r="T135"/>
  <c r="B135"/>
  <c r="A135"/>
  <c r="S134"/>
  <c r="T134"/>
  <c r="B134"/>
  <c r="A134"/>
  <c r="S133"/>
  <c r="T133"/>
  <c r="B133"/>
  <c r="A133"/>
  <c r="S132"/>
  <c r="T132"/>
  <c r="B132"/>
  <c r="A132"/>
  <c r="S131"/>
  <c r="T131"/>
  <c r="B131"/>
  <c r="A131"/>
  <c r="S130"/>
  <c r="T130"/>
  <c r="B130"/>
  <c r="A130"/>
  <c r="S129"/>
  <c r="T129"/>
  <c r="B129"/>
  <c r="A129"/>
  <c r="S128"/>
  <c r="T128"/>
  <c r="B128"/>
  <c r="A128"/>
  <c r="S127"/>
  <c r="T127"/>
  <c r="B127"/>
  <c r="A127"/>
  <c r="G126"/>
  <c r="H126"/>
  <c r="I126"/>
  <c r="J126"/>
  <c r="K126"/>
  <c r="L126"/>
  <c r="M126"/>
  <c r="N126"/>
  <c r="O126"/>
  <c r="P126"/>
  <c r="Q126"/>
  <c r="R126"/>
  <c r="S126"/>
  <c r="T126"/>
  <c r="B126"/>
  <c r="A126"/>
  <c r="S125"/>
  <c r="T125"/>
  <c r="B125"/>
  <c r="A125"/>
  <c r="S124"/>
  <c r="T124"/>
  <c r="B124"/>
  <c r="A124"/>
  <c r="S123"/>
  <c r="T123"/>
  <c r="B123"/>
  <c r="A123"/>
  <c r="S122"/>
  <c r="T122"/>
  <c r="B122"/>
  <c r="A122"/>
  <c r="S121"/>
  <c r="T121"/>
  <c r="B121"/>
  <c r="A121"/>
  <c r="S120"/>
  <c r="T120"/>
  <c r="B120"/>
  <c r="A120"/>
  <c r="S119"/>
  <c r="T119"/>
  <c r="B119"/>
  <c r="A119"/>
  <c r="S118"/>
  <c r="T118"/>
  <c r="B118"/>
  <c r="A118"/>
  <c r="S117"/>
  <c r="T117"/>
  <c r="B117"/>
  <c r="A117"/>
  <c r="S116"/>
  <c r="T116"/>
  <c r="B116"/>
  <c r="A116"/>
  <c r="S115"/>
  <c r="T115"/>
  <c r="B115"/>
  <c r="A115"/>
  <c r="S114"/>
  <c r="T114"/>
  <c r="B114"/>
  <c r="A114"/>
  <c r="S113"/>
  <c r="T113"/>
  <c r="B113"/>
  <c r="A113"/>
  <c r="S112"/>
  <c r="T112"/>
  <c r="B112"/>
  <c r="A112"/>
  <c r="S111"/>
  <c r="T111"/>
  <c r="B111"/>
  <c r="A111"/>
  <c r="S110"/>
  <c r="T110"/>
  <c r="B110"/>
  <c r="A110"/>
  <c r="S109"/>
  <c r="T109"/>
  <c r="B109"/>
  <c r="A109"/>
  <c r="S108"/>
  <c r="T108"/>
  <c r="B108"/>
  <c r="A108"/>
  <c r="S107"/>
  <c r="T107"/>
  <c r="B107"/>
  <c r="A107"/>
  <c r="S106"/>
  <c r="T106"/>
  <c r="B106"/>
  <c r="A106"/>
  <c r="S105"/>
  <c r="T105"/>
  <c r="B105"/>
  <c r="A105"/>
  <c r="T9"/>
  <c r="T104"/>
  <c r="T103"/>
  <c r="S103"/>
  <c r="R8"/>
  <c r="R103"/>
  <c r="Q8"/>
  <c r="Q103"/>
  <c r="P8"/>
  <c r="P103"/>
  <c r="O8"/>
  <c r="O103"/>
  <c r="N8"/>
  <c r="N103"/>
  <c r="M8"/>
  <c r="M103"/>
  <c r="L8"/>
  <c r="L103"/>
  <c r="K8"/>
  <c r="K103"/>
  <c r="J8"/>
  <c r="J103"/>
  <c r="I8"/>
  <c r="I103"/>
  <c r="H8"/>
  <c r="H103"/>
  <c r="G8"/>
  <c r="G103"/>
  <c r="S7"/>
  <c r="S102"/>
  <c r="B102"/>
  <c r="R101"/>
  <c r="Q101"/>
  <c r="P101"/>
  <c r="O101"/>
  <c r="N101"/>
  <c r="M101"/>
  <c r="L101"/>
  <c r="K101"/>
  <c r="J101"/>
  <c r="I101"/>
  <c r="H101"/>
  <c r="G101"/>
  <c r="G56"/>
  <c r="G59"/>
  <c r="G60"/>
  <c r="G58"/>
  <c r="G61"/>
  <c r="G63"/>
  <c r="G64"/>
  <c r="G65"/>
  <c r="G66"/>
  <c r="H56"/>
  <c r="H59"/>
  <c r="H60"/>
  <c r="H58"/>
  <c r="H61"/>
  <c r="H63"/>
  <c r="H64"/>
  <c r="H65"/>
  <c r="H66"/>
  <c r="I56"/>
  <c r="I59"/>
  <c r="I60"/>
  <c r="I58"/>
  <c r="I61"/>
  <c r="I63"/>
  <c r="I64"/>
  <c r="I65"/>
  <c r="I66"/>
  <c r="J56"/>
  <c r="J59"/>
  <c r="J60"/>
  <c r="J58"/>
  <c r="J61"/>
  <c r="J63"/>
  <c r="J64"/>
  <c r="J65"/>
  <c r="J66"/>
  <c r="K56"/>
  <c r="K59"/>
  <c r="K60"/>
  <c r="K58"/>
  <c r="K61"/>
  <c r="K63"/>
  <c r="K64"/>
  <c r="K65"/>
  <c r="K66"/>
  <c r="L56"/>
  <c r="L59"/>
  <c r="L60"/>
  <c r="L58"/>
  <c r="L61"/>
  <c r="L63"/>
  <c r="L64"/>
  <c r="L65"/>
  <c r="L66"/>
  <c r="M56"/>
  <c r="M59"/>
  <c r="M60"/>
  <c r="M58"/>
  <c r="M61"/>
  <c r="M63"/>
  <c r="M64"/>
  <c r="M65"/>
  <c r="M66"/>
  <c r="N56"/>
  <c r="N59"/>
  <c r="N60"/>
  <c r="N58"/>
  <c r="N61"/>
  <c r="N63"/>
  <c r="N64"/>
  <c r="N65"/>
  <c r="N66"/>
  <c r="O56"/>
  <c r="O59"/>
  <c r="O60"/>
  <c r="O58"/>
  <c r="O61"/>
  <c r="O63"/>
  <c r="O64"/>
  <c r="O65"/>
  <c r="O66"/>
  <c r="P56"/>
  <c r="P59"/>
  <c r="P60"/>
  <c r="P58"/>
  <c r="P61"/>
  <c r="P63"/>
  <c r="P64"/>
  <c r="P65"/>
  <c r="P66"/>
  <c r="Q56"/>
  <c r="Q59"/>
  <c r="Q60"/>
  <c r="Q58"/>
  <c r="Q61"/>
  <c r="Q63"/>
  <c r="Q64"/>
  <c r="Q65"/>
  <c r="Q66"/>
  <c r="R56"/>
  <c r="R59"/>
  <c r="R60"/>
  <c r="R58"/>
  <c r="R61"/>
  <c r="R63"/>
  <c r="R64"/>
  <c r="R65"/>
  <c r="R66"/>
  <c r="S66"/>
  <c r="T66"/>
  <c r="B66"/>
  <c r="S65"/>
  <c r="T65"/>
  <c r="B65"/>
  <c r="S64"/>
  <c r="T64"/>
  <c r="B64"/>
  <c r="S63"/>
  <c r="T63"/>
  <c r="B63"/>
  <c r="G62"/>
  <c r="H62"/>
  <c r="I62"/>
  <c r="J62"/>
  <c r="K62"/>
  <c r="L62"/>
  <c r="M62"/>
  <c r="N62"/>
  <c r="O62"/>
  <c r="P62"/>
  <c r="Q62"/>
  <c r="R62"/>
  <c r="S62"/>
  <c r="T62"/>
  <c r="B62"/>
  <c r="S61"/>
  <c r="T61"/>
  <c r="B61"/>
  <c r="S60"/>
  <c r="T60"/>
  <c r="B60"/>
  <c r="S59"/>
  <c r="T59"/>
  <c r="B59"/>
  <c r="S58"/>
  <c r="T58"/>
  <c r="B58"/>
  <c r="G57"/>
  <c r="H57"/>
  <c r="I57"/>
  <c r="J57"/>
  <c r="K57"/>
  <c r="L57"/>
  <c r="M57"/>
  <c r="N57"/>
  <c r="O57"/>
  <c r="P57"/>
  <c r="Q57"/>
  <c r="R57"/>
  <c r="S57"/>
  <c r="T57"/>
  <c r="B57"/>
  <c r="S56"/>
  <c r="T56"/>
  <c r="B56"/>
  <c r="G55"/>
  <c r="H55"/>
  <c r="I55"/>
  <c r="J55"/>
  <c r="K55"/>
  <c r="L55"/>
  <c r="M55"/>
  <c r="N55"/>
  <c r="O55"/>
  <c r="P55"/>
  <c r="Q55"/>
  <c r="R55"/>
  <c r="S55"/>
  <c r="T55"/>
  <c r="B55"/>
  <c r="S54"/>
  <c r="T54"/>
  <c r="B54"/>
  <c r="S53"/>
  <c r="T53"/>
  <c r="B53"/>
  <c r="S52"/>
  <c r="T52"/>
  <c r="B52"/>
  <c r="S51"/>
  <c r="T51"/>
  <c r="B51"/>
  <c r="S50"/>
  <c r="T50"/>
  <c r="B50"/>
  <c r="S49"/>
  <c r="T49"/>
  <c r="B49"/>
  <c r="S48"/>
  <c r="T48"/>
  <c r="B48"/>
  <c r="S47"/>
  <c r="T47"/>
  <c r="B47"/>
  <c r="S46"/>
  <c r="T46"/>
  <c r="B46"/>
  <c r="S45"/>
  <c r="T45"/>
  <c r="B45"/>
  <c r="S44"/>
  <c r="T44"/>
  <c r="B44"/>
  <c r="S43"/>
  <c r="T43"/>
  <c r="B43"/>
  <c r="S42"/>
  <c r="T42"/>
  <c r="B42"/>
  <c r="S41"/>
  <c r="T41"/>
  <c r="B41"/>
  <c r="S40"/>
  <c r="T40"/>
  <c r="B40"/>
  <c r="S39"/>
  <c r="T39"/>
  <c r="B39"/>
  <c r="S38"/>
  <c r="T38"/>
  <c r="B38"/>
  <c r="S37"/>
  <c r="T37"/>
  <c r="B37"/>
  <c r="S36"/>
  <c r="T36"/>
  <c r="B36"/>
  <c r="S35"/>
  <c r="T35"/>
  <c r="B35"/>
  <c r="S34"/>
  <c r="T34"/>
  <c r="B34"/>
  <c r="S33"/>
  <c r="T33"/>
  <c r="B33"/>
  <c r="S32"/>
  <c r="T32"/>
  <c r="B32"/>
  <c r="G31"/>
  <c r="H31"/>
  <c r="I31"/>
  <c r="J31"/>
  <c r="K31"/>
  <c r="L31"/>
  <c r="M31"/>
  <c r="N31"/>
  <c r="O31"/>
  <c r="P31"/>
  <c r="Q31"/>
  <c r="R31"/>
  <c r="S31"/>
  <c r="T31"/>
  <c r="B31"/>
  <c r="S30"/>
  <c r="T30"/>
  <c r="B30"/>
  <c r="S29"/>
  <c r="T29"/>
  <c r="B29"/>
  <c r="S28"/>
  <c r="T28"/>
  <c r="B28"/>
  <c r="S27"/>
  <c r="T27"/>
  <c r="B27"/>
  <c r="S26"/>
  <c r="T26"/>
  <c r="B26"/>
  <c r="S25"/>
  <c r="T25"/>
  <c r="B25"/>
  <c r="G24"/>
  <c r="H24"/>
  <c r="I24"/>
  <c r="J24"/>
  <c r="K24"/>
  <c r="L24"/>
  <c r="M24"/>
  <c r="N24"/>
  <c r="O24"/>
  <c r="P24"/>
  <c r="Q24"/>
  <c r="R24"/>
  <c r="S24"/>
  <c r="T24"/>
  <c r="B24"/>
  <c r="G23"/>
  <c r="H23"/>
  <c r="I23"/>
  <c r="J23"/>
  <c r="K23"/>
  <c r="L23"/>
  <c r="M23"/>
  <c r="N23"/>
  <c r="O23"/>
  <c r="P23"/>
  <c r="Q23"/>
  <c r="R23"/>
  <c r="S23"/>
  <c r="T23"/>
  <c r="B23"/>
  <c r="G22"/>
  <c r="H22"/>
  <c r="I22"/>
  <c r="J22"/>
  <c r="K22"/>
  <c r="L22"/>
  <c r="M22"/>
  <c r="N22"/>
  <c r="O22"/>
  <c r="P22"/>
  <c r="Q22"/>
  <c r="R22"/>
  <c r="S22"/>
  <c r="T22"/>
  <c r="B22"/>
  <c r="G21"/>
  <c r="H21"/>
  <c r="I21"/>
  <c r="J21"/>
  <c r="K21"/>
  <c r="L21"/>
  <c r="M21"/>
  <c r="N21"/>
  <c r="O21"/>
  <c r="P21"/>
  <c r="Q21"/>
  <c r="R21"/>
  <c r="S21"/>
  <c r="T21"/>
  <c r="B21"/>
  <c r="S20"/>
  <c r="T20"/>
  <c r="B20"/>
  <c r="S19"/>
  <c r="T19"/>
  <c r="B19"/>
  <c r="S18"/>
  <c r="T18"/>
  <c r="B18"/>
  <c r="S17"/>
  <c r="T17"/>
  <c r="B17"/>
  <c r="S16"/>
  <c r="T16"/>
  <c r="B16"/>
  <c r="S15"/>
  <c r="T15"/>
  <c r="B15"/>
  <c r="S14"/>
  <c r="T14"/>
  <c r="B14"/>
  <c r="S13"/>
  <c r="T13"/>
  <c r="B13"/>
  <c r="S12"/>
  <c r="T12"/>
  <c r="B12"/>
  <c r="S11"/>
  <c r="T11"/>
  <c r="B11"/>
  <c r="S10"/>
  <c r="T10"/>
  <c r="B10"/>
  <c r="B7"/>
  <c r="R5"/>
  <c r="Q5"/>
  <c r="P5"/>
  <c r="O5"/>
  <c r="N5"/>
  <c r="M5"/>
  <c r="L5"/>
  <c r="K5"/>
  <c r="J5"/>
  <c r="I5"/>
  <c r="H5"/>
  <c r="G5"/>
  <c r="E4"/>
  <c r="E3"/>
  <c r="E2"/>
  <c r="G107" i="10"/>
  <c r="G108"/>
  <c r="G109"/>
  <c r="G110"/>
  <c r="G111"/>
  <c r="G112"/>
  <c r="G113"/>
  <c r="G114"/>
  <c r="G106"/>
  <c r="G116"/>
  <c r="G117"/>
  <c r="G118"/>
  <c r="G119"/>
  <c r="G115"/>
  <c r="G120"/>
  <c r="G121"/>
  <c r="G122"/>
  <c r="G123"/>
  <c r="G124"/>
  <c r="G105"/>
  <c r="G128"/>
  <c r="G129"/>
  <c r="G130"/>
  <c r="G131"/>
  <c r="G132"/>
  <c r="G133"/>
  <c r="G134"/>
  <c r="G135"/>
  <c r="G136"/>
  <c r="G137"/>
  <c r="G127"/>
  <c r="G139"/>
  <c r="G140"/>
  <c r="G141"/>
  <c r="G142"/>
  <c r="G143"/>
  <c r="G138"/>
  <c r="G144"/>
  <c r="G145"/>
  <c r="G146"/>
  <c r="G147"/>
  <c r="G148"/>
  <c r="G125"/>
  <c r="G149"/>
  <c r="G152"/>
  <c r="G153"/>
  <c r="G154"/>
  <c r="G151"/>
  <c r="G155"/>
  <c r="G157"/>
  <c r="G158"/>
  <c r="G159"/>
  <c r="G160"/>
  <c r="H107"/>
  <c r="H108"/>
  <c r="H109"/>
  <c r="H110"/>
  <c r="H111"/>
  <c r="H112"/>
  <c r="H113"/>
  <c r="H114"/>
  <c r="H106"/>
  <c r="H116"/>
  <c r="H117"/>
  <c r="H118"/>
  <c r="H119"/>
  <c r="H115"/>
  <c r="H120"/>
  <c r="H121"/>
  <c r="H122"/>
  <c r="H123"/>
  <c r="H124"/>
  <c r="H105"/>
  <c r="H128"/>
  <c r="H129"/>
  <c r="H130"/>
  <c r="H131"/>
  <c r="H132"/>
  <c r="H133"/>
  <c r="H134"/>
  <c r="H135"/>
  <c r="H136"/>
  <c r="H137"/>
  <c r="H127"/>
  <c r="H139"/>
  <c r="H140"/>
  <c r="H141"/>
  <c r="H142"/>
  <c r="H143"/>
  <c r="H138"/>
  <c r="H144"/>
  <c r="H145"/>
  <c r="H146"/>
  <c r="H147"/>
  <c r="H148"/>
  <c r="H125"/>
  <c r="H149"/>
  <c r="H152"/>
  <c r="H153"/>
  <c r="H154"/>
  <c r="H151"/>
  <c r="H155"/>
  <c r="H157"/>
  <c r="H158"/>
  <c r="H159"/>
  <c r="H160"/>
  <c r="I107"/>
  <c r="I108"/>
  <c r="I109"/>
  <c r="I110"/>
  <c r="I111"/>
  <c r="I112"/>
  <c r="I113"/>
  <c r="I114"/>
  <c r="I106"/>
  <c r="I116"/>
  <c r="I117"/>
  <c r="I118"/>
  <c r="I119"/>
  <c r="I115"/>
  <c r="I120"/>
  <c r="I121"/>
  <c r="I122"/>
  <c r="I123"/>
  <c r="I124"/>
  <c r="I105"/>
  <c r="I128"/>
  <c r="I129"/>
  <c r="I130"/>
  <c r="I131"/>
  <c r="I132"/>
  <c r="I133"/>
  <c r="I134"/>
  <c r="I135"/>
  <c r="I136"/>
  <c r="I137"/>
  <c r="I127"/>
  <c r="I139"/>
  <c r="I140"/>
  <c r="I141"/>
  <c r="I142"/>
  <c r="I143"/>
  <c r="I138"/>
  <c r="I144"/>
  <c r="I145"/>
  <c r="I146"/>
  <c r="I147"/>
  <c r="I148"/>
  <c r="I125"/>
  <c r="I149"/>
  <c r="I152"/>
  <c r="I153"/>
  <c r="I154"/>
  <c r="I151"/>
  <c r="I155"/>
  <c r="I157"/>
  <c r="I158"/>
  <c r="I159"/>
  <c r="I160"/>
  <c r="J107"/>
  <c r="J108"/>
  <c r="J109"/>
  <c r="J110"/>
  <c r="J111"/>
  <c r="J112"/>
  <c r="J113"/>
  <c r="J114"/>
  <c r="J106"/>
  <c r="J116"/>
  <c r="J117"/>
  <c r="J118"/>
  <c r="J119"/>
  <c r="J115"/>
  <c r="J120"/>
  <c r="J121"/>
  <c r="J122"/>
  <c r="J123"/>
  <c r="J124"/>
  <c r="J105"/>
  <c r="J128"/>
  <c r="J129"/>
  <c r="J130"/>
  <c r="J131"/>
  <c r="J132"/>
  <c r="J133"/>
  <c r="J134"/>
  <c r="J135"/>
  <c r="J136"/>
  <c r="J137"/>
  <c r="J127"/>
  <c r="J139"/>
  <c r="J140"/>
  <c r="J141"/>
  <c r="J142"/>
  <c r="J143"/>
  <c r="J138"/>
  <c r="J144"/>
  <c r="J145"/>
  <c r="J146"/>
  <c r="J147"/>
  <c r="J148"/>
  <c r="J125"/>
  <c r="J149"/>
  <c r="J152"/>
  <c r="J153"/>
  <c r="J154"/>
  <c r="J151"/>
  <c r="J155"/>
  <c r="J157"/>
  <c r="J158"/>
  <c r="J159"/>
  <c r="J160"/>
  <c r="K107"/>
  <c r="K108"/>
  <c r="K109"/>
  <c r="K110"/>
  <c r="K111"/>
  <c r="K112"/>
  <c r="K113"/>
  <c r="K114"/>
  <c r="K106"/>
  <c r="K116"/>
  <c r="K117"/>
  <c r="K118"/>
  <c r="K119"/>
  <c r="K115"/>
  <c r="K120"/>
  <c r="K121"/>
  <c r="K122"/>
  <c r="K123"/>
  <c r="K124"/>
  <c r="K105"/>
  <c r="K128"/>
  <c r="K129"/>
  <c r="K130"/>
  <c r="K131"/>
  <c r="K132"/>
  <c r="K133"/>
  <c r="K134"/>
  <c r="K135"/>
  <c r="K136"/>
  <c r="K137"/>
  <c r="K127"/>
  <c r="K139"/>
  <c r="K140"/>
  <c r="K141"/>
  <c r="K142"/>
  <c r="K143"/>
  <c r="K138"/>
  <c r="K144"/>
  <c r="K145"/>
  <c r="K146"/>
  <c r="K147"/>
  <c r="K148"/>
  <c r="K125"/>
  <c r="K149"/>
  <c r="K152"/>
  <c r="K153"/>
  <c r="K154"/>
  <c r="K151"/>
  <c r="K155"/>
  <c r="K157"/>
  <c r="K158"/>
  <c r="K159"/>
  <c r="K160"/>
  <c r="L107"/>
  <c r="L108"/>
  <c r="L109"/>
  <c r="L110"/>
  <c r="L111"/>
  <c r="L112"/>
  <c r="L113"/>
  <c r="L114"/>
  <c r="L106"/>
  <c r="L116"/>
  <c r="L117"/>
  <c r="L118"/>
  <c r="L119"/>
  <c r="L115"/>
  <c r="L120"/>
  <c r="L121"/>
  <c r="L122"/>
  <c r="L123"/>
  <c r="L124"/>
  <c r="L105"/>
  <c r="L128"/>
  <c r="L129"/>
  <c r="L130"/>
  <c r="L131"/>
  <c r="L132"/>
  <c r="L133"/>
  <c r="L134"/>
  <c r="L135"/>
  <c r="L136"/>
  <c r="L137"/>
  <c r="L127"/>
  <c r="L139"/>
  <c r="L140"/>
  <c r="L141"/>
  <c r="L142"/>
  <c r="L143"/>
  <c r="L138"/>
  <c r="L144"/>
  <c r="L145"/>
  <c r="L146"/>
  <c r="L147"/>
  <c r="L148"/>
  <c r="L125"/>
  <c r="L149"/>
  <c r="L152"/>
  <c r="L153"/>
  <c r="L154"/>
  <c r="L151"/>
  <c r="L155"/>
  <c r="L157"/>
  <c r="L158"/>
  <c r="L159"/>
  <c r="L160"/>
  <c r="M107"/>
  <c r="M108"/>
  <c r="M109"/>
  <c r="M110"/>
  <c r="M111"/>
  <c r="M112"/>
  <c r="M113"/>
  <c r="M114"/>
  <c r="M106"/>
  <c r="M116"/>
  <c r="M117"/>
  <c r="M118"/>
  <c r="M119"/>
  <c r="M115"/>
  <c r="M120"/>
  <c r="M121"/>
  <c r="M122"/>
  <c r="M123"/>
  <c r="M124"/>
  <c r="M105"/>
  <c r="M128"/>
  <c r="M129"/>
  <c r="M130"/>
  <c r="M131"/>
  <c r="M132"/>
  <c r="M133"/>
  <c r="M134"/>
  <c r="M135"/>
  <c r="M136"/>
  <c r="M137"/>
  <c r="M127"/>
  <c r="M139"/>
  <c r="M140"/>
  <c r="M141"/>
  <c r="M142"/>
  <c r="M143"/>
  <c r="M138"/>
  <c r="M144"/>
  <c r="M145"/>
  <c r="M146"/>
  <c r="M147"/>
  <c r="M148"/>
  <c r="M125"/>
  <c r="M149"/>
  <c r="M152"/>
  <c r="M153"/>
  <c r="M154"/>
  <c r="M151"/>
  <c r="M155"/>
  <c r="M157"/>
  <c r="M158"/>
  <c r="M159"/>
  <c r="M160"/>
  <c r="N107"/>
  <c r="N108"/>
  <c r="N109"/>
  <c r="N110"/>
  <c r="N111"/>
  <c r="N112"/>
  <c r="N113"/>
  <c r="N114"/>
  <c r="N106"/>
  <c r="N116"/>
  <c r="N117"/>
  <c r="N118"/>
  <c r="N119"/>
  <c r="N115"/>
  <c r="N120"/>
  <c r="N121"/>
  <c r="N122"/>
  <c r="N123"/>
  <c r="N124"/>
  <c r="N105"/>
  <c r="N128"/>
  <c r="N129"/>
  <c r="N130"/>
  <c r="N131"/>
  <c r="N132"/>
  <c r="N133"/>
  <c r="N134"/>
  <c r="N135"/>
  <c r="N136"/>
  <c r="N137"/>
  <c r="N127"/>
  <c r="N139"/>
  <c r="N140"/>
  <c r="N141"/>
  <c r="N142"/>
  <c r="N143"/>
  <c r="N138"/>
  <c r="N144"/>
  <c r="N145"/>
  <c r="N146"/>
  <c r="N147"/>
  <c r="N148"/>
  <c r="N125"/>
  <c r="N149"/>
  <c r="N152"/>
  <c r="N153"/>
  <c r="N154"/>
  <c r="N151"/>
  <c r="N155"/>
  <c r="N157"/>
  <c r="N158"/>
  <c r="N159"/>
  <c r="N160"/>
  <c r="O107"/>
  <c r="O108"/>
  <c r="O109"/>
  <c r="O110"/>
  <c r="O111"/>
  <c r="O112"/>
  <c r="O113"/>
  <c r="O114"/>
  <c r="O106"/>
  <c r="O116"/>
  <c r="O117"/>
  <c r="O118"/>
  <c r="O119"/>
  <c r="O115"/>
  <c r="O120"/>
  <c r="O121"/>
  <c r="O122"/>
  <c r="O123"/>
  <c r="O124"/>
  <c r="O105"/>
  <c r="O128"/>
  <c r="O129"/>
  <c r="O130"/>
  <c r="O131"/>
  <c r="O132"/>
  <c r="O133"/>
  <c r="O134"/>
  <c r="O135"/>
  <c r="O136"/>
  <c r="O137"/>
  <c r="O127"/>
  <c r="O139"/>
  <c r="O140"/>
  <c r="O141"/>
  <c r="O142"/>
  <c r="O143"/>
  <c r="O138"/>
  <c r="O144"/>
  <c r="O145"/>
  <c r="O146"/>
  <c r="O147"/>
  <c r="O148"/>
  <c r="O125"/>
  <c r="O149"/>
  <c r="O152"/>
  <c r="O153"/>
  <c r="O154"/>
  <c r="O151"/>
  <c r="O155"/>
  <c r="O157"/>
  <c r="O158"/>
  <c r="O159"/>
  <c r="O160"/>
  <c r="P107"/>
  <c r="P108"/>
  <c r="P109"/>
  <c r="P110"/>
  <c r="P111"/>
  <c r="P112"/>
  <c r="P113"/>
  <c r="P114"/>
  <c r="P106"/>
  <c r="P116"/>
  <c r="P117"/>
  <c r="P118"/>
  <c r="P119"/>
  <c r="P115"/>
  <c r="P120"/>
  <c r="P121"/>
  <c r="P122"/>
  <c r="P123"/>
  <c r="P124"/>
  <c r="P105"/>
  <c r="P128"/>
  <c r="P129"/>
  <c r="P130"/>
  <c r="P131"/>
  <c r="P132"/>
  <c r="P133"/>
  <c r="P134"/>
  <c r="P135"/>
  <c r="P136"/>
  <c r="P137"/>
  <c r="P127"/>
  <c r="P139"/>
  <c r="P140"/>
  <c r="P141"/>
  <c r="P142"/>
  <c r="P143"/>
  <c r="P138"/>
  <c r="P144"/>
  <c r="P145"/>
  <c r="P146"/>
  <c r="P147"/>
  <c r="P148"/>
  <c r="P125"/>
  <c r="P149"/>
  <c r="P152"/>
  <c r="P153"/>
  <c r="P154"/>
  <c r="P151"/>
  <c r="P155"/>
  <c r="P157"/>
  <c r="P158"/>
  <c r="P159"/>
  <c r="P160"/>
  <c r="Q107"/>
  <c r="Q108"/>
  <c r="Q109"/>
  <c r="Q110"/>
  <c r="Q111"/>
  <c r="Q112"/>
  <c r="Q113"/>
  <c r="Q114"/>
  <c r="Q106"/>
  <c r="Q116"/>
  <c r="Q117"/>
  <c r="Q118"/>
  <c r="Q119"/>
  <c r="Q115"/>
  <c r="Q120"/>
  <c r="Q121"/>
  <c r="Q122"/>
  <c r="Q123"/>
  <c r="Q124"/>
  <c r="Q105"/>
  <c r="Q128"/>
  <c r="Q129"/>
  <c r="Q130"/>
  <c r="Q131"/>
  <c r="Q132"/>
  <c r="Q133"/>
  <c r="Q134"/>
  <c r="Q135"/>
  <c r="Q136"/>
  <c r="Q137"/>
  <c r="Q127"/>
  <c r="Q139"/>
  <c r="Q140"/>
  <c r="Q141"/>
  <c r="Q142"/>
  <c r="Q143"/>
  <c r="Q138"/>
  <c r="Q144"/>
  <c r="Q145"/>
  <c r="Q146"/>
  <c r="Q147"/>
  <c r="Q148"/>
  <c r="Q125"/>
  <c r="Q149"/>
  <c r="Q152"/>
  <c r="Q153"/>
  <c r="Q154"/>
  <c r="Q151"/>
  <c r="Q155"/>
  <c r="Q157"/>
  <c r="Q158"/>
  <c r="Q159"/>
  <c r="Q160"/>
  <c r="R107"/>
  <c r="R108"/>
  <c r="R109"/>
  <c r="R110"/>
  <c r="R111"/>
  <c r="R112"/>
  <c r="R113"/>
  <c r="R114"/>
  <c r="R106"/>
  <c r="R116"/>
  <c r="R117"/>
  <c r="R118"/>
  <c r="R119"/>
  <c r="R115"/>
  <c r="R120"/>
  <c r="R121"/>
  <c r="R122"/>
  <c r="R123"/>
  <c r="R124"/>
  <c r="R105"/>
  <c r="R128"/>
  <c r="R129"/>
  <c r="R130"/>
  <c r="R131"/>
  <c r="R132"/>
  <c r="R133"/>
  <c r="R134"/>
  <c r="R135"/>
  <c r="R136"/>
  <c r="R137"/>
  <c r="R127"/>
  <c r="R139"/>
  <c r="R140"/>
  <c r="R141"/>
  <c r="R142"/>
  <c r="R143"/>
  <c r="R138"/>
  <c r="R144"/>
  <c r="R145"/>
  <c r="R146"/>
  <c r="R147"/>
  <c r="R148"/>
  <c r="R125"/>
  <c r="R149"/>
  <c r="R152"/>
  <c r="R153"/>
  <c r="R154"/>
  <c r="R151"/>
  <c r="R155"/>
  <c r="R157"/>
  <c r="R158"/>
  <c r="R159"/>
  <c r="R160"/>
  <c r="S160"/>
  <c r="T160"/>
  <c r="B160"/>
  <c r="A160"/>
  <c r="S159"/>
  <c r="T159"/>
  <c r="B159"/>
  <c r="A159"/>
  <c r="S158"/>
  <c r="T158"/>
  <c r="B158"/>
  <c r="A158"/>
  <c r="S157"/>
  <c r="T157"/>
  <c r="B157"/>
  <c r="A157"/>
  <c r="G156"/>
  <c r="H156"/>
  <c r="I156"/>
  <c r="J156"/>
  <c r="K156"/>
  <c r="L156"/>
  <c r="M156"/>
  <c r="N156"/>
  <c r="O156"/>
  <c r="P156"/>
  <c r="Q156"/>
  <c r="R156"/>
  <c r="S156"/>
  <c r="T156"/>
  <c r="B156"/>
  <c r="A156"/>
  <c r="S155"/>
  <c r="T155"/>
  <c r="B155"/>
  <c r="A155"/>
  <c r="S154"/>
  <c r="T154"/>
  <c r="B154"/>
  <c r="A154"/>
  <c r="S153"/>
  <c r="T153"/>
  <c r="B153"/>
  <c r="A153"/>
  <c r="S152"/>
  <c r="T152"/>
  <c r="B152"/>
  <c r="A152"/>
  <c r="S151"/>
  <c r="T151"/>
  <c r="B151"/>
  <c r="A151"/>
  <c r="G150"/>
  <c r="H150"/>
  <c r="I150"/>
  <c r="J150"/>
  <c r="K150"/>
  <c r="L150"/>
  <c r="M150"/>
  <c r="N150"/>
  <c r="O150"/>
  <c r="P150"/>
  <c r="Q150"/>
  <c r="R150"/>
  <c r="S150"/>
  <c r="T150"/>
  <c r="B150"/>
  <c r="A150"/>
  <c r="S149"/>
  <c r="T149"/>
  <c r="B149"/>
  <c r="A149"/>
  <c r="S148"/>
  <c r="T148"/>
  <c r="B148"/>
  <c r="A148"/>
  <c r="S147"/>
  <c r="T147"/>
  <c r="B147"/>
  <c r="A147"/>
  <c r="S146"/>
  <c r="T146"/>
  <c r="B146"/>
  <c r="A146"/>
  <c r="S145"/>
  <c r="T145"/>
  <c r="B145"/>
  <c r="A145"/>
  <c r="S144"/>
  <c r="T144"/>
  <c r="B144"/>
  <c r="A144"/>
  <c r="S143"/>
  <c r="T143"/>
  <c r="B143"/>
  <c r="A143"/>
  <c r="S142"/>
  <c r="T142"/>
  <c r="B142"/>
  <c r="A142"/>
  <c r="S141"/>
  <c r="T141"/>
  <c r="B141"/>
  <c r="A141"/>
  <c r="S140"/>
  <c r="T140"/>
  <c r="B140"/>
  <c r="A140"/>
  <c r="S139"/>
  <c r="T139"/>
  <c r="B139"/>
  <c r="A139"/>
  <c r="S138"/>
  <c r="T138"/>
  <c r="B138"/>
  <c r="A138"/>
  <c r="S137"/>
  <c r="T137"/>
  <c r="B137"/>
  <c r="A137"/>
  <c r="S136"/>
  <c r="T136"/>
  <c r="B136"/>
  <c r="A136"/>
  <c r="S135"/>
  <c r="T135"/>
  <c r="B135"/>
  <c r="A135"/>
  <c r="S134"/>
  <c r="T134"/>
  <c r="B134"/>
  <c r="A134"/>
  <c r="S133"/>
  <c r="T133"/>
  <c r="B133"/>
  <c r="A133"/>
  <c r="S132"/>
  <c r="T132"/>
  <c r="B132"/>
  <c r="A132"/>
  <c r="S131"/>
  <c r="T131"/>
  <c r="B131"/>
  <c r="A131"/>
  <c r="S130"/>
  <c r="T130"/>
  <c r="B130"/>
  <c r="A130"/>
  <c r="S129"/>
  <c r="T129"/>
  <c r="B129"/>
  <c r="A129"/>
  <c r="S128"/>
  <c r="T128"/>
  <c r="B128"/>
  <c r="A128"/>
  <c r="S127"/>
  <c r="T127"/>
  <c r="B127"/>
  <c r="A127"/>
  <c r="G126"/>
  <c r="H126"/>
  <c r="I126"/>
  <c r="J126"/>
  <c r="K126"/>
  <c r="L126"/>
  <c r="M126"/>
  <c r="N126"/>
  <c r="O126"/>
  <c r="P126"/>
  <c r="Q126"/>
  <c r="R126"/>
  <c r="S126"/>
  <c r="T126"/>
  <c r="B126"/>
  <c r="A126"/>
  <c r="S125"/>
  <c r="T125"/>
  <c r="B125"/>
  <c r="A125"/>
  <c r="S124"/>
  <c r="T124"/>
  <c r="B124"/>
  <c r="A124"/>
  <c r="S123"/>
  <c r="T123"/>
  <c r="B123"/>
  <c r="A123"/>
  <c r="S122"/>
  <c r="T122"/>
  <c r="B122"/>
  <c r="A122"/>
  <c r="S121"/>
  <c r="T121"/>
  <c r="B121"/>
  <c r="A121"/>
  <c r="S120"/>
  <c r="T120"/>
  <c r="B120"/>
  <c r="A120"/>
  <c r="S119"/>
  <c r="T119"/>
  <c r="B119"/>
  <c r="A119"/>
  <c r="S118"/>
  <c r="T118"/>
  <c r="B118"/>
  <c r="A118"/>
  <c r="S117"/>
  <c r="T117"/>
  <c r="B117"/>
  <c r="A117"/>
  <c r="S116"/>
  <c r="T116"/>
  <c r="B116"/>
  <c r="A116"/>
  <c r="S115"/>
  <c r="T115"/>
  <c r="B115"/>
  <c r="A115"/>
  <c r="S114"/>
  <c r="T114"/>
  <c r="B114"/>
  <c r="A114"/>
  <c r="S113"/>
  <c r="T113"/>
  <c r="B113"/>
  <c r="A113"/>
  <c r="S112"/>
  <c r="T112"/>
  <c r="B112"/>
  <c r="A112"/>
  <c r="S111"/>
  <c r="T111"/>
  <c r="B111"/>
  <c r="A111"/>
  <c r="S110"/>
  <c r="T110"/>
  <c r="B110"/>
  <c r="A110"/>
  <c r="S109"/>
  <c r="T109"/>
  <c r="B109"/>
  <c r="A109"/>
  <c r="S108"/>
  <c r="T108"/>
  <c r="B108"/>
  <c r="A108"/>
  <c r="S107"/>
  <c r="T107"/>
  <c r="B107"/>
  <c r="A107"/>
  <c r="S106"/>
  <c r="T106"/>
  <c r="B106"/>
  <c r="A106"/>
  <c r="S105"/>
  <c r="T105"/>
  <c r="B105"/>
  <c r="A105"/>
  <c r="T9"/>
  <c r="T104"/>
  <c r="T103"/>
  <c r="S103"/>
  <c r="R8"/>
  <c r="R103"/>
  <c r="Q8"/>
  <c r="Q103"/>
  <c r="P8"/>
  <c r="P103"/>
  <c r="O8"/>
  <c r="O103"/>
  <c r="N8"/>
  <c r="N103"/>
  <c r="M8"/>
  <c r="M103"/>
  <c r="L8"/>
  <c r="L103"/>
  <c r="K8"/>
  <c r="K103"/>
  <c r="J8"/>
  <c r="J103"/>
  <c r="I8"/>
  <c r="I103"/>
  <c r="H8"/>
  <c r="H103"/>
  <c r="G8"/>
  <c r="G103"/>
  <c r="T102" l="1"/>
  <c r="S7"/>
  <c r="S102"/>
  <c r="B102"/>
  <c r="R101"/>
  <c r="Q101"/>
  <c r="P101"/>
  <c r="O101"/>
  <c r="N101"/>
  <c r="M101"/>
  <c r="L101"/>
  <c r="K101"/>
  <c r="J101"/>
  <c r="I101"/>
  <c r="H101"/>
  <c r="G101"/>
  <c r="G12"/>
  <c r="G13"/>
  <c r="G14"/>
  <c r="G15"/>
  <c r="G16"/>
  <c r="G17"/>
  <c r="G18"/>
  <c r="G19"/>
  <c r="G11"/>
  <c r="G20"/>
  <c r="G25"/>
  <c r="G26"/>
  <c r="G27"/>
  <c r="G28"/>
  <c r="G29"/>
  <c r="G10"/>
  <c r="G33"/>
  <c r="G34"/>
  <c r="G35"/>
  <c r="G36"/>
  <c r="G37"/>
  <c r="G38"/>
  <c r="G39"/>
  <c r="G40"/>
  <c r="G41"/>
  <c r="G42"/>
  <c r="G32"/>
  <c r="G44"/>
  <c r="G45"/>
  <c r="G46"/>
  <c r="G47"/>
  <c r="G48"/>
  <c r="G43"/>
  <c r="G49"/>
  <c r="G50"/>
  <c r="G51"/>
  <c r="G52"/>
  <c r="G53"/>
  <c r="G54"/>
  <c r="G30"/>
  <c r="G56"/>
  <c r="G59"/>
  <c r="G60"/>
  <c r="G58"/>
  <c r="G61"/>
  <c r="G63"/>
  <c r="G64"/>
  <c r="G65"/>
  <c r="G66"/>
  <c r="H12"/>
  <c r="H13"/>
  <c r="H14"/>
  <c r="H15"/>
  <c r="H16"/>
  <c r="H17"/>
  <c r="H18"/>
  <c r="H19"/>
  <c r="H11"/>
  <c r="H20"/>
  <c r="H25"/>
  <c r="H26"/>
  <c r="H27"/>
  <c r="H28"/>
  <c r="H29"/>
  <c r="H10"/>
  <c r="H33"/>
  <c r="H34"/>
  <c r="H35"/>
  <c r="H36"/>
  <c r="H37"/>
  <c r="H38"/>
  <c r="H39"/>
  <c r="H40"/>
  <c r="H41"/>
  <c r="H42"/>
  <c r="H32"/>
  <c r="H44"/>
  <c r="H45"/>
  <c r="H46"/>
  <c r="H47"/>
  <c r="H48"/>
  <c r="H43"/>
  <c r="H49"/>
  <c r="H50"/>
  <c r="H51"/>
  <c r="H52"/>
  <c r="H53"/>
  <c r="H54"/>
  <c r="H30"/>
  <c r="H56"/>
  <c r="H59"/>
  <c r="H60"/>
  <c r="H58"/>
  <c r="H61"/>
  <c r="H63"/>
  <c r="H64"/>
  <c r="H65"/>
  <c r="H66"/>
  <c r="I12"/>
  <c r="I13"/>
  <c r="I14"/>
  <c r="I15"/>
  <c r="I16"/>
  <c r="I17"/>
  <c r="I18"/>
  <c r="I19"/>
  <c r="I11"/>
  <c r="I20"/>
  <c r="I25"/>
  <c r="I26"/>
  <c r="I27"/>
  <c r="I28"/>
  <c r="I29"/>
  <c r="I10"/>
  <c r="I33"/>
  <c r="I34"/>
  <c r="I35"/>
  <c r="I36"/>
  <c r="I37"/>
  <c r="I38"/>
  <c r="I39"/>
  <c r="I40"/>
  <c r="I41"/>
  <c r="I42"/>
  <c r="I32"/>
  <c r="I44"/>
  <c r="I45"/>
  <c r="I46"/>
  <c r="I47"/>
  <c r="I48"/>
  <c r="I43"/>
  <c r="I49"/>
  <c r="I50"/>
  <c r="I51"/>
  <c r="I52"/>
  <c r="I53"/>
  <c r="I54"/>
  <c r="I30"/>
  <c r="I56"/>
  <c r="I59"/>
  <c r="I60"/>
  <c r="I58"/>
  <c r="I61"/>
  <c r="I63"/>
  <c r="I64"/>
  <c r="I65"/>
  <c r="I66"/>
  <c r="J12"/>
  <c r="J13"/>
  <c r="J14"/>
  <c r="J15"/>
  <c r="J16"/>
  <c r="J17"/>
  <c r="J18"/>
  <c r="J19"/>
  <c r="J11"/>
  <c r="J20"/>
  <c r="J25"/>
  <c r="J26"/>
  <c r="J27"/>
  <c r="J28"/>
  <c r="J29"/>
  <c r="J10"/>
  <c r="J33"/>
  <c r="J34"/>
  <c r="J35"/>
  <c r="J36"/>
  <c r="J37"/>
  <c r="J38"/>
  <c r="J39"/>
  <c r="J40"/>
  <c r="J41"/>
  <c r="J42"/>
  <c r="J32"/>
  <c r="J44"/>
  <c r="J45"/>
  <c r="J46"/>
  <c r="J47"/>
  <c r="J48"/>
  <c r="J43"/>
  <c r="J49"/>
  <c r="J50"/>
  <c r="J51"/>
  <c r="J52"/>
  <c r="J53"/>
  <c r="J54"/>
  <c r="J30"/>
  <c r="J56"/>
  <c r="J59"/>
  <c r="J60"/>
  <c r="J58"/>
  <c r="J61"/>
  <c r="J63"/>
  <c r="J64"/>
  <c r="J65"/>
  <c r="J66"/>
  <c r="K12"/>
  <c r="K13"/>
  <c r="K14"/>
  <c r="K15"/>
  <c r="K16"/>
  <c r="K17"/>
  <c r="K18"/>
  <c r="K19"/>
  <c r="K11"/>
  <c r="K20"/>
  <c r="K25"/>
  <c r="K26"/>
  <c r="K27"/>
  <c r="K28"/>
  <c r="K29"/>
  <c r="K10"/>
  <c r="K33"/>
  <c r="K34"/>
  <c r="K35"/>
  <c r="K36"/>
  <c r="K37"/>
  <c r="K38"/>
  <c r="K39"/>
  <c r="K40"/>
  <c r="K41"/>
  <c r="K42"/>
  <c r="K32"/>
  <c r="K44"/>
  <c r="K45"/>
  <c r="K46"/>
  <c r="K47"/>
  <c r="K48"/>
  <c r="K43"/>
  <c r="K49"/>
  <c r="K50"/>
  <c r="K51"/>
  <c r="K52"/>
  <c r="K53"/>
  <c r="K54"/>
  <c r="K30"/>
  <c r="K56"/>
  <c r="K59"/>
  <c r="K60"/>
  <c r="K58"/>
  <c r="K61"/>
  <c r="K63"/>
  <c r="K64"/>
  <c r="K65"/>
  <c r="K66"/>
  <c r="L12"/>
  <c r="L13"/>
  <c r="L14"/>
  <c r="L15"/>
  <c r="L16"/>
  <c r="L17"/>
  <c r="L18"/>
  <c r="L19"/>
  <c r="L11"/>
  <c r="L20"/>
  <c r="L25"/>
  <c r="L26"/>
  <c r="L27"/>
  <c r="L28"/>
  <c r="L29"/>
  <c r="L10"/>
  <c r="L33"/>
  <c r="L34"/>
  <c r="L35"/>
  <c r="L36"/>
  <c r="L37"/>
  <c r="L38"/>
  <c r="L39"/>
  <c r="L40"/>
  <c r="L41"/>
  <c r="L42"/>
  <c r="L32"/>
  <c r="L44"/>
  <c r="L45"/>
  <c r="L46"/>
  <c r="L47"/>
  <c r="L48"/>
  <c r="L43"/>
  <c r="L49"/>
  <c r="L50"/>
  <c r="L51"/>
  <c r="L52"/>
  <c r="L53"/>
  <c r="L54"/>
  <c r="L30"/>
  <c r="L56"/>
  <c r="L59"/>
  <c r="L60"/>
  <c r="L58"/>
  <c r="L61"/>
  <c r="L63"/>
  <c r="L64"/>
  <c r="L65"/>
  <c r="L66"/>
  <c r="M12"/>
  <c r="M13"/>
  <c r="M14"/>
  <c r="M15"/>
  <c r="M16"/>
  <c r="M17"/>
  <c r="M18"/>
  <c r="M19"/>
  <c r="M11"/>
  <c r="M20"/>
  <c r="M25"/>
  <c r="M26"/>
  <c r="M27"/>
  <c r="M28"/>
  <c r="M29"/>
  <c r="M10"/>
  <c r="M33"/>
  <c r="M34"/>
  <c r="M35"/>
  <c r="M36"/>
  <c r="M37"/>
  <c r="M38"/>
  <c r="M39"/>
  <c r="M40"/>
  <c r="M41"/>
  <c r="M42"/>
  <c r="M32"/>
  <c r="M44"/>
  <c r="M45"/>
  <c r="M46"/>
  <c r="M47"/>
  <c r="M48"/>
  <c r="M43"/>
  <c r="M49"/>
  <c r="M50"/>
  <c r="M51"/>
  <c r="M52"/>
  <c r="M53"/>
  <c r="M54"/>
  <c r="M30"/>
  <c r="M56"/>
  <c r="M59"/>
  <c r="M60"/>
  <c r="M58"/>
  <c r="M61"/>
  <c r="M63"/>
  <c r="M64"/>
  <c r="M65"/>
  <c r="M66"/>
  <c r="N12"/>
  <c r="N13"/>
  <c r="N14"/>
  <c r="N15"/>
  <c r="N16"/>
  <c r="N17"/>
  <c r="N18"/>
  <c r="N19"/>
  <c r="N11"/>
  <c r="N20"/>
  <c r="N25"/>
  <c r="N26"/>
  <c r="N27"/>
  <c r="N28"/>
  <c r="N29"/>
  <c r="N10"/>
  <c r="N33"/>
  <c r="N34"/>
  <c r="N35"/>
  <c r="N36"/>
  <c r="N37"/>
  <c r="N38"/>
  <c r="N39"/>
  <c r="N40"/>
  <c r="N41"/>
  <c r="N42"/>
  <c r="N32"/>
  <c r="N44"/>
  <c r="N45"/>
  <c r="N46"/>
  <c r="N47"/>
  <c r="N48"/>
  <c r="N43"/>
  <c r="N49"/>
  <c r="N50"/>
  <c r="N51"/>
  <c r="N52"/>
  <c r="N53"/>
  <c r="N54"/>
  <c r="N30"/>
  <c r="N56"/>
  <c r="N59"/>
  <c r="N60"/>
  <c r="N58"/>
  <c r="N61"/>
  <c r="N63"/>
  <c r="N64"/>
  <c r="N65"/>
  <c r="N66"/>
  <c r="O12"/>
  <c r="O13"/>
  <c r="O14"/>
  <c r="O15"/>
  <c r="O16"/>
  <c r="O17"/>
  <c r="O18"/>
  <c r="O19"/>
  <c r="O11"/>
  <c r="O20"/>
  <c r="O25"/>
  <c r="O26"/>
  <c r="O27"/>
  <c r="O28"/>
  <c r="O29"/>
  <c r="O10"/>
  <c r="O33"/>
  <c r="O34"/>
  <c r="O35"/>
  <c r="O36"/>
  <c r="O37"/>
  <c r="O38"/>
  <c r="O39"/>
  <c r="O40"/>
  <c r="O41"/>
  <c r="O42"/>
  <c r="O32"/>
  <c r="O44"/>
  <c r="O45"/>
  <c r="O46"/>
  <c r="O47"/>
  <c r="O48"/>
  <c r="O43"/>
  <c r="O49"/>
  <c r="O50"/>
  <c r="O51"/>
  <c r="O52"/>
  <c r="O53"/>
  <c r="O54"/>
  <c r="O30"/>
  <c r="O56"/>
  <c r="O59"/>
  <c r="O60"/>
  <c r="O58"/>
  <c r="O61"/>
  <c r="O63"/>
  <c r="O64"/>
  <c r="O65"/>
  <c r="O66"/>
  <c r="P12"/>
  <c r="P13"/>
  <c r="P14"/>
  <c r="P15"/>
  <c r="P16"/>
  <c r="P17"/>
  <c r="P18"/>
  <c r="P19"/>
  <c r="P11"/>
  <c r="P20"/>
  <c r="P25"/>
  <c r="P26"/>
  <c r="P27"/>
  <c r="P28"/>
  <c r="P29"/>
  <c r="P10"/>
  <c r="P33"/>
  <c r="P34"/>
  <c r="P35"/>
  <c r="P36"/>
  <c r="P37"/>
  <c r="P38"/>
  <c r="P39"/>
  <c r="P40"/>
  <c r="P41"/>
  <c r="P42"/>
  <c r="P32"/>
  <c r="P44"/>
  <c r="P45"/>
  <c r="P46"/>
  <c r="P47"/>
  <c r="P48"/>
  <c r="P43"/>
  <c r="P49"/>
  <c r="P50"/>
  <c r="P51"/>
  <c r="P52"/>
  <c r="P53"/>
  <c r="P54"/>
  <c r="P30"/>
  <c r="P56"/>
  <c r="P59"/>
  <c r="P60"/>
  <c r="P58"/>
  <c r="P61"/>
  <c r="P63"/>
  <c r="P64"/>
  <c r="P65"/>
  <c r="P66"/>
  <c r="Q12"/>
  <c r="Q13"/>
  <c r="Q14"/>
  <c r="Q15"/>
  <c r="Q16"/>
  <c r="Q17"/>
  <c r="Q18"/>
  <c r="Q19"/>
  <c r="Q11"/>
  <c r="Q20"/>
  <c r="Q25"/>
  <c r="Q26"/>
  <c r="Q27"/>
  <c r="Q28"/>
  <c r="Q29"/>
  <c r="Q10"/>
  <c r="Q33"/>
  <c r="Q34"/>
  <c r="Q35"/>
  <c r="Q36"/>
  <c r="Q37"/>
  <c r="Q38"/>
  <c r="Q39"/>
  <c r="Q40"/>
  <c r="Q41"/>
  <c r="Q42"/>
  <c r="Q32"/>
  <c r="Q44"/>
  <c r="Q45"/>
  <c r="Q46"/>
  <c r="Q47"/>
  <c r="Q48"/>
  <c r="Q43"/>
  <c r="Q49"/>
  <c r="Q50"/>
  <c r="Q51"/>
  <c r="Q52"/>
  <c r="Q53"/>
  <c r="Q54"/>
  <c r="Q30"/>
  <c r="Q56"/>
  <c r="Q59"/>
  <c r="Q60"/>
  <c r="Q58"/>
  <c r="Q61"/>
  <c r="Q63"/>
  <c r="Q64"/>
  <c r="Q65"/>
  <c r="Q66"/>
  <c r="R12"/>
  <c r="R13"/>
  <c r="R14"/>
  <c r="R15"/>
  <c r="R16"/>
  <c r="R17"/>
  <c r="R18"/>
  <c r="R19"/>
  <c r="R11"/>
  <c r="R20"/>
  <c r="R25"/>
  <c r="R26"/>
  <c r="R27"/>
  <c r="R28"/>
  <c r="R29"/>
  <c r="R10"/>
  <c r="R33"/>
  <c r="R34"/>
  <c r="R35"/>
  <c r="R36"/>
  <c r="R37"/>
  <c r="R38"/>
  <c r="R39"/>
  <c r="R40"/>
  <c r="R41"/>
  <c r="R42"/>
  <c r="R32"/>
  <c r="R44"/>
  <c r="R45"/>
  <c r="R46"/>
  <c r="R47"/>
  <c r="R48"/>
  <c r="R43"/>
  <c r="R49"/>
  <c r="R50"/>
  <c r="R51"/>
  <c r="R52"/>
  <c r="R53"/>
  <c r="R54"/>
  <c r="R30"/>
  <c r="R56"/>
  <c r="R59"/>
  <c r="R60"/>
  <c r="R58"/>
  <c r="R61"/>
  <c r="R63"/>
  <c r="R64"/>
  <c r="R65"/>
  <c r="R66"/>
  <c r="S66"/>
  <c r="T66"/>
  <c r="B66"/>
  <c r="S65"/>
  <c r="T65"/>
  <c r="B65"/>
  <c r="S64"/>
  <c r="T64"/>
  <c r="B64"/>
  <c r="S63"/>
  <c r="T63"/>
  <c r="B63"/>
  <c r="G62"/>
  <c r="H62"/>
  <c r="I62"/>
  <c r="J62"/>
  <c r="K62"/>
  <c r="L62"/>
  <c r="M62"/>
  <c r="N62"/>
  <c r="O62"/>
  <c r="P62"/>
  <c r="Q62"/>
  <c r="R62"/>
  <c r="S62"/>
  <c r="T62"/>
  <c r="B62"/>
  <c r="S61"/>
  <c r="T61"/>
  <c r="B61"/>
  <c r="S60"/>
  <c r="T60"/>
  <c r="B60"/>
  <c r="S59"/>
  <c r="T59"/>
  <c r="B59"/>
  <c r="S58"/>
  <c r="T58"/>
  <c r="B58"/>
  <c r="G57"/>
  <c r="H57"/>
  <c r="I57"/>
  <c r="J57"/>
  <c r="K57"/>
  <c r="L57"/>
  <c r="M57"/>
  <c r="N57"/>
  <c r="O57"/>
  <c r="P57"/>
  <c r="Q57"/>
  <c r="R57"/>
  <c r="S57"/>
  <c r="T57"/>
  <c r="B57"/>
  <c r="S56"/>
  <c r="T56"/>
  <c r="B56"/>
  <c r="G55"/>
  <c r="H55"/>
  <c r="I55"/>
  <c r="J55"/>
  <c r="K55"/>
  <c r="L55"/>
  <c r="M55"/>
  <c r="N55"/>
  <c r="O55"/>
  <c r="P55"/>
  <c r="Q55"/>
  <c r="R55"/>
  <c r="S55"/>
  <c r="T55"/>
  <c r="B55"/>
  <c r="S54"/>
  <c r="T54"/>
  <c r="B54"/>
  <c r="S53"/>
  <c r="T53"/>
  <c r="B53"/>
  <c r="S52"/>
  <c r="T52"/>
  <c r="B52"/>
  <c r="S51"/>
  <c r="T51"/>
  <c r="B51"/>
  <c r="S50"/>
  <c r="T50"/>
  <c r="B50"/>
  <c r="S49"/>
  <c r="T49"/>
  <c r="B49"/>
  <c r="S48"/>
  <c r="T48"/>
  <c r="B48"/>
  <c r="S47"/>
  <c r="T47"/>
  <c r="B47"/>
  <c r="S46"/>
  <c r="T46"/>
  <c r="B46"/>
  <c r="S45"/>
  <c r="T45"/>
  <c r="B45"/>
  <c r="S44"/>
  <c r="T44"/>
  <c r="B44"/>
  <c r="S43"/>
  <c r="T43"/>
  <c r="B43"/>
  <c r="S42"/>
  <c r="T42"/>
  <c r="B42"/>
  <c r="S41"/>
  <c r="T41"/>
  <c r="B41"/>
  <c r="S40"/>
  <c r="T40"/>
  <c r="B40"/>
  <c r="S39"/>
  <c r="T39"/>
  <c r="B39"/>
  <c r="S38"/>
  <c r="T38"/>
  <c r="B38"/>
  <c r="S37"/>
  <c r="T37"/>
  <c r="B37"/>
  <c r="S36"/>
  <c r="T36"/>
  <c r="B36"/>
  <c r="S35"/>
  <c r="T35"/>
  <c r="B35"/>
  <c r="S34"/>
  <c r="T34"/>
  <c r="B34"/>
  <c r="S33"/>
  <c r="T33"/>
  <c r="B33"/>
  <c r="S32"/>
  <c r="T32"/>
  <c r="B32"/>
  <c r="G31"/>
  <c r="H31"/>
  <c r="I31"/>
  <c r="J31"/>
  <c r="K31"/>
  <c r="L31"/>
  <c r="M31"/>
  <c r="N31"/>
  <c r="O31"/>
  <c r="P31"/>
  <c r="Q31"/>
  <c r="R31"/>
  <c r="S31"/>
  <c r="T31"/>
  <c r="B31"/>
  <c r="S30"/>
  <c r="T30"/>
  <c r="B30"/>
  <c r="S29"/>
  <c r="T29"/>
  <c r="B29"/>
  <c r="S28"/>
  <c r="T28"/>
  <c r="B28"/>
  <c r="S27"/>
  <c r="T27"/>
  <c r="B27"/>
  <c r="S26"/>
  <c r="T26"/>
  <c r="B26"/>
  <c r="S25"/>
  <c r="T25"/>
  <c r="B25"/>
  <c r="G24"/>
  <c r="H24"/>
  <c r="I24"/>
  <c r="J24"/>
  <c r="K24"/>
  <c r="L24"/>
  <c r="M24"/>
  <c r="N24"/>
  <c r="O24"/>
  <c r="P24"/>
  <c r="Q24"/>
  <c r="R24"/>
  <c r="S24"/>
  <c r="T24"/>
  <c r="B24"/>
  <c r="G23"/>
  <c r="H23"/>
  <c r="I23"/>
  <c r="J23"/>
  <c r="K23"/>
  <c r="L23"/>
  <c r="M23"/>
  <c r="N23"/>
  <c r="O23"/>
  <c r="P23"/>
  <c r="Q23"/>
  <c r="R23"/>
  <c r="S23"/>
  <c r="T23"/>
  <c r="B23"/>
  <c r="G22"/>
  <c r="H22"/>
  <c r="I22"/>
  <c r="J22"/>
  <c r="K22"/>
  <c r="L22"/>
  <c r="M22"/>
  <c r="N22"/>
  <c r="O22"/>
  <c r="P22"/>
  <c r="Q22"/>
  <c r="R22"/>
  <c r="S22"/>
  <c r="T22"/>
  <c r="B22"/>
  <c r="G21"/>
  <c r="H21"/>
  <c r="I21"/>
  <c r="J21"/>
  <c r="K21"/>
  <c r="L21"/>
  <c r="M21"/>
  <c r="N21"/>
  <c r="O21"/>
  <c r="P21"/>
  <c r="Q21"/>
  <c r="R21"/>
  <c r="S21"/>
  <c r="T21"/>
  <c r="B21"/>
  <c r="S20"/>
  <c r="T20"/>
  <c r="B20"/>
  <c r="S19"/>
  <c r="T19"/>
  <c r="B19"/>
  <c r="S18"/>
  <c r="T18"/>
  <c r="B18"/>
  <c r="S17"/>
  <c r="T17"/>
  <c r="B17"/>
  <c r="S16"/>
  <c r="T16"/>
  <c r="B16"/>
  <c r="S15"/>
  <c r="T15"/>
  <c r="B15"/>
  <c r="S14"/>
  <c r="T14"/>
  <c r="B14"/>
  <c r="S13"/>
  <c r="T13"/>
  <c r="B13"/>
  <c r="S12"/>
  <c r="T12"/>
  <c r="B12"/>
  <c r="S11"/>
  <c r="T11"/>
  <c r="B11"/>
  <c r="S10"/>
  <c r="T10"/>
  <c r="B10"/>
  <c r="S8"/>
  <c r="B7"/>
  <c r="R5"/>
  <c r="Q5"/>
  <c r="P5"/>
  <c r="O5"/>
  <c r="N5"/>
  <c r="M5"/>
  <c r="L5"/>
  <c r="K5"/>
  <c r="J5"/>
  <c r="I5"/>
  <c r="H5"/>
  <c r="G5"/>
  <c r="E4"/>
  <c r="E3"/>
  <c r="E2"/>
  <c r="T67" i="3"/>
  <c r="S67"/>
  <c r="Q67"/>
  <c r="P67"/>
  <c r="M67"/>
  <c r="L67"/>
  <c r="J67"/>
  <c r="I67"/>
  <c r="B67"/>
  <c r="T66"/>
  <c r="S66"/>
  <c r="Q66"/>
  <c r="P66"/>
  <c r="M66"/>
  <c r="L66"/>
  <c r="J66"/>
  <c r="I66"/>
  <c r="B66"/>
  <c r="T65"/>
  <c r="S65"/>
  <c r="Q65"/>
  <c r="P65"/>
  <c r="M65"/>
  <c r="L65"/>
  <c r="J65"/>
  <c r="I65"/>
  <c r="B65"/>
  <c r="T64"/>
  <c r="S64"/>
  <c r="Q64"/>
  <c r="P64"/>
  <c r="M64"/>
  <c r="L64"/>
  <c r="J64"/>
  <c r="I64"/>
  <c r="B64"/>
  <c r="T63"/>
  <c r="S63"/>
  <c r="Q63"/>
  <c r="P63"/>
  <c r="M63"/>
  <c r="L63"/>
  <c r="J63"/>
  <c r="I63"/>
  <c r="B63"/>
  <c r="T62"/>
  <c r="S62"/>
  <c r="Q62"/>
  <c r="P62"/>
  <c r="M62"/>
  <c r="L62"/>
  <c r="J62"/>
  <c r="I62"/>
  <c r="B62"/>
  <c r="M61"/>
  <c r="L61"/>
  <c r="J61"/>
  <c r="I61"/>
  <c r="B54"/>
  <c r="B61"/>
  <c r="T60"/>
  <c r="S60"/>
  <c r="Q60"/>
  <c r="P60"/>
  <c r="M60"/>
  <c r="L60"/>
  <c r="J60"/>
  <c r="I60"/>
  <c r="B60"/>
  <c r="T59"/>
  <c r="S59"/>
  <c r="Q59"/>
  <c r="P59"/>
  <c r="M59"/>
  <c r="L59"/>
  <c r="J59"/>
  <c r="I59"/>
  <c r="B59"/>
  <c r="T58"/>
  <c r="S58"/>
  <c r="Q58"/>
  <c r="P58"/>
  <c r="M58"/>
  <c r="L58"/>
  <c r="J58"/>
  <c r="I58"/>
  <c r="B58"/>
  <c r="T57"/>
  <c r="S57"/>
  <c r="Q57"/>
  <c r="P57"/>
  <c r="M57"/>
  <c r="L57"/>
  <c r="J57"/>
  <c r="I57"/>
  <c r="B57"/>
  <c r="T56"/>
  <c r="S56"/>
  <c r="Q56"/>
  <c r="P56"/>
  <c r="M56"/>
  <c r="L56"/>
  <c r="J56"/>
  <c r="I56"/>
  <c r="B56"/>
  <c r="T55"/>
  <c r="S55"/>
  <c r="Q55"/>
  <c r="P55"/>
  <c r="M55"/>
  <c r="L55"/>
  <c r="J55"/>
  <c r="I55"/>
  <c r="B55"/>
  <c r="T54"/>
  <c r="S54"/>
  <c r="Q54"/>
  <c r="P54"/>
  <c r="M54"/>
  <c r="L54"/>
  <c r="J54"/>
  <c r="I54"/>
  <c r="T53"/>
  <c r="S53"/>
  <c r="Q53"/>
  <c r="P53"/>
  <c r="M53"/>
  <c r="L53"/>
  <c r="J53"/>
  <c r="I53"/>
  <c r="B53"/>
  <c r="T52"/>
  <c r="S52"/>
  <c r="Q52"/>
  <c r="P52"/>
  <c r="M52"/>
  <c r="L52"/>
  <c r="J52"/>
  <c r="I52"/>
  <c r="B52"/>
  <c r="T51"/>
  <c r="S51"/>
  <c r="Q51"/>
  <c r="P51"/>
  <c r="M51"/>
  <c r="L51"/>
  <c r="J51"/>
  <c r="I51"/>
  <c r="B51"/>
  <c r="T50"/>
  <c r="S50"/>
  <c r="Q50"/>
  <c r="P50"/>
  <c r="M50"/>
  <c r="L50"/>
  <c r="J50"/>
  <c r="I50"/>
  <c r="B50"/>
  <c r="T49"/>
  <c r="S49"/>
  <c r="Q49"/>
  <c r="P49"/>
  <c r="M49"/>
  <c r="L49"/>
  <c r="J49"/>
  <c r="I49"/>
  <c r="B49"/>
  <c r="T48"/>
  <c r="S48"/>
  <c r="Q48"/>
  <c r="P48"/>
  <c r="M48"/>
  <c r="L48"/>
  <c r="J48"/>
  <c r="I48"/>
  <c r="B48"/>
  <c r="T47"/>
  <c r="S47"/>
  <c r="Q47"/>
  <c r="P47"/>
  <c r="M47"/>
  <c r="L47"/>
  <c r="J47"/>
  <c r="I47"/>
  <c r="B47"/>
  <c r="T46"/>
  <c r="S46"/>
  <c r="Q46"/>
  <c r="P46"/>
  <c r="M46"/>
  <c r="L46"/>
  <c r="J46"/>
  <c r="I46"/>
  <c r="B46"/>
  <c r="T45"/>
  <c r="S45"/>
  <c r="Q45"/>
  <c r="P45"/>
  <c r="M45"/>
  <c r="L45"/>
  <c r="J45"/>
  <c r="I45"/>
  <c r="B45"/>
  <c r="T44"/>
  <c r="S44"/>
  <c r="Q44"/>
  <c r="P44"/>
  <c r="M44"/>
  <c r="L44"/>
  <c r="J44"/>
  <c r="I44"/>
  <c r="B44"/>
  <c r="T43"/>
  <c r="S43"/>
  <c r="Q43"/>
  <c r="P43"/>
  <c r="M43"/>
  <c r="L43"/>
  <c r="J43"/>
  <c r="I43"/>
  <c r="B43"/>
  <c r="T42"/>
  <c r="S42"/>
  <c r="Q42"/>
  <c r="P42"/>
  <c r="M42"/>
  <c r="L42"/>
  <c r="J42"/>
  <c r="I42"/>
  <c r="B42"/>
  <c r="T41"/>
  <c r="S41"/>
  <c r="Q41"/>
  <c r="P41"/>
  <c r="M41"/>
  <c r="L41"/>
  <c r="J41"/>
  <c r="I41"/>
  <c r="B41"/>
  <c r="T40"/>
  <c r="S40"/>
  <c r="Q40"/>
  <c r="P40"/>
  <c r="M40"/>
  <c r="L40"/>
  <c r="J40"/>
  <c r="I40"/>
  <c r="B40"/>
  <c r="T39"/>
  <c r="S39"/>
  <c r="Q39"/>
  <c r="P39"/>
  <c r="M39"/>
  <c r="L39"/>
  <c r="J39"/>
  <c r="I39"/>
  <c r="B39"/>
  <c r="T38"/>
  <c r="S38"/>
  <c r="Q38"/>
  <c r="P38"/>
  <c r="M38"/>
  <c r="L38"/>
  <c r="J38"/>
  <c r="I38"/>
  <c r="B38"/>
  <c r="T37"/>
  <c r="S37"/>
  <c r="Q37"/>
  <c r="P37"/>
  <c r="M37"/>
  <c r="L37"/>
  <c r="J37"/>
  <c r="I37"/>
  <c r="B37"/>
  <c r="T36"/>
  <c r="S36"/>
  <c r="Q36"/>
  <c r="P36"/>
  <c r="M36"/>
  <c r="L36"/>
  <c r="J36"/>
  <c r="I36"/>
  <c r="B36"/>
  <c r="T35"/>
  <c r="S35"/>
  <c r="Q35"/>
  <c r="P35"/>
  <c r="M35"/>
  <c r="L35"/>
  <c r="J35"/>
  <c r="I35"/>
  <c r="B35"/>
  <c r="T34"/>
  <c r="S34"/>
  <c r="Q34"/>
  <c r="P34"/>
  <c r="M34"/>
  <c r="L34"/>
  <c r="J34"/>
  <c r="I34"/>
  <c r="B34"/>
  <c r="T33"/>
  <c r="S33"/>
  <c r="Q33"/>
  <c r="P33"/>
  <c r="M33"/>
  <c r="L33"/>
  <c r="J33"/>
  <c r="I33"/>
  <c r="B33"/>
  <c r="T32"/>
  <c r="S32"/>
  <c r="Q32"/>
  <c r="P32"/>
  <c r="M32"/>
  <c r="L32"/>
  <c r="J32"/>
  <c r="I32"/>
  <c r="B32"/>
  <c r="T31"/>
  <c r="S31"/>
  <c r="Q31"/>
  <c r="P31"/>
  <c r="M31"/>
  <c r="L31"/>
  <c r="J31"/>
  <c r="I31"/>
  <c r="B31"/>
  <c r="T30"/>
  <c r="S30"/>
  <c r="Q30"/>
  <c r="P30"/>
  <c r="M30"/>
  <c r="L30"/>
  <c r="J30"/>
  <c r="I30"/>
  <c r="B30"/>
  <c r="T29"/>
  <c r="S29"/>
  <c r="Q29"/>
  <c r="P29"/>
  <c r="M29"/>
  <c r="L29"/>
  <c r="J29"/>
  <c r="I29"/>
  <c r="B29"/>
  <c r="T28"/>
  <c r="S28"/>
  <c r="Q28"/>
  <c r="P28"/>
  <c r="M28"/>
  <c r="L28"/>
  <c r="J28"/>
  <c r="I28"/>
  <c r="B28"/>
  <c r="T27"/>
  <c r="S27"/>
  <c r="Q27"/>
  <c r="P27"/>
  <c r="M27"/>
  <c r="L27"/>
  <c r="J27"/>
  <c r="I27"/>
  <c r="B27"/>
  <c r="T26"/>
  <c r="S26"/>
  <c r="Q26"/>
  <c r="P26"/>
  <c r="M26"/>
  <c r="L26"/>
  <c r="J26"/>
  <c r="I26"/>
  <c r="B26"/>
  <c r="T25"/>
  <c r="S25"/>
  <c r="Q25"/>
  <c r="P25"/>
  <c r="M25"/>
  <c r="L25"/>
  <c r="J25"/>
  <c r="I25"/>
  <c r="B25"/>
  <c r="T24"/>
  <c r="S24"/>
  <c r="Q24"/>
  <c r="P24"/>
  <c r="M24"/>
  <c r="L24"/>
  <c r="J24"/>
  <c r="I24"/>
  <c r="B24"/>
  <c r="T23"/>
  <c r="S23"/>
  <c r="Q23"/>
  <c r="P23"/>
  <c r="M23"/>
  <c r="L23"/>
  <c r="J23"/>
  <c r="I23"/>
  <c r="B23"/>
  <c r="T22"/>
  <c r="S22"/>
  <c r="Q22"/>
  <c r="P22"/>
  <c r="M22"/>
  <c r="L22"/>
  <c r="J22"/>
  <c r="I22"/>
  <c r="B22"/>
  <c r="T21"/>
  <c r="S21"/>
  <c r="Q21"/>
  <c r="P21"/>
  <c r="M21"/>
  <c r="L21"/>
  <c r="J21"/>
  <c r="I21"/>
  <c r="B21"/>
  <c r="T20"/>
  <c r="S20"/>
  <c r="Q20"/>
  <c r="P20"/>
  <c r="M20"/>
  <c r="L20"/>
  <c r="J20"/>
  <c r="I20"/>
  <c r="B20"/>
  <c r="T19"/>
  <c r="S19"/>
  <c r="Q19"/>
  <c r="P19"/>
  <c r="M19"/>
  <c r="L19"/>
  <c r="J19"/>
  <c r="I19"/>
  <c r="B19"/>
  <c r="T18"/>
  <c r="S18"/>
  <c r="Q18"/>
  <c r="P18"/>
  <c r="M18"/>
  <c r="L18"/>
  <c r="J18"/>
  <c r="I18"/>
  <c r="B18"/>
  <c r="T17"/>
  <c r="S17"/>
  <c r="Q17"/>
  <c r="P17"/>
  <c r="M17"/>
  <c r="L17"/>
  <c r="J17"/>
  <c r="I17"/>
  <c r="B17"/>
  <c r="T16"/>
  <c r="S16"/>
  <c r="Q16"/>
  <c r="P16"/>
  <c r="M16"/>
  <c r="L16"/>
  <c r="J16"/>
  <c r="I16"/>
  <c r="B16"/>
  <c r="T15"/>
  <c r="S15"/>
  <c r="Q15"/>
  <c r="P15"/>
  <c r="M15"/>
  <c r="L15"/>
  <c r="J15"/>
  <c r="I15"/>
  <c r="B15"/>
  <c r="T14"/>
  <c r="S14"/>
  <c r="Q14"/>
  <c r="P14"/>
  <c r="M14"/>
  <c r="L14"/>
  <c r="J14"/>
  <c r="I14"/>
  <c r="B14"/>
  <c r="T13"/>
  <c r="S13"/>
  <c r="Q13"/>
  <c r="P13"/>
  <c r="M13"/>
  <c r="L13"/>
  <c r="J13"/>
  <c r="I13"/>
  <c r="B13"/>
  <c r="T12"/>
  <c r="S12"/>
  <c r="Q12"/>
  <c r="P12"/>
  <c r="M12"/>
  <c r="L12"/>
  <c r="J12"/>
  <c r="I12"/>
  <c r="B12"/>
  <c r="T11"/>
  <c r="S11"/>
  <c r="Q11"/>
  <c r="P11"/>
  <c r="M11"/>
  <c r="L11"/>
  <c r="J11"/>
  <c r="I11"/>
  <c r="B11"/>
  <c r="T10"/>
  <c r="S10"/>
  <c r="Q10"/>
  <c r="P10"/>
  <c r="M10"/>
  <c r="L10"/>
  <c r="J10"/>
  <c r="I10"/>
  <c r="B10"/>
  <c r="I8"/>
  <c r="P8"/>
  <c r="S8"/>
  <c r="R8"/>
  <c r="H8"/>
  <c r="O8"/>
  <c r="G8"/>
  <c r="N8"/>
  <c r="L8"/>
  <c r="K8"/>
  <c r="N7"/>
  <c r="R6"/>
  <c r="N6"/>
  <c r="O6"/>
  <c r="E4"/>
  <c r="E3"/>
  <c r="E2"/>
  <c r="N6" i="11"/>
  <c r="N67"/>
  <c r="R6"/>
  <c r="R67"/>
  <c r="T67"/>
  <c r="S67"/>
  <c r="O6"/>
  <c r="O67"/>
  <c r="Q67"/>
  <c r="P67"/>
  <c r="G67"/>
  <c r="K67"/>
  <c r="M67"/>
  <c r="L67"/>
  <c r="H67"/>
  <c r="J67"/>
  <c r="I67"/>
  <c r="B67"/>
  <c r="N66"/>
  <c r="R66"/>
  <c r="T66"/>
  <c r="S66"/>
  <c r="O66"/>
  <c r="Q66"/>
  <c r="P66"/>
  <c r="G66"/>
  <c r="K66"/>
  <c r="M66"/>
  <c r="L66"/>
  <c r="H66"/>
  <c r="J66"/>
  <c r="I66"/>
  <c r="B66"/>
  <c r="N65"/>
  <c r="R65"/>
  <c r="T65"/>
  <c r="S65"/>
  <c r="O65"/>
  <c r="Q65"/>
  <c r="P65"/>
  <c r="G65"/>
  <c r="K65"/>
  <c r="M65"/>
  <c r="L65"/>
  <c r="H65"/>
  <c r="J65"/>
  <c r="I65"/>
  <c r="B65"/>
  <c r="N64"/>
  <c r="R64"/>
  <c r="T64"/>
  <c r="S64"/>
  <c r="O64"/>
  <c r="Q64"/>
  <c r="P64"/>
  <c r="G64"/>
  <c r="K64"/>
  <c r="M64"/>
  <c r="L64"/>
  <c r="H64"/>
  <c r="J64"/>
  <c r="I64"/>
  <c r="B64"/>
  <c r="N63"/>
  <c r="R63"/>
  <c r="T63"/>
  <c r="S63"/>
  <c r="O63"/>
  <c r="Q63"/>
  <c r="P63"/>
  <c r="G63"/>
  <c r="K63"/>
  <c r="M63"/>
  <c r="L63"/>
  <c r="H63"/>
  <c r="J63"/>
  <c r="I63"/>
  <c r="B63"/>
  <c r="N62"/>
  <c r="R62"/>
  <c r="T62"/>
  <c r="S62"/>
  <c r="O62"/>
  <c r="Q62"/>
  <c r="P62"/>
  <c r="G62"/>
  <c r="K62"/>
  <c r="M62"/>
  <c r="L62"/>
  <c r="H62"/>
  <c r="J62"/>
  <c r="I62"/>
  <c r="B62"/>
  <c r="R61"/>
  <c r="O61"/>
  <c r="N61"/>
  <c r="G61"/>
  <c r="M61"/>
  <c r="L61"/>
  <c r="H61"/>
  <c r="J61"/>
  <c r="I61"/>
  <c r="B54"/>
  <c r="B61"/>
  <c r="N60"/>
  <c r="R60"/>
  <c r="T60"/>
  <c r="S60"/>
  <c r="O60"/>
  <c r="Q60"/>
  <c r="P60"/>
  <c r="G60"/>
  <c r="K60"/>
  <c r="M60"/>
  <c r="L60"/>
  <c r="H60"/>
  <c r="J60"/>
  <c r="I60"/>
  <c r="B60"/>
  <c r="N59"/>
  <c r="R59"/>
  <c r="T59"/>
  <c r="S59"/>
  <c r="O59"/>
  <c r="Q59"/>
  <c r="P59"/>
  <c r="G59"/>
  <c r="K59"/>
  <c r="M59"/>
  <c r="L59"/>
  <c r="H59"/>
  <c r="J59"/>
  <c r="I59"/>
  <c r="B59"/>
  <c r="N58"/>
  <c r="R58"/>
  <c r="T58"/>
  <c r="S58"/>
  <c r="O58"/>
  <c r="Q58"/>
  <c r="P58"/>
  <c r="G58"/>
  <c r="K58"/>
  <c r="M58"/>
  <c r="L58"/>
  <c r="H58"/>
  <c r="J58"/>
  <c r="I58"/>
  <c r="B58"/>
  <c r="N57"/>
  <c r="R57"/>
  <c r="T57"/>
  <c r="S57"/>
  <c r="O57"/>
  <c r="Q57"/>
  <c r="P57"/>
  <c r="G57"/>
  <c r="K57"/>
  <c r="M57"/>
  <c r="L57"/>
  <c r="H57"/>
  <c r="J57"/>
  <c r="I57"/>
  <c r="B57"/>
  <c r="N56"/>
  <c r="R56"/>
  <c r="T56"/>
  <c r="S56"/>
  <c r="O56"/>
  <c r="Q56"/>
  <c r="P56"/>
  <c r="K56"/>
  <c r="H56"/>
  <c r="B56"/>
  <c r="N55"/>
  <c r="R55"/>
  <c r="T55"/>
  <c r="S55"/>
  <c r="Q55"/>
  <c r="P55"/>
  <c r="G55"/>
  <c r="K55"/>
  <c r="M55"/>
  <c r="L55"/>
  <c r="J55"/>
  <c r="I55"/>
  <c r="B55"/>
  <c r="N54"/>
  <c r="R54"/>
  <c r="T54"/>
  <c r="S54"/>
  <c r="O54"/>
  <c r="Q54"/>
  <c r="P54"/>
  <c r="G54"/>
  <c r="K54"/>
  <c r="M54"/>
  <c r="L54"/>
  <c r="J54"/>
  <c r="I54"/>
  <c r="N53"/>
  <c r="R53"/>
  <c r="T53"/>
  <c r="S53"/>
  <c r="O53"/>
  <c r="Q53"/>
  <c r="P53"/>
  <c r="G53"/>
  <c r="K53"/>
  <c r="M53"/>
  <c r="L53"/>
  <c r="H53"/>
  <c r="J53"/>
  <c r="I53"/>
  <c r="B53"/>
  <c r="N52"/>
  <c r="R52"/>
  <c r="T52"/>
  <c r="S52"/>
  <c r="O52"/>
  <c r="Q52"/>
  <c r="P52"/>
  <c r="G52"/>
  <c r="K52"/>
  <c r="M52"/>
  <c r="L52"/>
  <c r="H52"/>
  <c r="J52"/>
  <c r="I52"/>
  <c r="B52"/>
  <c r="N51"/>
  <c r="R51"/>
  <c r="T51"/>
  <c r="S51"/>
  <c r="O51"/>
  <c r="Q51"/>
  <c r="P51"/>
  <c r="G51"/>
  <c r="K51"/>
  <c r="M51"/>
  <c r="L51"/>
  <c r="H51"/>
  <c r="J51"/>
  <c r="I51"/>
  <c r="B51"/>
  <c r="N50"/>
  <c r="R50"/>
  <c r="T50"/>
  <c r="S50"/>
  <c r="O50"/>
  <c r="Q50"/>
  <c r="P50"/>
  <c r="G50"/>
  <c r="K50"/>
  <c r="M50"/>
  <c r="L50"/>
  <c r="H50"/>
  <c r="J50"/>
  <c r="I50"/>
  <c r="B50"/>
  <c r="N49"/>
  <c r="R49"/>
  <c r="T49"/>
  <c r="S49"/>
  <c r="O49"/>
  <c r="Q49"/>
  <c r="P49"/>
  <c r="G49"/>
  <c r="K49"/>
  <c r="M49"/>
  <c r="L49"/>
  <c r="H49"/>
  <c r="J49"/>
  <c r="I49"/>
  <c r="B49"/>
  <c r="N48"/>
  <c r="R48"/>
  <c r="T48"/>
  <c r="S48"/>
  <c r="O48"/>
  <c r="Q48"/>
  <c r="P48"/>
  <c r="G48"/>
  <c r="K48"/>
  <c r="M48"/>
  <c r="L48"/>
  <c r="H48"/>
  <c r="J48"/>
  <c r="I48"/>
  <c r="B48"/>
  <c r="N47"/>
  <c r="R47"/>
  <c r="T47"/>
  <c r="S47"/>
  <c r="O47"/>
  <c r="Q47"/>
  <c r="P47"/>
  <c r="G47"/>
  <c r="K47"/>
  <c r="M47"/>
  <c r="L47"/>
  <c r="H47"/>
  <c r="J47"/>
  <c r="I47"/>
  <c r="B47"/>
  <c r="N46"/>
  <c r="R46"/>
  <c r="T46"/>
  <c r="S46"/>
  <c r="O46"/>
  <c r="Q46"/>
  <c r="P46"/>
  <c r="G46"/>
  <c r="K46"/>
  <c r="M46"/>
  <c r="L46"/>
  <c r="H46"/>
  <c r="J46"/>
  <c r="I46"/>
  <c r="B46"/>
  <c r="N45"/>
  <c r="R45"/>
  <c r="T45"/>
  <c r="S45"/>
  <c r="O45"/>
  <c r="Q45"/>
  <c r="P45"/>
  <c r="G45"/>
  <c r="K45"/>
  <c r="M45"/>
  <c r="L45"/>
  <c r="H45"/>
  <c r="J45"/>
  <c r="I45"/>
  <c r="B45"/>
  <c r="N44"/>
  <c r="R44"/>
  <c r="T44"/>
  <c r="S44"/>
  <c r="O44"/>
  <c r="Q44"/>
  <c r="P44"/>
  <c r="G44"/>
  <c r="K44"/>
  <c r="M44"/>
  <c r="L44"/>
  <c r="H44"/>
  <c r="J44"/>
  <c r="I44"/>
  <c r="B44"/>
  <c r="N43"/>
  <c r="R43"/>
  <c r="T43"/>
  <c r="S43"/>
  <c r="O43"/>
  <c r="Q43"/>
  <c r="P43"/>
  <c r="G43"/>
  <c r="K43"/>
  <c r="M43"/>
  <c r="L43"/>
  <c r="H43"/>
  <c r="J43"/>
  <c r="I43"/>
  <c r="B43"/>
  <c r="N42"/>
  <c r="R42"/>
  <c r="T42"/>
  <c r="S42"/>
  <c r="O42"/>
  <c r="Q42"/>
  <c r="P42"/>
  <c r="G42"/>
  <c r="K42"/>
  <c r="M42"/>
  <c r="L42"/>
  <c r="H42"/>
  <c r="J42"/>
  <c r="I42"/>
  <c r="B42"/>
  <c r="N41"/>
  <c r="R41"/>
  <c r="T41"/>
  <c r="S41"/>
  <c r="O41"/>
  <c r="Q41"/>
  <c r="P41"/>
  <c r="G41"/>
  <c r="K41"/>
  <c r="M41"/>
  <c r="L41"/>
  <c r="H41"/>
  <c r="J41"/>
  <c r="I41"/>
  <c r="B41"/>
  <c r="N40"/>
  <c r="R40"/>
  <c r="T40"/>
  <c r="S40"/>
  <c r="O40"/>
  <c r="Q40"/>
  <c r="P40"/>
  <c r="G40"/>
  <c r="K40"/>
  <c r="M40"/>
  <c r="L40"/>
  <c r="H40"/>
  <c r="J40"/>
  <c r="I40"/>
  <c r="B40"/>
  <c r="N39"/>
  <c r="R39"/>
  <c r="T39"/>
  <c r="S39"/>
  <c r="O39"/>
  <c r="Q39"/>
  <c r="P39"/>
  <c r="G39"/>
  <c r="K39"/>
  <c r="M39"/>
  <c r="L39"/>
  <c r="H39"/>
  <c r="J39"/>
  <c r="I39"/>
  <c r="B39"/>
  <c r="N38"/>
  <c r="R38"/>
  <c r="T38"/>
  <c r="S38"/>
  <c r="O38"/>
  <c r="Q38"/>
  <c r="P38"/>
  <c r="G38"/>
  <c r="K38"/>
  <c r="M38"/>
  <c r="L38"/>
  <c r="H38"/>
  <c r="J38"/>
  <c r="I38"/>
  <c r="B38"/>
  <c r="N37"/>
  <c r="R37"/>
  <c r="T37"/>
  <c r="S37"/>
  <c r="O37"/>
  <c r="Q37"/>
  <c r="P37"/>
  <c r="G37"/>
  <c r="K37"/>
  <c r="M37"/>
  <c r="L37"/>
  <c r="H37"/>
  <c r="J37"/>
  <c r="I37"/>
  <c r="B37"/>
  <c r="N36"/>
  <c r="R36"/>
  <c r="T36"/>
  <c r="S36"/>
  <c r="O36"/>
  <c r="Q36"/>
  <c r="P36"/>
  <c r="G36"/>
  <c r="K36"/>
  <c r="M36"/>
  <c r="L36"/>
  <c r="H36"/>
  <c r="J36"/>
  <c r="I36"/>
  <c r="B36"/>
  <c r="N35"/>
  <c r="R35"/>
  <c r="T35"/>
  <c r="S35"/>
  <c r="O35"/>
  <c r="Q35"/>
  <c r="P35"/>
  <c r="G35"/>
  <c r="K35"/>
  <c r="M35"/>
  <c r="L35"/>
  <c r="H35"/>
  <c r="J35"/>
  <c r="I35"/>
  <c r="B35"/>
  <c r="N34"/>
  <c r="R34"/>
  <c r="T34"/>
  <c r="S34"/>
  <c r="O34"/>
  <c r="Q34"/>
  <c r="P34"/>
  <c r="G34"/>
  <c r="K34"/>
  <c r="M34"/>
  <c r="L34"/>
  <c r="H34"/>
  <c r="J34"/>
  <c r="I34"/>
  <c r="B34"/>
  <c r="N33"/>
  <c r="R33"/>
  <c r="T33"/>
  <c r="S33"/>
  <c r="O33"/>
  <c r="Q33"/>
  <c r="P33"/>
  <c r="G33"/>
  <c r="K33"/>
  <c r="M33"/>
  <c r="L33"/>
  <c r="H33"/>
  <c r="J33"/>
  <c r="I33"/>
  <c r="B33"/>
  <c r="N32"/>
  <c r="R32"/>
  <c r="T32"/>
  <c r="S32"/>
  <c r="O32"/>
  <c r="Q32"/>
  <c r="P32"/>
  <c r="G32"/>
  <c r="K32"/>
  <c r="M32"/>
  <c r="L32"/>
  <c r="H32"/>
  <c r="J32"/>
  <c r="I32"/>
  <c r="B32"/>
  <c r="N31"/>
  <c r="R31"/>
  <c r="T31"/>
  <c r="S31"/>
  <c r="O31"/>
  <c r="Q31"/>
  <c r="P31"/>
  <c r="G31"/>
  <c r="K31"/>
  <c r="M31"/>
  <c r="L31"/>
  <c r="H31"/>
  <c r="J31"/>
  <c r="I31"/>
  <c r="B31"/>
  <c r="N30"/>
  <c r="R30"/>
  <c r="T30"/>
  <c r="S30"/>
  <c r="O30"/>
  <c r="Q30"/>
  <c r="P30"/>
  <c r="G30"/>
  <c r="K30"/>
  <c r="M30"/>
  <c r="L30"/>
  <c r="H30"/>
  <c r="J30"/>
  <c r="I30"/>
  <c r="B30"/>
  <c r="N29"/>
  <c r="R29"/>
  <c r="T29"/>
  <c r="S29"/>
  <c r="O29"/>
  <c r="Q29"/>
  <c r="P29"/>
  <c r="G29"/>
  <c r="K29"/>
  <c r="M29"/>
  <c r="L29"/>
  <c r="H29"/>
  <c r="J29"/>
  <c r="I29"/>
  <c r="B29"/>
  <c r="N28"/>
  <c r="R28"/>
  <c r="T28"/>
  <c r="S28"/>
  <c r="O28"/>
  <c r="Q28"/>
  <c r="P28"/>
  <c r="G28"/>
  <c r="K28"/>
  <c r="M28"/>
  <c r="L28"/>
  <c r="H28"/>
  <c r="J28"/>
  <c r="I28"/>
  <c r="B28"/>
  <c r="N27"/>
  <c r="R27"/>
  <c r="T27"/>
  <c r="S27"/>
  <c r="O27"/>
  <c r="Q27"/>
  <c r="P27"/>
  <c r="G27"/>
  <c r="K27"/>
  <c r="M27"/>
  <c r="L27"/>
  <c r="H27"/>
  <c r="J27"/>
  <c r="I27"/>
  <c r="B27"/>
  <c r="N26"/>
  <c r="R26"/>
  <c r="T26"/>
  <c r="S26"/>
  <c r="O26"/>
  <c r="Q26"/>
  <c r="P26"/>
  <c r="G26"/>
  <c r="K26"/>
  <c r="M26"/>
  <c r="L26"/>
  <c r="H26"/>
  <c r="J26"/>
  <c r="I26"/>
  <c r="B26"/>
  <c r="N25"/>
  <c r="R25"/>
  <c r="T25"/>
  <c r="S25"/>
  <c r="O25"/>
  <c r="Q25"/>
  <c r="P25"/>
  <c r="G25"/>
  <c r="K25"/>
  <c r="M25"/>
  <c r="L25"/>
  <c r="H25"/>
  <c r="J25"/>
  <c r="I25"/>
  <c r="B25"/>
  <c r="N24"/>
  <c r="R24"/>
  <c r="T24"/>
  <c r="S24"/>
  <c r="O24"/>
  <c r="Q24"/>
  <c r="P24"/>
  <c r="G24"/>
  <c r="K24"/>
  <c r="M24"/>
  <c r="L24"/>
  <c r="H24"/>
  <c r="J24"/>
  <c r="I24"/>
  <c r="B24"/>
  <c r="N23"/>
  <c r="R23"/>
  <c r="T23"/>
  <c r="S23"/>
  <c r="O23"/>
  <c r="Q23"/>
  <c r="P23"/>
  <c r="G23"/>
  <c r="K23"/>
  <c r="M23"/>
  <c r="L23"/>
  <c r="H23"/>
  <c r="J23"/>
  <c r="I23"/>
  <c r="B23"/>
  <c r="N22"/>
  <c r="R22"/>
  <c r="T22"/>
  <c r="S22"/>
  <c r="O22"/>
  <c r="Q22"/>
  <c r="P22"/>
  <c r="G22"/>
  <c r="K22"/>
  <c r="M22"/>
  <c r="L22"/>
  <c r="H22"/>
  <c r="J22"/>
  <c r="I22"/>
  <c r="B22"/>
  <c r="N21"/>
  <c r="R21"/>
  <c r="T21"/>
  <c r="S21"/>
  <c r="O21"/>
  <c r="Q21"/>
  <c r="P21"/>
  <c r="G21"/>
  <c r="K21"/>
  <c r="M21"/>
  <c r="L21"/>
  <c r="H21"/>
  <c r="J21"/>
  <c r="I21"/>
  <c r="B21"/>
  <c r="N20"/>
  <c r="R20"/>
  <c r="T20"/>
  <c r="S20"/>
  <c r="O20"/>
  <c r="Q20"/>
  <c r="P20"/>
  <c r="G20"/>
  <c r="K20"/>
  <c r="M20"/>
  <c r="L20"/>
  <c r="H20"/>
  <c r="J20"/>
  <c r="I20"/>
  <c r="B20"/>
  <c r="N19"/>
  <c r="R19"/>
  <c r="T19"/>
  <c r="S19"/>
  <c r="O19"/>
  <c r="Q19"/>
  <c r="P19"/>
  <c r="G19"/>
  <c r="K19"/>
  <c r="M19"/>
  <c r="L19"/>
  <c r="H19"/>
  <c r="J19"/>
  <c r="I19"/>
  <c r="B19"/>
  <c r="N18"/>
  <c r="R18"/>
  <c r="T18"/>
  <c r="S18"/>
  <c r="O18"/>
  <c r="Q18"/>
  <c r="P18"/>
  <c r="G18"/>
  <c r="K18"/>
  <c r="M18"/>
  <c r="L18"/>
  <c r="H18"/>
  <c r="J18"/>
  <c r="I18"/>
  <c r="B18"/>
  <c r="N17"/>
  <c r="R17"/>
  <c r="T17"/>
  <c r="S17"/>
  <c r="O17"/>
  <c r="Q17"/>
  <c r="P17"/>
  <c r="G17"/>
  <c r="K17"/>
  <c r="M17"/>
  <c r="L17"/>
  <c r="H17"/>
  <c r="J17"/>
  <c r="I17"/>
  <c r="B17"/>
  <c r="N16"/>
  <c r="R16"/>
  <c r="T16"/>
  <c r="S16"/>
  <c r="O16"/>
  <c r="Q16"/>
  <c r="P16"/>
  <c r="G16"/>
  <c r="K16"/>
  <c r="M16"/>
  <c r="L16"/>
  <c r="H16"/>
  <c r="J16"/>
  <c r="I16"/>
  <c r="B16"/>
  <c r="N15"/>
  <c r="R15"/>
  <c r="T15"/>
  <c r="S15"/>
  <c r="O15"/>
  <c r="Q15"/>
  <c r="P15"/>
  <c r="G15"/>
  <c r="K15"/>
  <c r="M15"/>
  <c r="L15"/>
  <c r="H15"/>
  <c r="J15"/>
  <c r="I15"/>
  <c r="B15"/>
  <c r="N14"/>
  <c r="R14"/>
  <c r="T14"/>
  <c r="S14"/>
  <c r="O14"/>
  <c r="Q14"/>
  <c r="P14"/>
  <c r="G14"/>
  <c r="K14"/>
  <c r="M14"/>
  <c r="L14"/>
  <c r="H14"/>
  <c r="J14"/>
  <c r="I14"/>
  <c r="B14"/>
  <c r="N13"/>
  <c r="R13"/>
  <c r="T13"/>
  <c r="S13"/>
  <c r="O13"/>
  <c r="Q13"/>
  <c r="P13"/>
  <c r="G13"/>
  <c r="K13"/>
  <c r="M13"/>
  <c r="L13"/>
  <c r="H13"/>
  <c r="J13"/>
  <c r="I13"/>
  <c r="B13"/>
  <c r="N12"/>
  <c r="R12"/>
  <c r="T12"/>
  <c r="S12"/>
  <c r="O12"/>
  <c r="Q12"/>
  <c r="P12"/>
  <c r="G12"/>
  <c r="K12"/>
  <c r="M12"/>
  <c r="L12"/>
  <c r="H12"/>
  <c r="J12"/>
  <c r="I12"/>
  <c r="B12"/>
  <c r="N11"/>
  <c r="R11"/>
  <c r="T11"/>
  <c r="S11"/>
  <c r="O11"/>
  <c r="Q11"/>
  <c r="P11"/>
  <c r="G11"/>
  <c r="K11"/>
  <c r="M11"/>
  <c r="L11"/>
  <c r="H11"/>
  <c r="J11"/>
  <c r="I11"/>
  <c r="B11"/>
  <c r="N10"/>
  <c r="R10"/>
  <c r="T10"/>
  <c r="S10"/>
  <c r="O10"/>
  <c r="Q10"/>
  <c r="P10"/>
  <c r="G10"/>
  <c r="K10"/>
  <c r="M10"/>
  <c r="L10"/>
  <c r="H10"/>
  <c r="J10"/>
  <c r="I10"/>
  <c r="B10"/>
  <c r="I8"/>
  <c r="P8"/>
  <c r="S8"/>
  <c r="R8"/>
  <c r="H8"/>
  <c r="O8"/>
  <c r="G8"/>
  <c r="N8"/>
  <c r="L8"/>
  <c r="K8"/>
  <c r="N7"/>
  <c r="G7"/>
  <c r="B7"/>
  <c r="E4"/>
  <c r="E3"/>
  <c r="E2"/>
  <c r="D22" i="1"/>
  <c r="E13"/>
  <c r="I21"/>
  <c r="H21"/>
  <c r="E17"/>
  <c r="E21"/>
  <c r="D21"/>
  <c r="D20"/>
  <c r="E20"/>
  <c r="H19"/>
  <c r="D19"/>
  <c r="I17"/>
  <c r="H17"/>
  <c r="D17"/>
  <c r="H16"/>
  <c r="I16"/>
  <c r="D16"/>
  <c r="E16"/>
  <c r="H15"/>
  <c r="D15"/>
  <c r="I13"/>
  <c r="H13"/>
  <c r="H12"/>
  <c r="I12"/>
  <c r="D12"/>
  <c r="E12"/>
  <c r="H11"/>
  <c r="D11"/>
  <c r="E4"/>
  <c r="E3"/>
  <c r="E2"/>
  <c r="G56" i="11"/>
  <c r="I56"/>
  <c r="J56"/>
  <c r="L56"/>
  <c r="M56"/>
  <c r="H20" i="1"/>
  <c r="I20"/>
</calcChain>
</file>

<file path=xl/sharedStrings.xml><?xml version="1.0" encoding="utf-8"?>
<sst xmlns="http://schemas.openxmlformats.org/spreadsheetml/2006/main" count="1338" uniqueCount="715">
  <si>
    <t>jezik</t>
  </si>
  <si>
    <t>mjesec</t>
  </si>
  <si>
    <t>Crnogorski</t>
  </si>
  <si>
    <t>Engleski</t>
  </si>
  <si>
    <t>naslov</t>
  </si>
  <si>
    <t>Crna Gora</t>
  </si>
  <si>
    <t>Montenegro</t>
  </si>
  <si>
    <t>Ministarstvo finansija</t>
  </si>
  <si>
    <t>Ministry of Finance</t>
  </si>
  <si>
    <t>Direktorat za ekonomsku politiku i razvoj</t>
  </si>
  <si>
    <t>Direcorate for Economic Policy and Developement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</si>
  <si>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</si>
  <si>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</si>
  <si>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</si>
  <si>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</si>
  <si>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</si>
  <si>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</si>
  <si>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</si>
  <si>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Mjesečni podaci 2012</t>
  </si>
  <si>
    <t>Montly Data 2012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</si>
  <si>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</si>
  <si>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</si>
  <si>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</si>
  <si>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</si>
  <si>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</si>
  <si>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</si>
  <si>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</si>
  <si>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</si>
  <si>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</si>
  <si>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</si>
  <si>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</si>
  <si>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</si>
  <si>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</si>
  <si>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</si>
  <si>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</si>
  <si>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</si>
  <si>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</si>
  <si>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</si>
  <si>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</si>
  <si>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</si>
  <si>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</si>
  <si>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Lokalni porezi</t>
  </si>
  <si>
    <t>Local Taxes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</si>
  <si>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</si>
  <si>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</si>
  <si>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</si>
  <si>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</si>
  <si>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</si>
  <si>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</si>
  <si>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</si>
  <si>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</si>
  <si>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</si>
  <si>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</si>
  <si>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</si>
  <si>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</si>
  <si>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</si>
  <si>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</si>
  <si>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</si>
  <si>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</si>
  <si>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</si>
  <si>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</si>
  <si>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</si>
  <si>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</si>
  <si>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</si>
  <si>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</si>
  <si>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</si>
  <si>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</si>
  <si>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</si>
  <si>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</si>
  <si>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</si>
  <si>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</si>
  <si>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</si>
  <si>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</si>
  <si>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</si>
  <si>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</si>
  <si>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</si>
  <si>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</si>
  <si>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</si>
  <si>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</si>
  <si>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</si>
  <si>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</si>
  <si>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</si>
  <si>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</si>
  <si>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</si>
  <si>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</si>
  <si>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</si>
  <si>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</si>
  <si>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</si>
  <si>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</si>
  <si>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</si>
  <si>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</si>
  <si>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</si>
  <si>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</si>
  <si>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</si>
  <si>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</si>
  <si>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</si>
  <si>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</si>
  <si>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</si>
  <si>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</si>
  <si>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</si>
  <si>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</si>
  <si>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</si>
  <si>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</si>
  <si>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</si>
  <si>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</si>
  <si>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</si>
  <si>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</si>
  <si>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</si>
  <si>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</si>
  <si>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</si>
  <si>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</si>
  <si>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</si>
  <si>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</si>
  <si>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</si>
  <si>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</si>
  <si>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</si>
  <si>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</si>
  <si>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</si>
  <si>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</si>
  <si>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</si>
  <si>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</si>
  <si>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</si>
  <si>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</si>
  <si>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</si>
  <si>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</si>
  <si>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</si>
  <si>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</si>
  <si>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</si>
  <si>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</si>
  <si>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</si>
  <si>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</si>
  <si>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</si>
  <si>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</si>
  <si>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</si>
  <si>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</si>
  <si>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</si>
  <si>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</si>
  <si>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</si>
  <si>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</si>
  <si>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</si>
  <si>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</si>
  <si>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</si>
  <si>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</si>
  <si>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</si>
  <si>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</si>
  <si>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</si>
  <si>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</si>
  <si>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</si>
  <si>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</si>
  <si>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</si>
  <si>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</si>
  <si>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</si>
  <si>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</si>
  <si>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</si>
  <si>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</si>
  <si>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</si>
  <si>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</si>
  <si>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</si>
  <si>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</si>
  <si>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</si>
  <si>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</si>
  <si>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</si>
  <si>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</si>
  <si>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</si>
  <si>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</si>
  <si>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</si>
  <si>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</si>
  <si>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</si>
  <si>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</si>
  <si>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</si>
  <si>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</si>
  <si>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</si>
  <si>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</si>
  <si>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</si>
  <si>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</si>
  <si>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</si>
  <si>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</si>
  <si>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</si>
  <si>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</si>
  <si>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</si>
  <si>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</si>
  <si>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</si>
  <si>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</si>
  <si>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</si>
  <si>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</si>
  <si>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</si>
  <si>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</si>
  <si>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</si>
  <si>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</si>
  <si>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</si>
  <si>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</si>
  <si>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</si>
  <si>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</si>
  <si>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</si>
  <si>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</si>
  <si>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</si>
  <si>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</si>
  <si>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</si>
  <si>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</si>
  <si>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</si>
  <si>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</si>
  <si>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</si>
  <si>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</si>
  <si>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</si>
  <si>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</si>
  <si>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</si>
  <si>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</si>
  <si>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</si>
  <si>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</si>
  <si>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</si>
  <si>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</si>
  <si>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</si>
  <si>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</si>
  <si>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</si>
  <si>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</si>
  <si>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</si>
  <si>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</si>
  <si>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</si>
  <si>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</si>
  <si>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</si>
  <si>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</si>
  <si>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</si>
  <si>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</si>
  <si>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</si>
  <si>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</si>
  <si>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</si>
  <si>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</si>
  <si>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</si>
  <si>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</si>
  <si>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</si>
  <si>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</si>
  <si>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</si>
  <si>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</si>
  <si>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</si>
  <si>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</si>
  <si>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</si>
  <si>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</si>
  <si>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</si>
  <si>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</si>
  <si>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</si>
  <si>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</si>
  <si>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</si>
  <si>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</si>
  <si>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</si>
  <si>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</si>
  <si>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</si>
  <si>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</si>
  <si>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</si>
  <si>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</si>
  <si>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</si>
  <si>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</si>
  <si>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</si>
  <si>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</si>
  <si>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</si>
  <si>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</si>
  <si>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</si>
  <si>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</si>
  <si>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</si>
  <si>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</si>
  <si>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</si>
  <si>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</si>
  <si>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</si>
  <si>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</si>
  <si>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</si>
  <si>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</si>
  <si>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</si>
  <si>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</si>
  <si>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</si>
  <si>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</si>
  <si>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</si>
  <si>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</si>
  <si>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</si>
  <si>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</si>
  <si>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</si>
  <si>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</si>
  <si>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</si>
  <si>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</si>
  <si>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</si>
  <si>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</si>
  <si>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</si>
  <si>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</si>
  <si>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</si>
  <si>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</si>
  <si>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</si>
  <si>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</si>
  <si>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</si>
  <si>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</si>
  <si>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</si>
  <si>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</si>
  <si>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</si>
  <si>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</si>
  <si>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</si>
  <si>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</si>
  <si>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</si>
  <si>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</si>
  <si>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</si>
  <si>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</si>
  <si>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</si>
  <si>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</si>
  <si>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</si>
  <si>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</si>
  <si>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</si>
  <si>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</si>
  <si>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</si>
  <si>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</si>
  <si>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</si>
  <si>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</si>
  <si>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</si>
  <si>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</si>
  <si>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</si>
  <si>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</si>
  <si>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</si>
  <si>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</si>
  <si>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</si>
  <si>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</si>
  <si>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</si>
  <si>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</si>
  <si>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</si>
  <si>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</si>
  <si>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</si>
  <si>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</si>
  <si>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</si>
  <si>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</si>
  <si>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</si>
  <si>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</si>
  <si>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</si>
  <si>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</si>
  <si>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</si>
  <si>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</si>
  <si>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</si>
  <si>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</si>
  <si>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</si>
  <si>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</si>
  <si>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</si>
  <si>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</si>
  <si>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</si>
  <si>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</si>
  <si>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</si>
  <si>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</si>
  <si>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</si>
  <si>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</si>
  <si>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</si>
  <si>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</si>
  <si>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</si>
  <si>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</si>
  <si>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</si>
  <si>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</si>
  <si>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</si>
  <si>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</si>
  <si>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</si>
  <si>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</si>
  <si>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</si>
  <si>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</si>
  <si>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</si>
  <si>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</si>
  <si>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</si>
  <si>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</si>
  <si>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</si>
  <si>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</si>
  <si>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</si>
  <si>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</si>
  <si>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</si>
  <si>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</si>
  <si>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</si>
  <si>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</si>
  <si>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</si>
  <si>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</si>
  <si>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</si>
  <si>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</si>
  <si>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</si>
  <si>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</si>
  <si>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</si>
  <si>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</si>
  <si>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</si>
  <si>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Repayments of Arrears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</si>
  <si>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</si>
  <si>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</si>
  <si>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</si>
  <si>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</si>
  <si>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</si>
  <si>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</si>
  <si>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</si>
  <si>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</si>
  <si>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</si>
  <si>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</si>
  <si>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</si>
  <si>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</si>
  <si>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</si>
  <si>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</si>
  <si>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</si>
  <si>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</si>
  <si>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</si>
  <si>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</si>
  <si>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</si>
  <si>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</si>
  <si>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</si>
  <si>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</si>
  <si>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</si>
  <si>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</si>
  <si>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</si>
  <si>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</si>
  <si>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</si>
  <si>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</si>
  <si>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</si>
  <si>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</si>
  <si>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</si>
  <si>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</si>
  <si>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</si>
  <si>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</si>
  <si>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Deficit za mjesec</t>
  </si>
  <si>
    <t>Expenditures for</t>
  </si>
  <si>
    <t>Deficit for</t>
  </si>
  <si>
    <t>Prihodi za period Januar -</t>
  </si>
  <si>
    <t>Rashodi za period Januar -</t>
  </si>
  <si>
    <t>Deficit za period Januar -</t>
  </si>
  <si>
    <t>Historical Data, since 2006</t>
  </si>
  <si>
    <t>Revenues for period January -</t>
  </si>
  <si>
    <t>Expenditures for period January -</t>
  </si>
  <si>
    <t>Deficit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</si>
  <si>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</si>
  <si>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</si>
  <si>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</si>
  <si>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</si>
  <si>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</si>
  <si>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</si>
  <si>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</si>
  <si>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</si>
  <si>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</si>
  <si>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Tekući budžetski izdaci</t>
  </si>
  <si>
    <t>Current Budgetary Expenditures</t>
  </si>
  <si>
    <t>Kapitalni izdaci u tekućem budžetu</t>
  </si>
  <si>
    <t>Current Capital Expenditure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</si>
  <si>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</si>
  <si>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</si>
  <si>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</si>
  <si>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</si>
  <si>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</si>
  <si>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</si>
  <si>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</si>
  <si>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</si>
  <si>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</si>
  <si>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</si>
  <si>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</si>
  <si>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</si>
  <si>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</si>
  <si>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</si>
  <si>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</si>
  <si>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</si>
  <si>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</si>
  <si>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</si>
  <si>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</si>
  <si>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</si>
  <si>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</si>
  <si>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</si>
  <si>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</si>
  <si>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</si>
  <si>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</si>
  <si>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</si>
  <si>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</si>
  <si>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</si>
  <si>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</si>
  <si>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</si>
  <si>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</si>
  <si>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</si>
  <si>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</si>
  <si>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</si>
  <si>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</si>
  <si>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</si>
  <si>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</si>
  <si>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</si>
  <si>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</si>
  <si>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</si>
  <si>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</si>
  <si>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</si>
  <si>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</si>
  <si>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</si>
  <si>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</si>
  <si>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</si>
  <si>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</si>
  <si>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</si>
  <si>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</si>
  <si>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</si>
  <si>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</si>
  <si>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</si>
  <si>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</si>
  <si>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</si>
  <si>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</si>
  <si>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</si>
  <si>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</si>
  <si>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</si>
  <si>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</si>
  <si>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</si>
  <si>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</si>
  <si>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</si>
  <si>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</si>
  <si>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</si>
  <si>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</si>
  <si>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</si>
  <si>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</si>
  <si>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</si>
  <si>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</si>
  <si>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</si>
  <si>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</si>
  <si>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</si>
  <si>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</si>
  <si>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</si>
  <si>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</si>
  <si>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</si>
  <si>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</si>
  <si>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</si>
  <si>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</si>
  <si>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</si>
  <si>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</si>
  <si>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</si>
  <si>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</si>
  <si>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</si>
  <si>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</si>
  <si>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</si>
  <si>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</si>
  <si>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</si>
  <si>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</si>
  <si>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</si>
  <si>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</si>
  <si>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</si>
  <si>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</si>
  <si>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</si>
  <si>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</si>
  <si>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</si>
  <si>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</si>
  <si>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</si>
  <si>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</si>
  <si>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</si>
  <si>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</si>
  <si>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</si>
  <si>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</si>
  <si>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</si>
  <si>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</si>
  <si>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</si>
  <si>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</si>
  <si>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</si>
  <si>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</si>
  <si>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</si>
  <si>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</si>
  <si>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</si>
  <si>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</si>
  <si>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</si>
  <si>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</si>
  <si>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</si>
  <si>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</si>
  <si>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</si>
  <si>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</si>
  <si>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</si>
  <si>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</si>
  <si>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</si>
  <si>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</si>
  <si>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</si>
  <si>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</si>
  <si>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</si>
  <si>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</si>
  <si>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 xml:space="preserve">Naknade za uredjivanje i izgradnju građevinskog zemljišta </t>
  </si>
  <si>
    <t>Kapitalni budžet</t>
  </si>
  <si>
    <t>Nedostajuća sredstva</t>
  </si>
  <si>
    <t>Finansiranje</t>
  </si>
  <si>
    <t>Suficit / deficit</t>
  </si>
  <si>
    <t>Surplus / deficit</t>
  </si>
  <si>
    <t>Primarni bilans</t>
  </si>
  <si>
    <t>Primary balance</t>
  </si>
  <si>
    <t>Financing needs</t>
  </si>
  <si>
    <t>Financing</t>
  </si>
  <si>
    <t>Povećanje / smanjenje depozita</t>
  </si>
  <si>
    <t>Increase / decrease of deposits</t>
  </si>
  <si>
    <t>Budget Execution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</si>
  <si>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</si>
  <si>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</si>
  <si>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</si>
  <si>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</si>
  <si>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</si>
  <si>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</si>
  <si>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</si>
  <si>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</si>
  <si>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</si>
  <si>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</si>
  <si>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</si>
  <si>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</si>
  <si>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</si>
  <si>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</si>
  <si>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</si>
  <si>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</si>
  <si>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</si>
  <si>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</si>
  <si>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</si>
  <si>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</si>
  <si>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</si>
  <si>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</si>
  <si>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</si>
  <si>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</si>
  <si>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</si>
  <si>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</si>
  <si>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</si>
  <si>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</si>
  <si>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</si>
  <si>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</si>
  <si>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</si>
  <si>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</si>
  <si>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</si>
  <si>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</si>
  <si>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</si>
  <si>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</si>
  <si>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</si>
  <si>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</si>
  <si>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</si>
  <si>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</si>
  <si>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</si>
  <si>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</si>
  <si>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</si>
  <si>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</si>
  <si>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</si>
  <si>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</si>
  <si>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</si>
  <si>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</si>
  <si>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</si>
  <si>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</si>
  <si>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</si>
  <si>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</si>
  <si>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</si>
  <si>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</si>
  <si>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</si>
  <si>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</si>
  <si>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</si>
  <si>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</si>
  <si>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</si>
  <si>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</si>
  <si>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</si>
  <si>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</si>
  <si>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</si>
  <si>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</si>
  <si>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</si>
  <si>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</si>
  <si>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</si>
  <si>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</si>
  <si>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</si>
  <si>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</si>
  <si>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</si>
  <si>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</si>
  <si>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</si>
  <si>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</si>
  <si>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</si>
  <si>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</si>
  <si>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</si>
  <si>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</si>
  <si>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</si>
  <si>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</si>
  <si>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</si>
  <si>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</si>
  <si>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</si>
  <si>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</si>
  <si>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</si>
  <si>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</si>
  <si>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</si>
  <si>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</si>
  <si>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</si>
  <si>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</si>
  <si>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</si>
  <si>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</si>
  <si>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</si>
  <si>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</si>
  <si>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</si>
  <si>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</si>
  <si>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</si>
  <si>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</si>
  <si>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</si>
  <si>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</si>
  <si>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</si>
  <si>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</si>
  <si>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</si>
  <si>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</si>
  <si>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</si>
  <si>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</si>
  <si>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</si>
  <si>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</si>
  <si>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</si>
  <si>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</si>
  <si>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</si>
  <si>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</si>
  <si>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</si>
  <si>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</si>
  <si>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</si>
  <si>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</si>
  <si>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</si>
  <si>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</si>
  <si>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</si>
  <si>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</si>
  <si>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</si>
  <si>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</si>
  <si>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</si>
  <si>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</si>
  <si>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</si>
  <si>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</si>
  <si>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</si>
  <si>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</si>
  <si>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</si>
  <si>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</si>
  <si>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Budžetki izdaci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</si>
  <si>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</si>
  <si>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</si>
  <si>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</si>
  <si>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</si>
  <si>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</si>
  <si>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</si>
  <si>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</si>
  <si>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</si>
  <si>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</si>
  <si>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</si>
  <si>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Jan - Dec 2013</t>
  </si>
  <si>
    <t>Analitika Jan-Dec 2014</t>
  </si>
</sst>
</file>

<file path=xl/styles.xml><?xml version="1.0" encoding="utf-8"?>
<styleSheet xmlns="http://schemas.openxmlformats.org/spreadsheetml/2006/main">
  <numFmts count="10">
    <numFmt numFmtId="164" formatCode="#,##0.0,,"/>
    <numFmt numFmtId="165" formatCode="0.0%"/>
    <numFmt numFmtId="166" formatCode="#,##0.0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[&gt;0.05]#,##0.0;[&lt;-0.05]\-#,##0.0;\-\-&quot; &quot;;"/>
    <numFmt numFmtId="172" formatCode="[&gt;0.5]#,##0;[&lt;-0.5]\-#,##0;\-\-&quot; &quot;;"/>
    <numFmt numFmtId="173" formatCode="[Black]#,##0.0;[Black]\-#,##0.0;;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sz val="11"/>
      <color theme="0" tint="-4.9989318521683403E-2"/>
      <name val="Calibri"/>
      <family val="2"/>
      <scheme val="minor"/>
    </font>
    <font>
      <i/>
      <sz val="8"/>
      <color theme="0" tint="-4.9989318521683403E-2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color rgb="FF000000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">
    <xf numFmtId="0" fontId="0" fillId="0" borderId="0"/>
    <xf numFmtId="9" fontId="22" fillId="0" borderId="0" applyFont="0" applyFill="0" applyBorder="0" applyAlignment="0" applyProtection="0"/>
    <xf numFmtId="0" fontId="32" fillId="0" borderId="0"/>
    <xf numFmtId="0" fontId="35" fillId="0" borderId="65" applyNumberFormat="0" applyFill="0" applyAlignment="0" applyProtection="0"/>
    <xf numFmtId="0" fontId="36" fillId="0" borderId="66" applyNumberFormat="0" applyFill="0" applyAlignment="0" applyProtection="0"/>
    <xf numFmtId="0" fontId="37" fillId="0" borderId="67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68" applyNumberFormat="0" applyAlignment="0" applyProtection="0"/>
    <xf numFmtId="0" fontId="42" fillId="14" borderId="69" applyNumberFormat="0" applyAlignment="0" applyProtection="0"/>
    <xf numFmtId="0" fontId="43" fillId="14" borderId="68" applyNumberFormat="0" applyAlignment="0" applyProtection="0"/>
    <xf numFmtId="0" fontId="44" fillId="0" borderId="70" applyNumberFormat="0" applyFill="0" applyAlignment="0" applyProtection="0"/>
    <xf numFmtId="0" fontId="45" fillId="15" borderId="7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73" applyNumberFormat="0" applyFill="0" applyAlignment="0" applyProtection="0"/>
    <xf numFmtId="0" fontId="4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9" fillId="40" borderId="0" applyNumberFormat="0" applyBorder="0" applyAlignment="0" applyProtection="0"/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51" fillId="0" borderId="0" applyProtection="0"/>
    <xf numFmtId="0" fontId="52" fillId="0" borderId="0">
      <protection locked="0"/>
    </xf>
    <xf numFmtId="0" fontId="52" fillId="0" borderId="0">
      <protection locked="0"/>
    </xf>
    <xf numFmtId="0" fontId="53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3" fillId="0" borderId="0">
      <protection locked="0"/>
    </xf>
    <xf numFmtId="2" fontId="51" fillId="0" borderId="0" applyProtection="0"/>
    <xf numFmtId="0" fontId="51" fillId="0" borderId="0" applyNumberFormat="0" applyFont="0" applyFill="0" applyBorder="0" applyAlignment="0" applyProtection="0"/>
    <xf numFmtId="0" fontId="54" fillId="0" borderId="0" applyProtection="0"/>
    <xf numFmtId="17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55" fillId="0" borderId="0"/>
    <xf numFmtId="0" fontId="56" fillId="0" borderId="0"/>
    <xf numFmtId="0" fontId="57" fillId="0" borderId="0"/>
    <xf numFmtId="0" fontId="57" fillId="0" borderId="0"/>
    <xf numFmtId="0" fontId="32" fillId="0" borderId="0"/>
    <xf numFmtId="0" fontId="32" fillId="0" borderId="0"/>
    <xf numFmtId="173" fontId="32" fillId="0" borderId="0" applyFont="0" applyFill="0" applyBorder="0" applyAlignment="0" applyProtection="0"/>
    <xf numFmtId="0" fontId="5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9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16" borderId="7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2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73" fontId="32" fillId="0" borderId="0" applyFont="0" applyFill="0" applyBorder="0" applyAlignment="0" applyProtection="0"/>
    <xf numFmtId="0" fontId="60" fillId="0" borderId="0"/>
    <xf numFmtId="170" fontId="32" fillId="0" borderId="0" applyFont="0" applyFill="0" applyBorder="0" applyAlignment="0" applyProtection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430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ont="1"/>
    <xf numFmtId="0" fontId="0" fillId="4" borderId="0" xfId="0" applyFont="1" applyFill="1"/>
    <xf numFmtId="0" fontId="0" fillId="5" borderId="0" xfId="0" applyFont="1" applyFill="1"/>
    <xf numFmtId="0" fontId="0" fillId="4" borderId="0" xfId="0" applyFill="1"/>
    <xf numFmtId="0" fontId="0" fillId="5" borderId="0" xfId="0" applyFill="1"/>
    <xf numFmtId="0" fontId="2" fillId="4" borderId="0" xfId="0" applyFont="1" applyFill="1"/>
    <xf numFmtId="0" fontId="2" fillId="5" borderId="0" xfId="0" applyFont="1" applyFill="1"/>
    <xf numFmtId="0" fontId="0" fillId="0" borderId="0" xfId="0" applyFont="1" applyFill="1" applyBorder="1"/>
    <xf numFmtId="0" fontId="7" fillId="0" borderId="0" xfId="0" applyFont="1" applyFill="1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wrapText="1"/>
    </xf>
    <xf numFmtId="0" fontId="8" fillId="5" borderId="0" xfId="0" applyFont="1" applyFill="1" applyAlignment="1">
      <alignment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left" wrapText="1" indent="1"/>
    </xf>
    <xf numFmtId="0" fontId="8" fillId="5" borderId="0" xfId="0" applyFont="1" applyFill="1" applyAlignment="1">
      <alignment horizontal="left" wrapText="1" inden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left" wrapText="1" indent="2"/>
    </xf>
    <xf numFmtId="0" fontId="10" fillId="5" borderId="0" xfId="0" applyFont="1" applyFill="1" applyAlignment="1">
      <alignment horizontal="left" wrapText="1" indent="2"/>
    </xf>
    <xf numFmtId="0" fontId="7" fillId="4" borderId="0" xfId="0" applyFont="1" applyFill="1" applyBorder="1" applyAlignment="1" applyProtection="1">
      <alignment horizontal="left" wrapText="1"/>
    </xf>
    <xf numFmtId="0" fontId="9" fillId="4" borderId="6" xfId="0" applyFont="1" applyFill="1" applyBorder="1" applyAlignment="1" applyProtection="1">
      <alignment horizontal="left" wrapText="1" indent="2"/>
    </xf>
    <xf numFmtId="0" fontId="9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 applyProtection="1">
      <alignment horizontal="left" vertical="center" wrapText="1" indent="2"/>
    </xf>
    <xf numFmtId="0" fontId="7" fillId="4" borderId="0" xfId="0" applyFont="1" applyFill="1" applyBorder="1" applyAlignment="1" applyProtection="1">
      <alignment horizontal="justify" vertical="top" wrapText="1"/>
    </xf>
    <xf numFmtId="0" fontId="8" fillId="5" borderId="0" xfId="0" applyFont="1" applyFill="1" applyAlignment="1">
      <alignment horizontal="justify" vertical="top" wrapText="1"/>
    </xf>
    <xf numFmtId="0" fontId="9" fillId="4" borderId="0" xfId="0" applyFont="1" applyFill="1" applyBorder="1" applyAlignment="1" applyProtection="1">
      <alignment horizontal="left" vertical="top" wrapText="1" indent="1"/>
    </xf>
    <xf numFmtId="0" fontId="10" fillId="5" borderId="0" xfId="0" applyFont="1" applyFill="1" applyAlignment="1">
      <alignment horizontal="left" vertical="top" wrapText="1" indent="1"/>
    </xf>
    <xf numFmtId="0" fontId="0" fillId="4" borderId="0" xfId="0" applyFont="1" applyFill="1" applyBorder="1"/>
    <xf numFmtId="0" fontId="2" fillId="4" borderId="6" xfId="0" applyFont="1" applyFill="1" applyBorder="1"/>
    <xf numFmtId="0" fontId="2" fillId="5" borderId="6" xfId="0" applyFont="1" applyFill="1" applyBorder="1"/>
    <xf numFmtId="0" fontId="9" fillId="4" borderId="6" xfId="0" applyFont="1" applyFill="1" applyBorder="1" applyAlignment="1" applyProtection="1">
      <alignment horizontal="left" vertical="top" wrapText="1" indent="1"/>
    </xf>
    <xf numFmtId="0" fontId="10" fillId="5" borderId="6" xfId="0" applyFont="1" applyFill="1" applyBorder="1" applyAlignment="1">
      <alignment horizontal="left" vertical="top" wrapText="1" indent="1"/>
    </xf>
    <xf numFmtId="0" fontId="0" fillId="4" borderId="12" xfId="0" applyFont="1" applyFill="1" applyBorder="1"/>
    <xf numFmtId="0" fontId="0" fillId="5" borderId="12" xfId="0" applyFont="1" applyFill="1" applyBorder="1"/>
    <xf numFmtId="0" fontId="0" fillId="2" borderId="12" xfId="0" applyFont="1" applyFill="1" applyBorder="1"/>
    <xf numFmtId="0" fontId="2" fillId="2" borderId="12" xfId="0" applyFont="1" applyFill="1" applyBorder="1"/>
    <xf numFmtId="0" fontId="0" fillId="2" borderId="0" xfId="0" applyFill="1"/>
    <xf numFmtId="0" fontId="0" fillId="2" borderId="0" xfId="0" applyFont="1" applyFill="1"/>
    <xf numFmtId="0" fontId="0" fillId="2" borderId="6" xfId="0" applyFont="1" applyFill="1" applyBorder="1"/>
    <xf numFmtId="0" fontId="7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/>
    <xf numFmtId="0" fontId="9" fillId="2" borderId="0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</xf>
    <xf numFmtId="0" fontId="10" fillId="2" borderId="0" xfId="0" applyFont="1" applyFill="1"/>
    <xf numFmtId="0" fontId="10" fillId="2" borderId="6" xfId="0" applyFont="1" applyFill="1" applyBorder="1"/>
    <xf numFmtId="0" fontId="10" fillId="2" borderId="12" xfId="0" applyFont="1" applyFill="1" applyBorder="1"/>
    <xf numFmtId="0" fontId="9" fillId="2" borderId="12" xfId="0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2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0" fillId="5" borderId="6" xfId="0" applyFont="1" applyFill="1" applyBorder="1" applyAlignment="1">
      <alignment horizontal="left" wrapText="1" indent="2"/>
    </xf>
    <xf numFmtId="0" fontId="2" fillId="3" borderId="0" xfId="0" applyFont="1" applyFill="1" applyAlignment="1">
      <alignment vertical="center"/>
    </xf>
    <xf numFmtId="0" fontId="0" fillId="4" borderId="6" xfId="0" applyFill="1" applyBorder="1"/>
    <xf numFmtId="0" fontId="0" fillId="5" borderId="0" xfId="0" applyFill="1" applyBorder="1"/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4" fontId="21" fillId="3" borderId="14" xfId="0" applyNumberFormat="1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horizontal="center" vertical="center"/>
    </xf>
    <xf numFmtId="164" fontId="24" fillId="3" borderId="30" xfId="0" applyNumberFormat="1" applyFont="1" applyFill="1" applyBorder="1" applyAlignment="1">
      <alignment horizontal="center" vertical="center"/>
    </xf>
    <xf numFmtId="164" fontId="24" fillId="3" borderId="31" xfId="0" applyNumberFormat="1" applyFont="1" applyFill="1" applyBorder="1" applyAlignment="1">
      <alignment horizontal="center" vertical="center"/>
    </xf>
    <xf numFmtId="164" fontId="24" fillId="3" borderId="25" xfId="0" applyNumberFormat="1" applyFont="1" applyFill="1" applyBorder="1" applyAlignment="1">
      <alignment horizontal="center" vertical="center"/>
    </xf>
    <xf numFmtId="164" fontId="24" fillId="3" borderId="26" xfId="0" applyNumberFormat="1" applyFont="1" applyFill="1" applyBorder="1" applyAlignment="1">
      <alignment horizontal="center" vertical="center"/>
    </xf>
    <xf numFmtId="164" fontId="23" fillId="3" borderId="25" xfId="0" applyNumberFormat="1" applyFont="1" applyFill="1" applyBorder="1" applyAlignment="1">
      <alignment horizontal="center" vertical="center"/>
    </xf>
    <xf numFmtId="164" fontId="23" fillId="3" borderId="26" xfId="0" applyNumberFormat="1" applyFont="1" applyFill="1" applyBorder="1" applyAlignment="1">
      <alignment horizontal="center" vertical="center"/>
    </xf>
    <xf numFmtId="164" fontId="23" fillId="3" borderId="33" xfId="0" applyNumberFormat="1" applyFont="1" applyFill="1" applyBorder="1" applyAlignment="1">
      <alignment horizontal="center" vertical="center"/>
    </xf>
    <xf numFmtId="164" fontId="23" fillId="3" borderId="34" xfId="0" applyNumberFormat="1" applyFont="1" applyFill="1" applyBorder="1" applyAlignment="1">
      <alignment horizontal="center" vertical="center"/>
    </xf>
    <xf numFmtId="164" fontId="23" fillId="3" borderId="30" xfId="0" applyNumberFormat="1" applyFont="1" applyFill="1" applyBorder="1" applyAlignment="1">
      <alignment horizontal="center" vertical="center"/>
    </xf>
    <xf numFmtId="164" fontId="23" fillId="3" borderId="3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9" fillId="2" borderId="36" xfId="0" applyFont="1" applyFill="1" applyBorder="1" applyAlignment="1" applyProtection="1">
      <alignment horizontal="center" vertical="center"/>
    </xf>
    <xf numFmtId="0" fontId="9" fillId="4" borderId="36" xfId="0" applyFont="1" applyFill="1" applyBorder="1" applyAlignment="1" applyProtection="1">
      <alignment horizontal="left" vertical="top" wrapText="1" indent="1"/>
    </xf>
    <xf numFmtId="0" fontId="10" fillId="5" borderId="36" xfId="0" applyFont="1" applyFill="1" applyBorder="1" applyAlignment="1">
      <alignment horizontal="left" vertical="top" wrapText="1" indent="1"/>
    </xf>
    <xf numFmtId="0" fontId="10" fillId="2" borderId="36" xfId="0" applyFont="1" applyFill="1" applyBorder="1"/>
    <xf numFmtId="0" fontId="10" fillId="5" borderId="0" xfId="0" applyFont="1" applyFill="1" applyBorder="1" applyAlignment="1">
      <alignment horizontal="left" vertical="top" wrapText="1" indent="1"/>
    </xf>
    <xf numFmtId="164" fontId="21" fillId="4" borderId="14" xfId="0" applyNumberFormat="1" applyFont="1" applyFill="1" applyBorder="1" applyAlignment="1">
      <alignment horizontal="center" vertical="center"/>
    </xf>
    <xf numFmtId="164" fontId="2" fillId="4" borderId="14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164" fontId="3" fillId="3" borderId="38" xfId="0" applyNumberFormat="1" applyFont="1" applyFill="1" applyBorder="1" applyAlignment="1">
      <alignment horizontal="center"/>
    </xf>
    <xf numFmtId="0" fontId="3" fillId="3" borderId="37" xfId="0" applyFont="1" applyFill="1" applyBorder="1" applyAlignment="1">
      <alignment horizontal="left" indent="2"/>
    </xf>
    <xf numFmtId="0" fontId="3" fillId="3" borderId="38" xfId="0" applyFont="1" applyFill="1" applyBorder="1" applyAlignment="1">
      <alignment vertical="center"/>
    </xf>
    <xf numFmtId="4" fontId="3" fillId="2" borderId="19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4" fontId="3" fillId="2" borderId="20" xfId="0" applyNumberFormat="1" applyFont="1" applyFill="1" applyBorder="1" applyAlignment="1">
      <alignment vertical="center"/>
    </xf>
    <xf numFmtId="4" fontId="3" fillId="2" borderId="0" xfId="0" applyNumberFormat="1" applyFont="1" applyFill="1" applyAlignment="1">
      <alignment vertical="center"/>
    </xf>
    <xf numFmtId="164" fontId="5" fillId="3" borderId="4" xfId="0" applyNumberFormat="1" applyFont="1" applyFill="1" applyBorder="1" applyAlignment="1">
      <alignment horizontal="center"/>
    </xf>
    <xf numFmtId="165" fontId="5" fillId="3" borderId="5" xfId="0" applyNumberFormat="1" applyFont="1" applyFill="1" applyBorder="1" applyAlignment="1">
      <alignment horizontal="center"/>
    </xf>
    <xf numFmtId="164" fontId="26" fillId="9" borderId="21" xfId="0" applyNumberFormat="1" applyFont="1" applyFill="1" applyBorder="1" applyAlignment="1">
      <alignment horizontal="center"/>
    </xf>
    <xf numFmtId="165" fontId="26" fillId="9" borderId="23" xfId="0" applyNumberFormat="1" applyFont="1" applyFill="1" applyBorder="1" applyAlignment="1">
      <alignment horizontal="center"/>
    </xf>
    <xf numFmtId="164" fontId="5" fillId="9" borderId="37" xfId="0" applyNumberFormat="1" applyFont="1" applyFill="1" applyBorder="1" applyAlignment="1">
      <alignment horizontal="center"/>
    </xf>
    <xf numFmtId="165" fontId="5" fillId="9" borderId="39" xfId="0" applyNumberFormat="1" applyFont="1" applyFill="1" applyBorder="1" applyAlignment="1">
      <alignment horizontal="center"/>
    </xf>
    <xf numFmtId="164" fontId="28" fillId="8" borderId="13" xfId="0" applyNumberFormat="1" applyFont="1" applyFill="1" applyBorder="1" applyAlignment="1">
      <alignment horizontal="center"/>
    </xf>
    <xf numFmtId="165" fontId="28" fillId="8" borderId="15" xfId="0" applyNumberFormat="1" applyFont="1" applyFill="1" applyBorder="1" applyAlignment="1">
      <alignment horizontal="center"/>
    </xf>
    <xf numFmtId="0" fontId="2" fillId="2" borderId="42" xfId="0" applyFont="1" applyFill="1" applyBorder="1" applyAlignment="1">
      <alignment vertical="center"/>
    </xf>
    <xf numFmtId="164" fontId="2" fillId="2" borderId="43" xfId="0" applyNumberFormat="1" applyFont="1" applyFill="1" applyBorder="1" applyAlignment="1">
      <alignment vertical="center"/>
    </xf>
    <xf numFmtId="164" fontId="27" fillId="9" borderId="13" xfId="0" applyNumberFormat="1" applyFont="1" applyFill="1" applyBorder="1" applyAlignment="1">
      <alignment horizontal="center"/>
    </xf>
    <xf numFmtId="165" fontId="27" fillId="9" borderId="15" xfId="0" applyNumberFormat="1" applyFont="1" applyFill="1" applyBorder="1" applyAlignment="1">
      <alignment horizontal="center"/>
    </xf>
    <xf numFmtId="164" fontId="26" fillId="8" borderId="13" xfId="0" applyNumberFormat="1" applyFont="1" applyFill="1" applyBorder="1" applyAlignment="1">
      <alignment horizontal="center"/>
    </xf>
    <xf numFmtId="165" fontId="26" fillId="8" borderId="15" xfId="0" applyNumberFormat="1" applyFont="1" applyFill="1" applyBorder="1" applyAlignment="1">
      <alignment horizontal="center"/>
    </xf>
    <xf numFmtId="164" fontId="25" fillId="8" borderId="13" xfId="0" applyNumberFormat="1" applyFont="1" applyFill="1" applyBorder="1" applyAlignment="1">
      <alignment horizontal="center" vertical="center"/>
    </xf>
    <xf numFmtId="165" fontId="25" fillId="8" borderId="15" xfId="0" applyNumberFormat="1" applyFont="1" applyFill="1" applyBorder="1" applyAlignment="1">
      <alignment horizontal="center" vertical="center"/>
    </xf>
    <xf numFmtId="164" fontId="26" fillId="9" borderId="21" xfId="0" applyNumberFormat="1" applyFont="1" applyFill="1" applyBorder="1" applyAlignment="1">
      <alignment horizontal="center" vertical="center"/>
    </xf>
    <xf numFmtId="165" fontId="26" fillId="9" borderId="23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4" fontId="26" fillId="9" borderId="24" xfId="0" applyNumberFormat="1" applyFont="1" applyFill="1" applyBorder="1" applyAlignment="1">
      <alignment horizontal="center" vertical="center"/>
    </xf>
    <xf numFmtId="165" fontId="26" fillId="9" borderId="26" xfId="0" applyNumberFormat="1" applyFont="1" applyFill="1" applyBorder="1" applyAlignment="1">
      <alignment horizontal="center" vertical="center"/>
    </xf>
    <xf numFmtId="164" fontId="26" fillId="9" borderId="27" xfId="0" applyNumberFormat="1" applyFont="1" applyFill="1" applyBorder="1" applyAlignment="1">
      <alignment horizontal="center" vertical="center"/>
    </xf>
    <xf numFmtId="165" fontId="26" fillId="9" borderId="29" xfId="0" applyNumberFormat="1" applyFont="1" applyFill="1" applyBorder="1" applyAlignment="1">
      <alignment horizontal="center" vertical="center"/>
    </xf>
    <xf numFmtId="164" fontId="25" fillId="4" borderId="13" xfId="0" applyNumberFormat="1" applyFont="1" applyFill="1" applyBorder="1" applyAlignment="1">
      <alignment horizontal="center" vertical="center"/>
    </xf>
    <xf numFmtId="165" fontId="25" fillId="4" borderId="15" xfId="0" applyNumberFormat="1" applyFont="1" applyFill="1" applyBorder="1" applyAlignment="1">
      <alignment horizontal="center" vertical="center"/>
    </xf>
    <xf numFmtId="164" fontId="25" fillId="9" borderId="13" xfId="0" applyNumberFormat="1" applyFont="1" applyFill="1" applyBorder="1" applyAlignment="1">
      <alignment horizontal="center" vertical="center"/>
    </xf>
    <xf numFmtId="165" fontId="25" fillId="9" borderId="1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3" fillId="4" borderId="19" xfId="0" applyNumberFormat="1" applyFont="1" applyFill="1" applyBorder="1" applyAlignment="1">
      <alignment vertical="center"/>
    </xf>
    <xf numFmtId="4" fontId="3" fillId="4" borderId="0" xfId="0" applyNumberFormat="1" applyFont="1" applyFill="1" applyBorder="1" applyAlignment="1">
      <alignment vertical="center"/>
    </xf>
    <xf numFmtId="4" fontId="3" fillId="4" borderId="20" xfId="0" applyNumberFormat="1" applyFont="1" applyFill="1" applyBorder="1" applyAlignment="1">
      <alignment vertical="center"/>
    </xf>
    <xf numFmtId="0" fontId="0" fillId="4" borderId="12" xfId="0" applyFill="1" applyBorder="1"/>
    <xf numFmtId="0" fontId="0" fillId="5" borderId="12" xfId="0" applyFill="1" applyBorder="1"/>
    <xf numFmtId="0" fontId="29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vertical="center"/>
      <protection hidden="1"/>
    </xf>
    <xf numFmtId="164" fontId="2" fillId="3" borderId="6" xfId="0" applyNumberFormat="1" applyFont="1" applyFill="1" applyBorder="1" applyAlignment="1" applyProtection="1">
      <alignment vertical="center"/>
      <protection hidden="1"/>
    </xf>
    <xf numFmtId="165" fontId="2" fillId="3" borderId="7" xfId="0" applyNumberFormat="1" applyFont="1" applyFill="1" applyBorder="1" applyAlignment="1" applyProtection="1">
      <alignment vertical="center"/>
      <protection hidden="1"/>
    </xf>
    <xf numFmtId="0" fontId="17" fillId="3" borderId="0" xfId="0" applyFont="1" applyFill="1" applyBorder="1" applyAlignment="1" applyProtection="1">
      <alignment horizontal="center" vertical="top"/>
      <protection hidden="1"/>
    </xf>
    <xf numFmtId="0" fontId="0" fillId="2" borderId="12" xfId="0" applyFill="1" applyBorder="1" applyAlignment="1" applyProtection="1">
      <alignment vertical="center"/>
      <protection hidden="1"/>
    </xf>
    <xf numFmtId="0" fontId="0" fillId="2" borderId="64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1" fillId="3" borderId="0" xfId="0" applyFont="1" applyFill="1" applyAlignment="1" applyProtection="1">
      <alignment horizontal="center" vertical="center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2" fillId="3" borderId="0" xfId="0" applyFont="1" applyFill="1" applyBorder="1" applyAlignment="1" applyProtection="1">
      <alignment horizontal="center" vertical="center"/>
      <protection hidden="1"/>
    </xf>
    <xf numFmtId="0" fontId="2" fillId="3" borderId="55" xfId="0" applyFont="1" applyFill="1" applyBorder="1" applyAlignment="1" applyProtection="1">
      <alignment horizontal="center" vertical="center"/>
      <protection hidden="1"/>
    </xf>
    <xf numFmtId="0" fontId="17" fillId="3" borderId="48" xfId="0" applyFont="1" applyFill="1" applyBorder="1" applyAlignment="1" applyProtection="1">
      <alignment horizontal="center" vertical="top"/>
      <protection hidden="1"/>
    </xf>
    <xf numFmtId="0" fontId="17" fillId="3" borderId="55" xfId="0" applyFont="1" applyFill="1" applyBorder="1" applyAlignment="1" applyProtection="1">
      <alignment horizontal="center" vertical="top"/>
      <protection hidden="1"/>
    </xf>
    <xf numFmtId="0" fontId="17" fillId="3" borderId="5" xfId="0" applyFont="1" applyFill="1" applyBorder="1" applyAlignment="1" applyProtection="1">
      <alignment horizontal="center" vertical="top"/>
      <protection hidden="1"/>
    </xf>
    <xf numFmtId="0" fontId="20" fillId="3" borderId="0" xfId="0" applyFont="1" applyFill="1" applyAlignment="1" applyProtection="1">
      <alignment vertical="center"/>
      <protection hidden="1"/>
    </xf>
    <xf numFmtId="164" fontId="21" fillId="4" borderId="14" xfId="0" applyNumberFormat="1" applyFont="1" applyFill="1" applyBorder="1" applyAlignment="1" applyProtection="1">
      <alignment horizontal="center" vertical="center"/>
      <protection hidden="1"/>
    </xf>
    <xf numFmtId="164" fontId="28" fillId="8" borderId="14" xfId="0" applyNumberFormat="1" applyFont="1" applyFill="1" applyBorder="1" applyAlignment="1" applyProtection="1">
      <alignment horizontal="center" vertical="center"/>
      <protection hidden="1"/>
    </xf>
    <xf numFmtId="165" fontId="28" fillId="8" borderId="14" xfId="1" applyNumberFormat="1" applyFont="1" applyFill="1" applyBorder="1" applyAlignment="1" applyProtection="1">
      <alignment horizontal="center" vertical="center"/>
      <protection hidden="1"/>
    </xf>
    <xf numFmtId="165" fontId="28" fillId="8" borderId="46" xfId="1" applyNumberFormat="1" applyFont="1" applyFill="1" applyBorder="1" applyAlignment="1" applyProtection="1">
      <alignment horizontal="center" vertical="center"/>
      <protection hidden="1"/>
    </xf>
    <xf numFmtId="164" fontId="21" fillId="4" borderId="57" xfId="0" applyNumberFormat="1" applyFont="1" applyFill="1" applyBorder="1" applyAlignment="1" applyProtection="1">
      <alignment horizontal="center" vertical="center"/>
      <protection hidden="1"/>
    </xf>
    <xf numFmtId="165" fontId="28" fillId="8" borderId="15" xfId="1" applyNumberFormat="1" applyFont="1" applyFill="1" applyBorder="1" applyAlignment="1" applyProtection="1">
      <alignment horizontal="center" vertical="center"/>
      <protection hidden="1"/>
    </xf>
    <xf numFmtId="164" fontId="24" fillId="3" borderId="30" xfId="0" applyNumberFormat="1" applyFont="1" applyFill="1" applyBorder="1" applyAlignment="1" applyProtection="1">
      <alignment horizontal="center" vertical="center"/>
      <protection hidden="1"/>
    </xf>
    <xf numFmtId="164" fontId="27" fillId="9" borderId="30" xfId="0" applyNumberFormat="1" applyFont="1" applyFill="1" applyBorder="1" applyAlignment="1" applyProtection="1">
      <alignment horizontal="center" vertical="center"/>
      <protection hidden="1"/>
    </xf>
    <xf numFmtId="165" fontId="27" fillId="9" borderId="30" xfId="1" applyNumberFormat="1" applyFont="1" applyFill="1" applyBorder="1" applyAlignment="1" applyProtection="1">
      <alignment horizontal="center" vertical="center"/>
      <protection hidden="1"/>
    </xf>
    <xf numFmtId="165" fontId="27" fillId="9" borderId="49" xfId="1" applyNumberFormat="1" applyFont="1" applyFill="1" applyBorder="1" applyAlignment="1" applyProtection="1">
      <alignment horizontal="center" vertical="center"/>
      <protection hidden="1"/>
    </xf>
    <xf numFmtId="164" fontId="24" fillId="3" borderId="58" xfId="0" applyNumberFormat="1" applyFont="1" applyFill="1" applyBorder="1" applyAlignment="1" applyProtection="1">
      <alignment horizontal="center" vertical="center"/>
      <protection hidden="1"/>
    </xf>
    <xf numFmtId="165" fontId="27" fillId="9" borderId="31" xfId="1" applyNumberFormat="1" applyFont="1" applyFill="1" applyBorder="1" applyAlignment="1" applyProtection="1">
      <alignment horizontal="center" vertical="center"/>
      <protection hidden="1"/>
    </xf>
    <xf numFmtId="164" fontId="3" fillId="2" borderId="0" xfId="0" applyNumberFormat="1" applyFont="1" applyFill="1" applyBorder="1" applyAlignment="1" applyProtection="1">
      <alignment horizontal="center" vertical="center"/>
      <protection hidden="1"/>
    </xf>
    <xf numFmtId="164" fontId="5" fillId="3" borderId="0" xfId="0" applyNumberFormat="1" applyFont="1" applyFill="1" applyBorder="1" applyAlignment="1" applyProtection="1">
      <alignment horizontal="center" vertical="center"/>
      <protection hidden="1"/>
    </xf>
    <xf numFmtId="165" fontId="5" fillId="3" borderId="0" xfId="1" applyNumberFormat="1" applyFont="1" applyFill="1" applyBorder="1" applyAlignment="1" applyProtection="1">
      <alignment horizontal="center" vertical="center"/>
      <protection hidden="1"/>
    </xf>
    <xf numFmtId="165" fontId="5" fillId="3" borderId="48" xfId="1" applyNumberFormat="1" applyFont="1" applyFill="1" applyBorder="1" applyAlignment="1" applyProtection="1">
      <alignment horizontal="center" vertical="center"/>
      <protection hidden="1"/>
    </xf>
    <xf numFmtId="164" fontId="3" fillId="2" borderId="55" xfId="0" applyNumberFormat="1" applyFont="1" applyFill="1" applyBorder="1" applyAlignment="1" applyProtection="1">
      <alignment horizontal="center" vertical="center"/>
      <protection hidden="1"/>
    </xf>
    <xf numFmtId="165" fontId="5" fillId="3" borderId="5" xfId="1" applyNumberFormat="1" applyFont="1" applyFill="1" applyBorder="1" applyAlignment="1" applyProtection="1">
      <alignment horizontal="center" vertical="center"/>
      <protection hidden="1"/>
    </xf>
    <xf numFmtId="164" fontId="24" fillId="3" borderId="25" xfId="0" applyNumberFormat="1" applyFont="1" applyFill="1" applyBorder="1" applyAlignment="1" applyProtection="1">
      <alignment horizontal="center" vertical="center"/>
      <protection hidden="1"/>
    </xf>
    <xf numFmtId="164" fontId="27" fillId="9" borderId="25" xfId="0" applyNumberFormat="1" applyFont="1" applyFill="1" applyBorder="1" applyAlignment="1" applyProtection="1">
      <alignment horizontal="center" vertical="center"/>
      <protection hidden="1"/>
    </xf>
    <xf numFmtId="165" fontId="27" fillId="9" borderId="25" xfId="1" applyNumberFormat="1" applyFont="1" applyFill="1" applyBorder="1" applyAlignment="1" applyProtection="1">
      <alignment horizontal="center" vertical="center"/>
      <protection hidden="1"/>
    </xf>
    <xf numFmtId="165" fontId="27" fillId="9" borderId="50" xfId="1" applyNumberFormat="1" applyFont="1" applyFill="1" applyBorder="1" applyAlignment="1" applyProtection="1">
      <alignment horizontal="center" vertical="center"/>
      <protection hidden="1"/>
    </xf>
    <xf numFmtId="164" fontId="24" fillId="3" borderId="59" xfId="0" applyNumberFormat="1" applyFont="1" applyFill="1" applyBorder="1" applyAlignment="1" applyProtection="1">
      <alignment horizontal="center" vertical="center"/>
      <protection hidden="1"/>
    </xf>
    <xf numFmtId="165" fontId="27" fillId="9" borderId="26" xfId="1" applyNumberFormat="1" applyFont="1" applyFill="1" applyBorder="1" applyAlignment="1" applyProtection="1">
      <alignment horizontal="center" vertical="center"/>
      <protection hidden="1"/>
    </xf>
    <xf numFmtId="164" fontId="23" fillId="3" borderId="25" xfId="0" applyNumberFormat="1" applyFont="1" applyFill="1" applyBorder="1" applyAlignment="1" applyProtection="1">
      <alignment horizontal="center" vertical="center"/>
      <protection hidden="1"/>
    </xf>
    <xf numFmtId="164" fontId="26" fillId="9" borderId="25" xfId="0" applyNumberFormat="1" applyFont="1" applyFill="1" applyBorder="1" applyAlignment="1" applyProtection="1">
      <alignment horizontal="center" vertical="center"/>
      <protection hidden="1"/>
    </xf>
    <xf numFmtId="165" fontId="26" fillId="9" borderId="25" xfId="1" applyNumberFormat="1" applyFont="1" applyFill="1" applyBorder="1" applyAlignment="1" applyProtection="1">
      <alignment horizontal="center" vertical="center"/>
      <protection hidden="1"/>
    </xf>
    <xf numFmtId="165" fontId="26" fillId="9" borderId="50" xfId="1" applyNumberFormat="1" applyFont="1" applyFill="1" applyBorder="1" applyAlignment="1" applyProtection="1">
      <alignment horizontal="center" vertical="center"/>
      <protection hidden="1"/>
    </xf>
    <xf numFmtId="164" fontId="23" fillId="3" borderId="59" xfId="0" applyNumberFormat="1" applyFont="1" applyFill="1" applyBorder="1" applyAlignment="1" applyProtection="1">
      <alignment horizontal="center" vertical="center"/>
      <protection hidden="1"/>
    </xf>
    <xf numFmtId="165" fontId="26" fillId="9" borderId="26" xfId="1" applyNumberFormat="1" applyFont="1" applyFill="1" applyBorder="1" applyAlignment="1" applyProtection="1">
      <alignment horizontal="center" vertical="center"/>
      <protection hidden="1"/>
    </xf>
    <xf numFmtId="164" fontId="2" fillId="3" borderId="14" xfId="0" applyNumberFormat="1" applyFont="1" applyFill="1" applyBorder="1" applyAlignment="1" applyProtection="1">
      <alignment horizontal="center" vertical="center"/>
      <protection hidden="1"/>
    </xf>
    <xf numFmtId="164" fontId="25" fillId="9" borderId="14" xfId="0" applyNumberFormat="1" applyFont="1" applyFill="1" applyBorder="1" applyAlignment="1" applyProtection="1">
      <alignment horizontal="center" vertical="center"/>
      <protection hidden="1"/>
    </xf>
    <xf numFmtId="165" fontId="25" fillId="9" borderId="14" xfId="1" applyNumberFormat="1" applyFont="1" applyFill="1" applyBorder="1" applyAlignment="1" applyProtection="1">
      <alignment horizontal="center" vertical="center"/>
      <protection hidden="1"/>
    </xf>
    <xf numFmtId="165" fontId="25" fillId="9" borderId="46" xfId="1" applyNumberFormat="1" applyFont="1" applyFill="1" applyBorder="1" applyAlignment="1" applyProtection="1">
      <alignment horizontal="center" vertical="center"/>
      <protection hidden="1"/>
    </xf>
    <xf numFmtId="164" fontId="2" fillId="3" borderId="57" xfId="0" applyNumberFormat="1" applyFont="1" applyFill="1" applyBorder="1" applyAlignment="1" applyProtection="1">
      <alignment horizontal="center" vertical="center"/>
      <protection hidden="1"/>
    </xf>
    <xf numFmtId="165" fontId="25" fillId="9" borderId="15" xfId="1" applyNumberFormat="1" applyFont="1" applyFill="1" applyBorder="1" applyAlignment="1" applyProtection="1">
      <alignment horizontal="center" vertical="center"/>
      <protection hidden="1"/>
    </xf>
    <xf numFmtId="164" fontId="23" fillId="3" borderId="30" xfId="0" applyNumberFormat="1" applyFont="1" applyFill="1" applyBorder="1" applyAlignment="1" applyProtection="1">
      <alignment horizontal="center" vertical="center"/>
      <protection hidden="1"/>
    </xf>
    <xf numFmtId="164" fontId="26" fillId="9" borderId="30" xfId="0" applyNumberFormat="1" applyFont="1" applyFill="1" applyBorder="1" applyAlignment="1" applyProtection="1">
      <alignment horizontal="center" vertical="center"/>
      <protection hidden="1"/>
    </xf>
    <xf numFmtId="165" fontId="26" fillId="9" borderId="30" xfId="1" applyNumberFormat="1" applyFont="1" applyFill="1" applyBorder="1" applyAlignment="1" applyProtection="1">
      <alignment horizontal="center" vertical="center"/>
      <protection hidden="1"/>
    </xf>
    <xf numFmtId="165" fontId="26" fillId="9" borderId="49" xfId="1" applyNumberFormat="1" applyFont="1" applyFill="1" applyBorder="1" applyAlignment="1" applyProtection="1">
      <alignment horizontal="center" vertical="center"/>
      <protection hidden="1"/>
    </xf>
    <xf numFmtId="164" fontId="23" fillId="3" borderId="58" xfId="0" applyNumberFormat="1" applyFont="1" applyFill="1" applyBorder="1" applyAlignment="1" applyProtection="1">
      <alignment horizontal="center" vertical="center"/>
      <protection hidden="1"/>
    </xf>
    <xf numFmtId="165" fontId="26" fillId="9" borderId="31" xfId="1" applyNumberFormat="1" applyFont="1" applyFill="1" applyBorder="1" applyAlignment="1" applyProtection="1">
      <alignment horizontal="center" vertical="center"/>
      <protection hidden="1"/>
    </xf>
    <xf numFmtId="164" fontId="23" fillId="3" borderId="33" xfId="0" applyNumberFormat="1" applyFont="1" applyFill="1" applyBorder="1" applyAlignment="1" applyProtection="1">
      <alignment horizontal="center" vertical="center"/>
      <protection hidden="1"/>
    </xf>
    <xf numFmtId="164" fontId="26" fillId="9" borderId="33" xfId="0" applyNumberFormat="1" applyFont="1" applyFill="1" applyBorder="1" applyAlignment="1" applyProtection="1">
      <alignment horizontal="center" vertical="center"/>
      <protection hidden="1"/>
    </xf>
    <xf numFmtId="165" fontId="26" fillId="9" borderId="33" xfId="1" applyNumberFormat="1" applyFont="1" applyFill="1" applyBorder="1" applyAlignment="1" applyProtection="1">
      <alignment horizontal="center" vertical="center"/>
      <protection hidden="1"/>
    </xf>
    <xf numFmtId="165" fontId="26" fillId="9" borderId="51" xfId="1" applyNumberFormat="1" applyFont="1" applyFill="1" applyBorder="1" applyAlignment="1" applyProtection="1">
      <alignment horizontal="center" vertical="center"/>
      <protection hidden="1"/>
    </xf>
    <xf numFmtId="164" fontId="23" fillId="3" borderId="60" xfId="0" applyNumberFormat="1" applyFont="1" applyFill="1" applyBorder="1" applyAlignment="1" applyProtection="1">
      <alignment horizontal="center" vertical="center"/>
      <protection hidden="1"/>
    </xf>
    <xf numFmtId="165" fontId="26" fillId="9" borderId="34" xfId="1" applyNumberFormat="1" applyFont="1" applyFill="1" applyBorder="1" applyAlignment="1" applyProtection="1">
      <alignment horizontal="center" vertical="center"/>
      <protection hidden="1"/>
    </xf>
    <xf numFmtId="164" fontId="3" fillId="2" borderId="9" xfId="0" applyNumberFormat="1" applyFont="1" applyFill="1" applyBorder="1" applyAlignment="1" applyProtection="1">
      <alignment horizontal="center" vertical="center"/>
      <protection hidden="1"/>
    </xf>
    <xf numFmtId="164" fontId="5" fillId="3" borderId="9" xfId="0" applyNumberFormat="1" applyFont="1" applyFill="1" applyBorder="1" applyAlignment="1" applyProtection="1">
      <alignment horizontal="center" vertical="center"/>
      <protection hidden="1"/>
    </xf>
    <xf numFmtId="165" fontId="5" fillId="3" borderId="9" xfId="1" applyNumberFormat="1" applyFont="1" applyFill="1" applyBorder="1" applyAlignment="1" applyProtection="1">
      <alignment horizontal="center" vertical="center"/>
      <protection hidden="1"/>
    </xf>
    <xf numFmtId="165" fontId="5" fillId="3" borderId="52" xfId="1" applyNumberFormat="1" applyFont="1" applyFill="1" applyBorder="1" applyAlignment="1" applyProtection="1">
      <alignment horizontal="center" vertical="center"/>
      <protection hidden="1"/>
    </xf>
    <xf numFmtId="164" fontId="3" fillId="2" borderId="61" xfId="0" applyNumberFormat="1" applyFont="1" applyFill="1" applyBorder="1" applyAlignment="1" applyProtection="1">
      <alignment horizontal="center" vertical="center"/>
      <protection hidden="1"/>
    </xf>
    <xf numFmtId="165" fontId="5" fillId="3" borderId="10" xfId="1" applyNumberFormat="1" applyFont="1" applyFill="1" applyBorder="1" applyAlignment="1" applyProtection="1">
      <alignment horizontal="center" vertical="center"/>
      <protection hidden="1"/>
    </xf>
    <xf numFmtId="164" fontId="2" fillId="4" borderId="14" xfId="0" applyNumberFormat="1" applyFont="1" applyFill="1" applyBorder="1" applyAlignment="1" applyProtection="1">
      <alignment horizontal="center" vertical="center"/>
      <protection hidden="1"/>
    </xf>
    <xf numFmtId="164" fontId="25" fillId="8" borderId="14" xfId="0" applyNumberFormat="1" applyFont="1" applyFill="1" applyBorder="1" applyAlignment="1" applyProtection="1">
      <alignment horizontal="center" vertical="center"/>
      <protection hidden="1"/>
    </xf>
    <xf numFmtId="165" fontId="25" fillId="8" borderId="14" xfId="1" applyNumberFormat="1" applyFont="1" applyFill="1" applyBorder="1" applyAlignment="1" applyProtection="1">
      <alignment horizontal="center" vertical="center"/>
      <protection hidden="1"/>
    </xf>
    <xf numFmtId="165" fontId="25" fillId="8" borderId="46" xfId="1" applyNumberFormat="1" applyFont="1" applyFill="1" applyBorder="1" applyAlignment="1" applyProtection="1">
      <alignment horizontal="center" vertical="center"/>
      <protection hidden="1"/>
    </xf>
    <xf numFmtId="164" fontId="2" fillId="4" borderId="57" xfId="0" applyNumberFormat="1" applyFont="1" applyFill="1" applyBorder="1" applyAlignment="1" applyProtection="1">
      <alignment horizontal="center" vertical="center"/>
      <protection hidden="1"/>
    </xf>
    <xf numFmtId="165" fontId="25" fillId="8" borderId="15" xfId="1" applyNumberFormat="1" applyFont="1" applyFill="1" applyBorder="1" applyAlignment="1" applyProtection="1">
      <alignment horizontal="center" vertical="center"/>
      <protection hidden="1"/>
    </xf>
    <xf numFmtId="164" fontId="3" fillId="2" borderId="0" xfId="0" applyNumberFormat="1" applyFont="1" applyFill="1" applyBorder="1" applyAlignment="1" applyProtection="1">
      <alignment horizontal="center"/>
      <protection hidden="1"/>
    </xf>
    <xf numFmtId="164" fontId="5" fillId="3" borderId="0" xfId="0" applyNumberFormat="1" applyFont="1" applyFill="1" applyBorder="1" applyAlignment="1" applyProtection="1">
      <alignment horizontal="center"/>
      <protection hidden="1"/>
    </xf>
    <xf numFmtId="165" fontId="5" fillId="3" borderId="0" xfId="1" applyNumberFormat="1" applyFont="1" applyFill="1" applyBorder="1" applyAlignment="1" applyProtection="1">
      <alignment horizontal="center"/>
      <protection hidden="1"/>
    </xf>
    <xf numFmtId="165" fontId="5" fillId="3" borderId="48" xfId="1" applyNumberFormat="1" applyFont="1" applyFill="1" applyBorder="1" applyAlignment="1" applyProtection="1">
      <alignment horizontal="center"/>
      <protection hidden="1"/>
    </xf>
    <xf numFmtId="164" fontId="3" fillId="2" borderId="55" xfId="0" applyNumberFormat="1" applyFont="1" applyFill="1" applyBorder="1" applyAlignment="1" applyProtection="1">
      <alignment horizontal="center"/>
      <protection hidden="1"/>
    </xf>
    <xf numFmtId="165" fontId="5" fillId="3" borderId="5" xfId="1" applyNumberFormat="1" applyFont="1" applyFill="1" applyBorder="1" applyAlignment="1" applyProtection="1">
      <alignment horizontal="center"/>
      <protection hidden="1"/>
    </xf>
    <xf numFmtId="164" fontId="21" fillId="3" borderId="14" xfId="0" applyNumberFormat="1" applyFont="1" applyFill="1" applyBorder="1" applyAlignment="1" applyProtection="1">
      <alignment horizontal="center" vertical="center"/>
      <protection hidden="1"/>
    </xf>
    <xf numFmtId="164" fontId="28" fillId="9" borderId="14" xfId="0" applyNumberFormat="1" applyFont="1" applyFill="1" applyBorder="1" applyAlignment="1" applyProtection="1">
      <alignment horizontal="center" vertical="center"/>
      <protection hidden="1"/>
    </xf>
    <xf numFmtId="165" fontId="28" fillId="9" borderId="14" xfId="1" applyNumberFormat="1" applyFont="1" applyFill="1" applyBorder="1" applyAlignment="1" applyProtection="1">
      <alignment horizontal="center" vertical="center"/>
      <protection hidden="1"/>
    </xf>
    <xf numFmtId="165" fontId="28" fillId="9" borderId="46" xfId="1" applyNumberFormat="1" applyFont="1" applyFill="1" applyBorder="1" applyAlignment="1" applyProtection="1">
      <alignment horizontal="center" vertical="center"/>
      <protection hidden="1"/>
    </xf>
    <xf numFmtId="164" fontId="21" fillId="3" borderId="57" xfId="0" applyNumberFormat="1" applyFont="1" applyFill="1" applyBorder="1" applyAlignment="1" applyProtection="1">
      <alignment horizontal="center" vertical="center"/>
      <protection hidden="1"/>
    </xf>
    <xf numFmtId="165" fontId="28" fillId="9" borderId="15" xfId="1" applyNumberFormat="1" applyFont="1" applyFill="1" applyBorder="1" applyAlignment="1" applyProtection="1">
      <alignment horizontal="center" vertical="center"/>
      <protection hidden="1"/>
    </xf>
    <xf numFmtId="0" fontId="3" fillId="3" borderId="37" xfId="0" applyFont="1" applyFill="1" applyBorder="1" applyAlignment="1" applyProtection="1">
      <alignment horizontal="left" indent="2"/>
      <protection hidden="1"/>
    </xf>
    <xf numFmtId="0" fontId="3" fillId="3" borderId="38" xfId="0" applyFont="1" applyFill="1" applyBorder="1" applyAlignment="1" applyProtection="1">
      <alignment vertical="center"/>
      <protection hidden="1"/>
    </xf>
    <xf numFmtId="164" fontId="3" fillId="3" borderId="38" xfId="0" applyNumberFormat="1" applyFont="1" applyFill="1" applyBorder="1" applyAlignment="1" applyProtection="1">
      <alignment horizontal="center"/>
      <protection hidden="1"/>
    </xf>
    <xf numFmtId="164" fontId="5" fillId="9" borderId="38" xfId="0" applyNumberFormat="1" applyFont="1" applyFill="1" applyBorder="1" applyAlignment="1" applyProtection="1">
      <alignment horizontal="center"/>
      <protection hidden="1"/>
    </xf>
    <xf numFmtId="165" fontId="5" fillId="9" borderId="38" xfId="1" applyNumberFormat="1" applyFont="1" applyFill="1" applyBorder="1" applyAlignment="1" applyProtection="1">
      <alignment horizontal="center"/>
      <protection hidden="1"/>
    </xf>
    <xf numFmtId="165" fontId="5" fillId="9" borderId="53" xfId="1" applyNumberFormat="1" applyFont="1" applyFill="1" applyBorder="1" applyAlignment="1" applyProtection="1">
      <alignment horizontal="center"/>
      <protection hidden="1"/>
    </xf>
    <xf numFmtId="164" fontId="3" fillId="3" borderId="62" xfId="0" applyNumberFormat="1" applyFont="1" applyFill="1" applyBorder="1" applyAlignment="1" applyProtection="1">
      <alignment horizontal="center"/>
      <protection hidden="1"/>
    </xf>
    <xf numFmtId="165" fontId="5" fillId="9" borderId="39" xfId="1" applyNumberFormat="1" applyFont="1" applyFill="1" applyBorder="1" applyAlignment="1" applyProtection="1">
      <alignment horizont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center" vertical="center"/>
      <protection hidden="1"/>
    </xf>
    <xf numFmtId="0" fontId="2" fillId="2" borderId="42" xfId="0" applyFont="1" applyFill="1" applyBorder="1" applyAlignment="1" applyProtection="1">
      <alignment vertical="center"/>
      <protection hidden="1"/>
    </xf>
    <xf numFmtId="164" fontId="2" fillId="2" borderId="43" xfId="0" applyNumberFormat="1" applyFont="1" applyFill="1" applyBorder="1" applyAlignment="1" applyProtection="1">
      <alignment vertical="center"/>
      <protection hidden="1"/>
    </xf>
    <xf numFmtId="0" fontId="17" fillId="3" borderId="4" xfId="0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164" fontId="25" fillId="8" borderId="13" xfId="0" applyNumberFormat="1" applyFont="1" applyFill="1" applyBorder="1" applyAlignment="1" applyProtection="1">
      <alignment horizontal="center" vertical="center"/>
      <protection hidden="1"/>
    </xf>
    <xf numFmtId="165" fontId="25" fillId="8" borderId="15" xfId="0" applyNumberFormat="1" applyFont="1" applyFill="1" applyBorder="1" applyAlignment="1" applyProtection="1">
      <alignment horizontal="center" vertical="center"/>
      <protection hidden="1"/>
    </xf>
    <xf numFmtId="164" fontId="24" fillId="3" borderId="31" xfId="0" applyNumberFormat="1" applyFont="1" applyFill="1" applyBorder="1" applyAlignment="1" applyProtection="1">
      <alignment horizontal="center" vertical="center"/>
      <protection hidden="1"/>
    </xf>
    <xf numFmtId="164" fontId="26" fillId="9" borderId="21" xfId="0" applyNumberFormat="1" applyFont="1" applyFill="1" applyBorder="1" applyAlignment="1" applyProtection="1">
      <alignment horizontal="center" vertical="center"/>
      <protection hidden="1"/>
    </xf>
    <xf numFmtId="165" fontId="26" fillId="9" borderId="23" xfId="0" applyNumberFormat="1" applyFont="1" applyFill="1" applyBorder="1" applyAlignment="1" applyProtection="1">
      <alignment horizontal="center" vertical="center"/>
      <protection hidden="1"/>
    </xf>
    <xf numFmtId="164" fontId="5" fillId="3" borderId="4" xfId="0" applyNumberFormat="1" applyFont="1" applyFill="1" applyBorder="1" applyAlignment="1" applyProtection="1">
      <alignment horizontal="center" vertical="center"/>
      <protection hidden="1"/>
    </xf>
    <xf numFmtId="165" fontId="5" fillId="3" borderId="5" xfId="0" applyNumberFormat="1" applyFont="1" applyFill="1" applyBorder="1" applyAlignment="1" applyProtection="1">
      <alignment horizontal="center" vertical="center"/>
      <protection hidden="1"/>
    </xf>
    <xf numFmtId="164" fontId="24" fillId="3" borderId="26" xfId="0" applyNumberFormat="1" applyFont="1" applyFill="1" applyBorder="1" applyAlignment="1" applyProtection="1">
      <alignment horizontal="center" vertical="center"/>
      <protection hidden="1"/>
    </xf>
    <xf numFmtId="164" fontId="26" fillId="9" borderId="24" xfId="0" applyNumberFormat="1" applyFont="1" applyFill="1" applyBorder="1" applyAlignment="1" applyProtection="1">
      <alignment horizontal="center" vertical="center"/>
      <protection hidden="1"/>
    </xf>
    <xf numFmtId="165" fontId="26" fillId="9" borderId="26" xfId="0" applyNumberFormat="1" applyFont="1" applyFill="1" applyBorder="1" applyAlignment="1" applyProtection="1">
      <alignment horizontal="center" vertical="center"/>
      <protection hidden="1"/>
    </xf>
    <xf numFmtId="164" fontId="23" fillId="3" borderId="26" xfId="0" applyNumberFormat="1" applyFont="1" applyFill="1" applyBorder="1" applyAlignment="1" applyProtection="1">
      <alignment horizontal="center" vertical="center"/>
      <protection hidden="1"/>
    </xf>
    <xf numFmtId="164" fontId="26" fillId="9" borderId="27" xfId="0" applyNumberFormat="1" applyFont="1" applyFill="1" applyBorder="1" applyAlignment="1" applyProtection="1">
      <alignment horizontal="center" vertical="center"/>
      <protection hidden="1"/>
    </xf>
    <xf numFmtId="165" fontId="26" fillId="9" borderId="29" xfId="0" applyNumberFormat="1" applyFont="1" applyFill="1" applyBorder="1" applyAlignment="1" applyProtection="1">
      <alignment horizontal="center" vertical="center"/>
      <protection hidden="1"/>
    </xf>
    <xf numFmtId="164" fontId="25" fillId="4" borderId="13" xfId="0" applyNumberFormat="1" applyFont="1" applyFill="1" applyBorder="1" applyAlignment="1" applyProtection="1">
      <alignment horizontal="center" vertical="center"/>
      <protection hidden="1"/>
    </xf>
    <xf numFmtId="165" fontId="25" fillId="4" borderId="15" xfId="0" applyNumberFormat="1" applyFont="1" applyFill="1" applyBorder="1" applyAlignment="1" applyProtection="1">
      <alignment horizontal="center" vertical="center"/>
      <protection hidden="1"/>
    </xf>
    <xf numFmtId="164" fontId="25" fillId="9" borderId="13" xfId="0" applyNumberFormat="1" applyFont="1" applyFill="1" applyBorder="1" applyAlignment="1" applyProtection="1">
      <alignment horizontal="center" vertical="center"/>
      <protection hidden="1"/>
    </xf>
    <xf numFmtId="165" fontId="25" fillId="9" borderId="15" xfId="0" applyNumberFormat="1" applyFont="1" applyFill="1" applyBorder="1" applyAlignment="1" applyProtection="1">
      <alignment horizontal="center" vertical="center"/>
      <protection hidden="1"/>
    </xf>
    <xf numFmtId="164" fontId="23" fillId="3" borderId="31" xfId="0" applyNumberFormat="1" applyFont="1" applyFill="1" applyBorder="1" applyAlignment="1" applyProtection="1">
      <alignment horizontal="center" vertical="center"/>
      <protection hidden="1"/>
    </xf>
    <xf numFmtId="164" fontId="23" fillId="3" borderId="34" xfId="0" applyNumberFormat="1" applyFont="1" applyFill="1" applyBorder="1" applyAlignment="1" applyProtection="1">
      <alignment horizontal="center" vertical="center"/>
      <protection hidden="1"/>
    </xf>
    <xf numFmtId="164" fontId="5" fillId="3" borderId="8" xfId="0" applyNumberFormat="1" applyFont="1" applyFill="1" applyBorder="1" applyAlignment="1" applyProtection="1">
      <alignment horizontal="center" vertical="center"/>
      <protection hidden="1"/>
    </xf>
    <xf numFmtId="165" fontId="5" fillId="3" borderId="10" xfId="0" applyNumberFormat="1" applyFont="1" applyFill="1" applyBorder="1" applyAlignment="1" applyProtection="1">
      <alignment horizontal="center" vertical="center"/>
      <protection hidden="1"/>
    </xf>
    <xf numFmtId="164" fontId="28" fillId="8" borderId="13" xfId="0" applyNumberFormat="1" applyFont="1" applyFill="1" applyBorder="1" applyAlignment="1" applyProtection="1">
      <alignment horizontal="center"/>
      <protection hidden="1"/>
    </xf>
    <xf numFmtId="165" fontId="28" fillId="8" borderId="15" xfId="0" applyNumberFormat="1" applyFont="1" applyFill="1" applyBorder="1" applyAlignment="1" applyProtection="1">
      <alignment horizontal="center"/>
      <protection hidden="1"/>
    </xf>
    <xf numFmtId="164" fontId="26" fillId="9" borderId="21" xfId="0" applyNumberFormat="1" applyFont="1" applyFill="1" applyBorder="1" applyAlignment="1" applyProtection="1">
      <alignment horizontal="center"/>
      <protection hidden="1"/>
    </xf>
    <xf numFmtId="165" fontId="26" fillId="9" borderId="23" xfId="0" applyNumberFormat="1" applyFont="1" applyFill="1" applyBorder="1" applyAlignment="1" applyProtection="1">
      <alignment horizontal="center"/>
      <protection hidden="1"/>
    </xf>
    <xf numFmtId="164" fontId="5" fillId="3" borderId="4" xfId="0" applyNumberFormat="1" applyFont="1" applyFill="1" applyBorder="1" applyAlignment="1" applyProtection="1">
      <alignment horizontal="center"/>
      <protection hidden="1"/>
    </xf>
    <xf numFmtId="165" fontId="5" fillId="3" borderId="5" xfId="0" applyNumberFormat="1" applyFont="1" applyFill="1" applyBorder="1" applyAlignment="1" applyProtection="1">
      <alignment horizontal="center"/>
      <protection hidden="1"/>
    </xf>
    <xf numFmtId="164" fontId="27" fillId="9" borderId="13" xfId="0" applyNumberFormat="1" applyFont="1" applyFill="1" applyBorder="1" applyAlignment="1" applyProtection="1">
      <alignment horizontal="center"/>
      <protection hidden="1"/>
    </xf>
    <xf numFmtId="165" fontId="27" fillId="9" borderId="15" xfId="0" applyNumberFormat="1" applyFont="1" applyFill="1" applyBorder="1" applyAlignment="1" applyProtection="1">
      <alignment horizontal="center"/>
      <protection hidden="1"/>
    </xf>
    <xf numFmtId="164" fontId="26" fillId="8" borderId="13" xfId="0" applyNumberFormat="1" applyFont="1" applyFill="1" applyBorder="1" applyAlignment="1" applyProtection="1">
      <alignment horizontal="center"/>
      <protection hidden="1"/>
    </xf>
    <xf numFmtId="165" fontId="26" fillId="8" borderId="15" xfId="0" applyNumberFormat="1" applyFont="1" applyFill="1" applyBorder="1" applyAlignment="1" applyProtection="1">
      <alignment horizontal="center"/>
      <protection hidden="1"/>
    </xf>
    <xf numFmtId="164" fontId="5" fillId="9" borderId="37" xfId="0" applyNumberFormat="1" applyFont="1" applyFill="1" applyBorder="1" applyAlignment="1" applyProtection="1">
      <alignment horizontal="center"/>
      <protection hidden="1"/>
    </xf>
    <xf numFmtId="165" fontId="5" fillId="9" borderId="39" xfId="0" applyNumberFormat="1" applyFont="1" applyFill="1" applyBorder="1" applyAlignment="1" applyProtection="1">
      <alignment horizontal="center"/>
      <protection hidden="1"/>
    </xf>
    <xf numFmtId="0" fontId="20" fillId="3" borderId="0" xfId="0" applyFont="1" applyFill="1" applyAlignment="1" applyProtection="1">
      <alignment horizontal="right" vertical="center"/>
      <protection hidden="1"/>
    </xf>
    <xf numFmtId="0" fontId="19" fillId="3" borderId="0" xfId="0" applyFont="1" applyFill="1" applyAlignment="1" applyProtection="1">
      <alignment horizontal="right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12" fillId="4" borderId="7" xfId="0" applyFont="1" applyFill="1" applyBorder="1" applyAlignment="1">
      <alignment vertical="center" wrapText="1"/>
    </xf>
    <xf numFmtId="164" fontId="2" fillId="3" borderId="0" xfId="0" applyNumberFormat="1" applyFont="1" applyFill="1" applyAlignment="1">
      <alignment vertical="center"/>
    </xf>
    <xf numFmtId="166" fontId="2" fillId="3" borderId="0" xfId="0" applyNumberFormat="1" applyFont="1" applyFill="1" applyAlignment="1">
      <alignment vertical="center"/>
    </xf>
    <xf numFmtId="0" fontId="4" fillId="6" borderId="11" xfId="0" applyFont="1" applyFill="1" applyBorder="1" applyAlignment="1" applyProtection="1">
      <alignment horizontal="center" vertical="center"/>
      <protection locked="0"/>
    </xf>
    <xf numFmtId="0" fontId="6" fillId="7" borderId="11" xfId="0" applyFont="1" applyFill="1" applyBorder="1" applyProtection="1">
      <protection locked="0"/>
    </xf>
    <xf numFmtId="4" fontId="0" fillId="2" borderId="0" xfId="0" applyNumberFormat="1" applyFill="1"/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33" fillId="3" borderId="0" xfId="0" applyFont="1" applyFill="1" applyBorder="1" applyAlignment="1" applyProtection="1">
      <alignment vertical="center"/>
      <protection hidden="1"/>
    </xf>
    <xf numFmtId="0" fontId="34" fillId="3" borderId="0" xfId="0" applyFont="1" applyFill="1" applyBorder="1" applyAlignment="1" applyProtection="1">
      <alignment horizontal="center" vertical="top"/>
      <protection hidden="1"/>
    </xf>
    <xf numFmtId="4" fontId="50" fillId="2" borderId="19" xfId="0" applyNumberFormat="1" applyFont="1" applyFill="1" applyBorder="1" applyAlignment="1">
      <alignment vertical="center"/>
    </xf>
    <xf numFmtId="4" fontId="50" fillId="2" borderId="0" xfId="0" applyNumberFormat="1" applyFont="1" applyFill="1" applyBorder="1" applyAlignment="1">
      <alignment vertical="center"/>
    </xf>
    <xf numFmtId="4" fontId="50" fillId="2" borderId="20" xfId="0" applyNumberFormat="1" applyFont="1" applyFill="1" applyBorder="1" applyAlignment="1">
      <alignment vertical="center"/>
    </xf>
    <xf numFmtId="4" fontId="62" fillId="2" borderId="20" xfId="0" applyNumberFormat="1" applyFont="1" applyFill="1" applyBorder="1" applyAlignment="1">
      <alignment vertical="center"/>
    </xf>
    <xf numFmtId="4" fontId="62" fillId="2" borderId="19" xfId="0" applyNumberFormat="1" applyFont="1" applyFill="1" applyBorder="1" applyAlignment="1">
      <alignment vertical="center"/>
    </xf>
    <xf numFmtId="4" fontId="62" fillId="4" borderId="19" xfId="0" applyNumberFormat="1" applyFont="1" applyFill="1" applyBorder="1" applyAlignment="1">
      <alignment vertical="center"/>
    </xf>
    <xf numFmtId="4" fontId="62" fillId="4" borderId="20" xfId="0" applyNumberFormat="1" applyFont="1" applyFill="1" applyBorder="1" applyAlignment="1">
      <alignment vertical="center"/>
    </xf>
    <xf numFmtId="4" fontId="62" fillId="2" borderId="0" xfId="0" applyNumberFormat="1" applyFont="1" applyFill="1" applyBorder="1" applyAlignment="1">
      <alignment vertical="center"/>
    </xf>
    <xf numFmtId="4" fontId="62" fillId="4" borderId="0" xfId="0" applyNumberFormat="1" applyFont="1" applyFill="1" applyBorder="1" applyAlignment="1">
      <alignment vertical="center"/>
    </xf>
    <xf numFmtId="0" fontId="62" fillId="3" borderId="0" xfId="0" applyFont="1" applyFill="1" applyBorder="1" applyAlignment="1" applyProtection="1">
      <alignment vertical="center"/>
      <protection hidden="1"/>
    </xf>
    <xf numFmtId="0" fontId="63" fillId="3" borderId="0" xfId="0" applyFont="1" applyFill="1" applyBorder="1" applyAlignment="1" applyProtection="1">
      <alignment vertical="center"/>
      <protection hidden="1"/>
    </xf>
    <xf numFmtId="164" fontId="64" fillId="3" borderId="6" xfId="0" applyNumberFormat="1" applyFont="1" applyFill="1" applyBorder="1" applyAlignment="1" applyProtection="1">
      <alignment vertical="center"/>
      <protection hidden="1"/>
    </xf>
    <xf numFmtId="165" fontId="64" fillId="3" borderId="7" xfId="0" applyNumberFormat="1" applyFont="1" applyFill="1" applyBorder="1" applyAlignment="1" applyProtection="1">
      <alignment vertical="center"/>
      <protection hidden="1"/>
    </xf>
    <xf numFmtId="0" fontId="65" fillId="3" borderId="0" xfId="0" applyFont="1" applyFill="1" applyBorder="1" applyAlignment="1" applyProtection="1">
      <alignment horizontal="center" vertical="top"/>
      <protection hidden="1"/>
    </xf>
    <xf numFmtId="0" fontId="63" fillId="3" borderId="0" xfId="0" applyFont="1" applyFill="1" applyAlignment="1" applyProtection="1">
      <alignment vertical="center"/>
      <protection hidden="1"/>
    </xf>
    <xf numFmtId="4" fontId="50" fillId="4" borderId="0" xfId="0" applyNumberFormat="1" applyFont="1" applyFill="1" applyBorder="1" applyAlignment="1">
      <alignment vertical="center"/>
    </xf>
    <xf numFmtId="0" fontId="3" fillId="2" borderId="63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Border="1" applyAlignment="1" applyProtection="1">
      <alignment horizontal="left" vertical="center"/>
      <protection hidden="1"/>
    </xf>
    <xf numFmtId="0" fontId="23" fillId="3" borderId="32" xfId="0" applyFont="1" applyFill="1" applyBorder="1" applyAlignment="1" applyProtection="1">
      <alignment horizontal="left" vertical="center"/>
      <protection hidden="1"/>
    </xf>
    <xf numFmtId="0" fontId="23" fillId="3" borderId="33" xfId="0" applyFont="1" applyFill="1" applyBorder="1" applyAlignment="1" applyProtection="1">
      <alignment horizontal="left" vertical="center"/>
      <protection hidden="1"/>
    </xf>
    <xf numFmtId="0" fontId="3" fillId="2" borderId="40" xfId="0" applyFont="1" applyFill="1" applyBorder="1" applyAlignment="1" applyProtection="1">
      <alignment horizontal="left" vertical="center"/>
      <protection hidden="1"/>
    </xf>
    <xf numFmtId="0" fontId="3" fillId="2" borderId="41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" fillId="4" borderId="13" xfId="0" applyFont="1" applyFill="1" applyBorder="1" applyAlignment="1" applyProtection="1">
      <alignment horizontal="left" vertical="center"/>
      <protection hidden="1"/>
    </xf>
    <xf numFmtId="0" fontId="2" fillId="4" borderId="14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left" vertical="center" indent="2"/>
      <protection hidden="1"/>
    </xf>
    <xf numFmtId="0" fontId="3" fillId="2" borderId="0" xfId="0" applyFont="1" applyFill="1" applyBorder="1" applyAlignment="1" applyProtection="1">
      <alignment horizontal="left" vertical="center" indent="2"/>
      <protection hidden="1"/>
    </xf>
    <xf numFmtId="0" fontId="3" fillId="3" borderId="24" xfId="0" applyFont="1" applyFill="1" applyBorder="1" applyAlignment="1" applyProtection="1">
      <alignment horizontal="left" vertical="center"/>
      <protection hidden="1"/>
    </xf>
    <xf numFmtId="0" fontId="3" fillId="3" borderId="25" xfId="0" applyFont="1" applyFill="1" applyBorder="1" applyAlignment="1" applyProtection="1">
      <alignment horizontal="left" vertical="center"/>
      <protection hidden="1"/>
    </xf>
    <xf numFmtId="0" fontId="3" fillId="2" borderId="8" xfId="0" applyFont="1" applyFill="1" applyBorder="1" applyAlignment="1" applyProtection="1">
      <alignment horizontal="left" vertical="center"/>
      <protection hidden="1"/>
    </xf>
    <xf numFmtId="0" fontId="3" fillId="2" borderId="9" xfId="0" applyFont="1" applyFill="1" applyBorder="1" applyAlignment="1" applyProtection="1">
      <alignment horizontal="left" vertical="center"/>
      <protection hidden="1"/>
    </xf>
    <xf numFmtId="0" fontId="21" fillId="4" borderId="13" xfId="0" applyFont="1" applyFill="1" applyBorder="1" applyAlignment="1" applyProtection="1">
      <alignment horizontal="left" vertical="center"/>
      <protection hidden="1"/>
    </xf>
    <xf numFmtId="0" fontId="21" fillId="4" borderId="14" xfId="0" applyFont="1" applyFill="1" applyBorder="1" applyAlignment="1" applyProtection="1">
      <alignment horizontal="left" vertical="center"/>
      <protection hidden="1"/>
    </xf>
    <xf numFmtId="0" fontId="23" fillId="3" borderId="24" xfId="0" applyFont="1" applyFill="1" applyBorder="1" applyAlignment="1" applyProtection="1">
      <alignment horizontal="left" vertical="center"/>
      <protection hidden="1"/>
    </xf>
    <xf numFmtId="0" fontId="23" fillId="3" borderId="25" xfId="0" applyFont="1" applyFill="1" applyBorder="1" applyAlignment="1" applyProtection="1">
      <alignment horizontal="left" vertical="center"/>
      <protection hidden="1"/>
    </xf>
    <xf numFmtId="0" fontId="23" fillId="3" borderId="27" xfId="0" applyFont="1" applyFill="1" applyBorder="1" applyAlignment="1" applyProtection="1">
      <alignment horizontal="left" vertical="center"/>
      <protection hidden="1"/>
    </xf>
    <xf numFmtId="0" fontId="23" fillId="3" borderId="28" xfId="0" applyFont="1" applyFill="1" applyBorder="1" applyAlignment="1" applyProtection="1">
      <alignment horizontal="left" vertical="center"/>
      <protection hidden="1"/>
    </xf>
    <xf numFmtId="0" fontId="23" fillId="3" borderId="13" xfId="0" applyFont="1" applyFill="1" applyBorder="1" applyAlignment="1" applyProtection="1">
      <alignment horizontal="left" vertical="center"/>
      <protection hidden="1"/>
    </xf>
    <xf numFmtId="0" fontId="23" fillId="3" borderId="14" xfId="0" applyFont="1" applyFill="1" applyBorder="1" applyAlignment="1" applyProtection="1">
      <alignment horizontal="left" vertical="center"/>
      <protection hidden="1"/>
    </xf>
    <xf numFmtId="0" fontId="23" fillId="3" borderId="35" xfId="0" applyFont="1" applyFill="1" applyBorder="1" applyAlignment="1" applyProtection="1">
      <alignment horizontal="left" vertical="center"/>
      <protection hidden="1"/>
    </xf>
    <xf numFmtId="0" fontId="23" fillId="3" borderId="30" xfId="0" applyFont="1" applyFill="1" applyBorder="1" applyAlignment="1" applyProtection="1">
      <alignment horizontal="left" vertical="center"/>
      <protection hidden="1"/>
    </xf>
    <xf numFmtId="0" fontId="23" fillId="4" borderId="13" xfId="0" applyFont="1" applyFill="1" applyBorder="1" applyAlignment="1" applyProtection="1">
      <alignment horizontal="left" vertical="center"/>
      <protection hidden="1"/>
    </xf>
    <xf numFmtId="0" fontId="23" fillId="4" borderId="14" xfId="0" applyFont="1" applyFill="1" applyBorder="1" applyAlignment="1" applyProtection="1">
      <alignment horizontal="left" vertical="center"/>
      <protection hidden="1"/>
    </xf>
    <xf numFmtId="0" fontId="23" fillId="3" borderId="21" xfId="0" applyFont="1" applyFill="1" applyBorder="1" applyAlignment="1" applyProtection="1">
      <alignment horizontal="left" vertical="center"/>
      <protection hidden="1"/>
    </xf>
    <xf numFmtId="0" fontId="23" fillId="3" borderId="22" xfId="0" applyFont="1" applyFill="1" applyBorder="1" applyAlignment="1" applyProtection="1">
      <alignment horizontal="left" vertical="center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ont="1" applyFill="1" applyBorder="1" applyAlignment="1" applyProtection="1">
      <alignment horizontal="center" vertical="center"/>
      <protection hidden="1"/>
    </xf>
    <xf numFmtId="0" fontId="0" fillId="4" borderId="4" xfId="0" applyFont="1" applyFill="1" applyBorder="1" applyAlignment="1" applyProtection="1">
      <alignment horizontal="center" vertical="center"/>
      <protection hidden="1"/>
    </xf>
    <xf numFmtId="0" fontId="0" fillId="4" borderId="0" xfId="0" applyFont="1" applyFill="1" applyBorder="1" applyAlignment="1" applyProtection="1">
      <alignment horizontal="center" vertical="center"/>
      <protection hidden="1"/>
    </xf>
    <xf numFmtId="0" fontId="0" fillId="4" borderId="5" xfId="0" applyFont="1" applyFill="1" applyBorder="1" applyAlignment="1" applyProtection="1">
      <alignment horizontal="center" vertical="center"/>
      <protection hidden="1"/>
    </xf>
    <xf numFmtId="0" fontId="0" fillId="4" borderId="8" xfId="0" applyFont="1" applyFill="1" applyBorder="1" applyAlignment="1" applyProtection="1">
      <alignment horizontal="center" vertical="center"/>
      <protection hidden="1"/>
    </xf>
    <xf numFmtId="0" fontId="0" fillId="4" borderId="9" xfId="0" applyFont="1" applyFill="1" applyBorder="1" applyAlignment="1" applyProtection="1">
      <alignment horizontal="center" vertical="center"/>
      <protection hidden="1"/>
    </xf>
    <xf numFmtId="0" fontId="0" fillId="4" borderId="10" xfId="0" applyFont="1" applyFill="1" applyBorder="1" applyAlignment="1" applyProtection="1">
      <alignment horizontal="center" vertical="center"/>
      <protection hidden="1"/>
    </xf>
    <xf numFmtId="0" fontId="2" fillId="3" borderId="16" xfId="0" applyFont="1" applyFill="1" applyBorder="1" applyAlignment="1" applyProtection="1">
      <alignment horizontal="center" vertical="center"/>
      <protection hidden="1"/>
    </xf>
    <xf numFmtId="0" fontId="2" fillId="3" borderId="17" xfId="0" applyFont="1" applyFill="1" applyBorder="1" applyAlignment="1" applyProtection="1">
      <alignment horizontal="center" vertical="center"/>
      <protection hidden="1"/>
    </xf>
    <xf numFmtId="0" fontId="2" fillId="3" borderId="45" xfId="0" applyFont="1" applyFill="1" applyBorder="1" applyAlignment="1" applyProtection="1">
      <alignment horizontal="center" vertical="center"/>
      <protection hidden="1"/>
    </xf>
    <xf numFmtId="0" fontId="2" fillId="3" borderId="54" xfId="0" applyFont="1" applyFill="1" applyBorder="1" applyAlignment="1" applyProtection="1">
      <alignment horizontal="center" vertical="center"/>
      <protection hidden="1"/>
    </xf>
    <xf numFmtId="0" fontId="2" fillId="3" borderId="18" xfId="0" applyFont="1" applyFill="1" applyBorder="1" applyAlignment="1" applyProtection="1">
      <alignment horizontal="center" vertical="center"/>
      <protection hidden="1"/>
    </xf>
    <xf numFmtId="0" fontId="2" fillId="3" borderId="44" xfId="0" applyFont="1" applyFill="1" applyBorder="1" applyAlignment="1" applyProtection="1">
      <alignment horizontal="center" vertical="center"/>
      <protection hidden="1"/>
    </xf>
    <xf numFmtId="0" fontId="2" fillId="3" borderId="47" xfId="0" applyFont="1" applyFill="1" applyBorder="1" applyAlignment="1" applyProtection="1">
      <alignment horizontal="center" vertical="center"/>
      <protection hidden="1"/>
    </xf>
    <xf numFmtId="0" fontId="2" fillId="3" borderId="56" xfId="0" applyFont="1" applyFill="1" applyBorder="1" applyAlignment="1" applyProtection="1">
      <alignment horizontal="center" vertical="center"/>
      <protection hidden="1"/>
    </xf>
    <xf numFmtId="0" fontId="3" fillId="2" borderId="40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3" fillId="3" borderId="32" xfId="0" applyFont="1" applyFill="1" applyBorder="1" applyAlignment="1">
      <alignment horizontal="left" vertical="center"/>
    </xf>
    <xf numFmtId="0" fontId="23" fillId="3" borderId="3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21" fillId="4" borderId="13" xfId="0" applyFont="1" applyFill="1" applyBorder="1" applyAlignment="1">
      <alignment horizontal="left" vertical="center"/>
    </xf>
    <xf numFmtId="0" fontId="21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horizontal="left" vertical="center" indent="2"/>
    </xf>
    <xf numFmtId="0" fontId="23" fillId="3" borderId="35" xfId="0" applyFont="1" applyFill="1" applyBorder="1" applyAlignment="1">
      <alignment horizontal="left" vertical="center"/>
    </xf>
    <xf numFmtId="0" fontId="23" fillId="3" borderId="30" xfId="0" applyFont="1" applyFill="1" applyBorder="1" applyAlignment="1">
      <alignment horizontal="left" vertical="center"/>
    </xf>
    <xf numFmtId="0" fontId="23" fillId="3" borderId="24" xfId="0" applyFont="1" applyFill="1" applyBorder="1" applyAlignment="1">
      <alignment horizontal="left" vertical="center"/>
    </xf>
    <xf numFmtId="0" fontId="23" fillId="3" borderId="25" xfId="0" applyFont="1" applyFill="1" applyBorder="1" applyAlignment="1">
      <alignment horizontal="left" vertical="center"/>
    </xf>
    <xf numFmtId="0" fontId="23" fillId="3" borderId="27" xfId="0" applyFont="1" applyFill="1" applyBorder="1" applyAlignment="1">
      <alignment horizontal="left" vertical="center"/>
    </xf>
    <xf numFmtId="0" fontId="23" fillId="3" borderId="28" xfId="0" applyFont="1" applyFill="1" applyBorder="1" applyAlignment="1">
      <alignment horizontal="left" vertical="center"/>
    </xf>
    <xf numFmtId="0" fontId="23" fillId="3" borderId="13" xfId="0" applyFont="1" applyFill="1" applyBorder="1" applyAlignment="1">
      <alignment horizontal="left" vertical="center"/>
    </xf>
    <xf numFmtId="0" fontId="23" fillId="3" borderId="14" xfId="0" applyFont="1" applyFill="1" applyBorder="1" applyAlignment="1">
      <alignment horizontal="left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left" vertical="center"/>
    </xf>
    <xf numFmtId="0" fontId="23" fillId="4" borderId="14" xfId="0" applyFont="1" applyFill="1" applyBorder="1" applyAlignment="1">
      <alignment horizontal="left" vertical="center"/>
    </xf>
    <xf numFmtId="0" fontId="23" fillId="3" borderId="21" xfId="0" applyFont="1" applyFill="1" applyBorder="1" applyAlignment="1">
      <alignment horizontal="left" vertical="center"/>
    </xf>
    <xf numFmtId="0" fontId="23" fillId="3" borderId="22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130">
    <cellStyle name="1 indent" xfId="42"/>
    <cellStyle name="1 indent 2" xfId="111"/>
    <cellStyle name="2 indents" xfId="43"/>
    <cellStyle name="2 indents 2" xfId="112"/>
    <cellStyle name="20% - Accent1" xfId="19" builtinId="30" customBuiltin="1"/>
    <cellStyle name="20% - Accent1 2" xfId="99"/>
    <cellStyle name="20% - Accent2" xfId="23" builtinId="34" customBuiltin="1"/>
    <cellStyle name="20% - Accent2 2" xfId="101"/>
    <cellStyle name="20% - Accent3" xfId="27" builtinId="38" customBuiltin="1"/>
    <cellStyle name="20% - Accent3 2" xfId="103"/>
    <cellStyle name="20% - Accent4" xfId="31" builtinId="42" customBuiltin="1"/>
    <cellStyle name="20% - Accent4 2" xfId="105"/>
    <cellStyle name="20% - Accent5" xfId="35" builtinId="46" customBuiltin="1"/>
    <cellStyle name="20% - Accent5 2" xfId="107"/>
    <cellStyle name="20% - Accent6" xfId="39" builtinId="50" customBuiltin="1"/>
    <cellStyle name="20% - Accent6 2" xfId="109"/>
    <cellStyle name="3 indents" xfId="44"/>
    <cellStyle name="3 indents 2" xfId="113"/>
    <cellStyle name="4 indents" xfId="45"/>
    <cellStyle name="4 indents 2" xfId="122"/>
    <cellStyle name="40% - Accent1" xfId="20" builtinId="31" customBuiltin="1"/>
    <cellStyle name="40% - Accent1 2" xfId="100"/>
    <cellStyle name="40% - Accent2" xfId="24" builtinId="35" customBuiltin="1"/>
    <cellStyle name="40% - Accent2 2" xfId="102"/>
    <cellStyle name="40% - Accent3" xfId="28" builtinId="39" customBuiltin="1"/>
    <cellStyle name="40% - Accent3 2" xfId="104"/>
    <cellStyle name="40% - Accent4" xfId="32" builtinId="43" customBuiltin="1"/>
    <cellStyle name="40% - Accent4 2" xfId="106"/>
    <cellStyle name="40% - Accent5" xfId="36" builtinId="47" customBuiltin="1"/>
    <cellStyle name="40% - Accent5 2" xfId="108"/>
    <cellStyle name="40% - Accent6" xfId="40" builtinId="51" customBuiltin="1"/>
    <cellStyle name="40% - Accent6 2" xfId="110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Bad 2" xfId="78"/>
    <cellStyle name="Calculation" xfId="12" builtinId="22" customBuiltin="1"/>
    <cellStyle name="Check Cell" xfId="14" builtinId="23" customBuiltin="1"/>
    <cellStyle name="Date" xfId="46"/>
    <cellStyle name="Explanatory Text" xfId="16" builtinId="53" customBuiltin="1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ixed" xfId="54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55"/>
    <cellStyle name="HEADING2" xfId="56"/>
    <cellStyle name="imf-one decimal" xfId="57"/>
    <cellStyle name="imf-one decimal 2" xfId="114"/>
    <cellStyle name="imf-zero decimal" xfId="58"/>
    <cellStyle name="imf-zero decimal 2" xfId="115"/>
    <cellStyle name="Input" xfId="10" builtinId="20" customBuiltin="1"/>
    <cellStyle name="Label" xfId="59"/>
    <cellStyle name="Linked Cell" xfId="13" builtinId="24" customBuiltin="1"/>
    <cellStyle name="Neutral" xfId="9" builtinId="28" customBuiltin="1"/>
    <cellStyle name="Normal" xfId="0" builtinId="0"/>
    <cellStyle name="Normal - Style1" xfId="60"/>
    <cellStyle name="Normal - Style2" xfId="61"/>
    <cellStyle name="Normal - Style3" xfId="62"/>
    <cellStyle name="Normal 10" xfId="74"/>
    <cellStyle name="Normal 11" xfId="75"/>
    <cellStyle name="Normal 12" xfId="76"/>
    <cellStyle name="Normal 13" xfId="77"/>
    <cellStyle name="Normal 14" xfId="86"/>
    <cellStyle name="Normal 15" xfId="88"/>
    <cellStyle name="Normal 16" xfId="92"/>
    <cellStyle name="Normal 16 2" xfId="116"/>
    <cellStyle name="Normal 17" xfId="94"/>
    <cellStyle name="Normal 17 2" xfId="117"/>
    <cellStyle name="Normal 18" xfId="95"/>
    <cellStyle name="Normal 19" xfId="90"/>
    <cellStyle name="Normal 19 2" xfId="118"/>
    <cellStyle name="Normal 2" xfId="63"/>
    <cellStyle name="Normal 2 2" xfId="2"/>
    <cellStyle name="Normal 20" xfId="89"/>
    <cellStyle name="Normal 21" xfId="91"/>
    <cellStyle name="Normal 22" xfId="93"/>
    <cellStyle name="Normal 23" xfId="96"/>
    <cellStyle name="Normal 24" xfId="97"/>
    <cellStyle name="Normal 25" xfId="82"/>
    <cellStyle name="Normal 26" xfId="124"/>
    <cellStyle name="Normal 27" xfId="81"/>
    <cellStyle name="Normal 28" xfId="85"/>
    <cellStyle name="Normal 29" xfId="129"/>
    <cellStyle name="Normal 3" xfId="67"/>
    <cellStyle name="Normal 30" xfId="125"/>
    <cellStyle name="Normal 31" xfId="80"/>
    <cellStyle name="Normal 32" xfId="128"/>
    <cellStyle name="Normal 33" xfId="127"/>
    <cellStyle name="Normal 34" xfId="126"/>
    <cellStyle name="Normal 35" xfId="83"/>
    <cellStyle name="Normal 36" xfId="84"/>
    <cellStyle name="Normal 4" xfId="68"/>
    <cellStyle name="Normal 4 2" xfId="119"/>
    <cellStyle name="Normal 5" xfId="69"/>
    <cellStyle name="Normal 5 2" xfId="123"/>
    <cellStyle name="Normal 6" xfId="70"/>
    <cellStyle name="Normal 7" xfId="71"/>
    <cellStyle name="Normal 8" xfId="72"/>
    <cellStyle name="Normal 9" xfId="73"/>
    <cellStyle name="Note 2" xfId="87"/>
    <cellStyle name="Note 3" xfId="98"/>
    <cellStyle name="Obično_KnjigaZIKS i Min pomorstva i saobracaja" xfId="64"/>
    <cellStyle name="Output" xfId="11" builtinId="21" customBuiltin="1"/>
    <cellStyle name="Percent" xfId="1" builtinId="5"/>
    <cellStyle name="percentage difference" xfId="65"/>
    <cellStyle name="percentage difference 2" xfId="120"/>
    <cellStyle name="Publication" xfId="66"/>
    <cellStyle name="Standard_Tabellenteil in EURO" xfId="121"/>
    <cellStyle name="Title 2" xfId="79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r-Latn-CS"/>
  <c:chart>
    <c:title>
      <c:tx>
        <c:strRef>
          <c:f>Master!$G$254</c:f>
          <c:strCache>
            <c:ptCount val="1"/>
            <c:pt idx="0">
              <c:v>Realizacija budžeta</c:v>
            </c:pt>
          </c:strCache>
        </c:strRef>
      </c:tx>
      <c:layout>
        <c:manualLayout>
          <c:xMode val="edge"/>
          <c:yMode val="edge"/>
          <c:x val="0.33356973995272043"/>
          <c:y val="0"/>
        </c:manualLayout>
      </c:layout>
      <c:overlay val="1"/>
      <c:txPr>
        <a:bodyPr/>
        <a:lstStyle/>
        <a:p>
          <a:pPr>
            <a:defRPr lang="en-US" sz="1000"/>
          </a:pPr>
          <a:endParaRPr lang="sr-Latn-CS"/>
        </a:p>
      </c:txPr>
    </c:title>
    <c:plotArea>
      <c:layout>
        <c:manualLayout>
          <c:layoutTarget val="inner"/>
          <c:xMode val="edge"/>
          <c:yMode val="edge"/>
          <c:x val="0.1021708456655684"/>
          <c:y val="8.1006887561873728E-2"/>
          <c:w val="0.84041101245323369"/>
          <c:h val="0.80592858778558762"/>
        </c:manualLayout>
      </c:layout>
      <c:lineChart>
        <c:grouping val="standard"/>
        <c:ser>
          <c:idx val="0"/>
          <c:order val="0"/>
          <c:tx>
            <c:strRef>
              <c:f>DataEx!$E$197</c:f>
              <c:strCache>
                <c:ptCount val="1"/>
                <c:pt idx="0">
                  <c:v>Prihodi budžeta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DataEx!$CM$7:$DI$7</c:f>
              <c:strCache>
                <c:ptCount val="23"/>
                <c:pt idx="0">
                  <c:v>2013-02</c:v>
                </c:pt>
                <c:pt idx="1">
                  <c:v>2013-03</c:v>
                </c:pt>
                <c:pt idx="2">
                  <c:v>2013-04</c:v>
                </c:pt>
                <c:pt idx="3">
                  <c:v>2013-05</c:v>
                </c:pt>
                <c:pt idx="4">
                  <c:v>2013-06</c:v>
                </c:pt>
                <c:pt idx="5">
                  <c:v>2013-07</c:v>
                </c:pt>
                <c:pt idx="6">
                  <c:v>2013-08</c:v>
                </c:pt>
                <c:pt idx="7">
                  <c:v>2013-09</c:v>
                </c:pt>
                <c:pt idx="8">
                  <c:v>2013-10</c:v>
                </c:pt>
                <c:pt idx="9">
                  <c:v>2013-11</c:v>
                </c:pt>
                <c:pt idx="10">
                  <c:v>2013-12</c:v>
                </c:pt>
                <c:pt idx="11">
                  <c:v>2014-01</c:v>
                </c:pt>
                <c:pt idx="12">
                  <c:v>2014-02</c:v>
                </c:pt>
                <c:pt idx="13">
                  <c:v>2014-03</c:v>
                </c:pt>
                <c:pt idx="14">
                  <c:v>2014-04</c:v>
                </c:pt>
                <c:pt idx="15">
                  <c:v>2014-05</c:v>
                </c:pt>
                <c:pt idx="16">
                  <c:v>2014-06</c:v>
                </c:pt>
                <c:pt idx="17">
                  <c:v>2014-07</c:v>
                </c:pt>
                <c:pt idx="18">
                  <c:v>2014-08</c:v>
                </c:pt>
                <c:pt idx="19">
                  <c:v>2014-09</c:v>
                </c:pt>
                <c:pt idx="20">
                  <c:v>2014-10</c:v>
                </c:pt>
                <c:pt idx="21">
                  <c:v>2014-11</c:v>
                </c:pt>
                <c:pt idx="22">
                  <c:v>2014-12</c:v>
                </c:pt>
              </c:strCache>
            </c:strRef>
          </c:cat>
          <c:val>
            <c:numRef>
              <c:f>DataEx!$CL$9:$DI$9</c:f>
              <c:numCache>
                <c:formatCode>#,##0.00</c:formatCode>
                <c:ptCount val="24"/>
                <c:pt idx="0">
                  <c:v>55007549.070000008</c:v>
                </c:pt>
                <c:pt idx="1">
                  <c:v>75835326.770000011</c:v>
                </c:pt>
                <c:pt idx="2">
                  <c:v>88914651.389999986</c:v>
                </c:pt>
                <c:pt idx="3">
                  <c:v>104091401.67000002</c:v>
                </c:pt>
                <c:pt idx="4">
                  <c:v>94325584.910000011</c:v>
                </c:pt>
                <c:pt idx="5">
                  <c:v>99966900.37999998</c:v>
                </c:pt>
                <c:pt idx="6">
                  <c:v>122481083.35999997</c:v>
                </c:pt>
                <c:pt idx="7">
                  <c:v>125279368.25000004</c:v>
                </c:pt>
                <c:pt idx="8">
                  <c:v>117134830.11000006</c:v>
                </c:pt>
                <c:pt idx="9">
                  <c:v>118761640.25000003</c:v>
                </c:pt>
                <c:pt idx="10">
                  <c:v>96518169.450000003</c:v>
                </c:pt>
                <c:pt idx="11">
                  <c:v>145120002.57999998</c:v>
                </c:pt>
                <c:pt idx="12">
                  <c:v>70782033.379999995</c:v>
                </c:pt>
                <c:pt idx="13">
                  <c:v>82127760.799999997</c:v>
                </c:pt>
                <c:pt idx="14">
                  <c:v>100708163.93000002</c:v>
                </c:pt>
                <c:pt idx="15">
                  <c:v>109084385.14999998</c:v>
                </c:pt>
                <c:pt idx="16">
                  <c:v>102078548.78</c:v>
                </c:pt>
                <c:pt idx="17">
                  <c:v>109841607.17999999</c:v>
                </c:pt>
                <c:pt idx="18">
                  <c:v>120720236.03</c:v>
                </c:pt>
                <c:pt idx="19">
                  <c:v>126556297.33000001</c:v>
                </c:pt>
                <c:pt idx="20">
                  <c:v>117901924.08</c:v>
                </c:pt>
                <c:pt idx="21">
                  <c:v>158210534.24000004</c:v>
                </c:pt>
                <c:pt idx="22">
                  <c:v>98496460.129999995</c:v>
                </c:pt>
                <c:pt idx="23">
                  <c:v>154431127.77000001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DataEx!$E$198</c:f>
              <c:strCache>
                <c:ptCount val="1"/>
                <c:pt idx="0">
                  <c:v>Budžetki izdaci</c:v>
                </c:pt>
              </c:strCache>
            </c:strRef>
          </c:tx>
          <c:spPr>
            <a:ln cmpd="dbl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DataEx!$CM$7:$DI$7</c:f>
              <c:strCache>
                <c:ptCount val="23"/>
                <c:pt idx="0">
                  <c:v>2013-02</c:v>
                </c:pt>
                <c:pt idx="1">
                  <c:v>2013-03</c:v>
                </c:pt>
                <c:pt idx="2">
                  <c:v>2013-04</c:v>
                </c:pt>
                <c:pt idx="3">
                  <c:v>2013-05</c:v>
                </c:pt>
                <c:pt idx="4">
                  <c:v>2013-06</c:v>
                </c:pt>
                <c:pt idx="5">
                  <c:v>2013-07</c:v>
                </c:pt>
                <c:pt idx="6">
                  <c:v>2013-08</c:v>
                </c:pt>
                <c:pt idx="7">
                  <c:v>2013-09</c:v>
                </c:pt>
                <c:pt idx="8">
                  <c:v>2013-10</c:v>
                </c:pt>
                <c:pt idx="9">
                  <c:v>2013-11</c:v>
                </c:pt>
                <c:pt idx="10">
                  <c:v>2013-12</c:v>
                </c:pt>
                <c:pt idx="11">
                  <c:v>2014-01</c:v>
                </c:pt>
                <c:pt idx="12">
                  <c:v>2014-02</c:v>
                </c:pt>
                <c:pt idx="13">
                  <c:v>2014-03</c:v>
                </c:pt>
                <c:pt idx="14">
                  <c:v>2014-04</c:v>
                </c:pt>
                <c:pt idx="15">
                  <c:v>2014-05</c:v>
                </c:pt>
                <c:pt idx="16">
                  <c:v>2014-06</c:v>
                </c:pt>
                <c:pt idx="17">
                  <c:v>2014-07</c:v>
                </c:pt>
                <c:pt idx="18">
                  <c:v>2014-08</c:v>
                </c:pt>
                <c:pt idx="19">
                  <c:v>2014-09</c:v>
                </c:pt>
                <c:pt idx="20">
                  <c:v>2014-10</c:v>
                </c:pt>
                <c:pt idx="21">
                  <c:v>2014-11</c:v>
                </c:pt>
                <c:pt idx="22">
                  <c:v>2014-12</c:v>
                </c:pt>
              </c:strCache>
            </c:strRef>
          </c:cat>
          <c:val>
            <c:numRef>
              <c:f>DataEx!$CL$198:$DI$198</c:f>
              <c:numCache>
                <c:formatCode>#,##0.00</c:formatCode>
                <c:ptCount val="24"/>
                <c:pt idx="0">
                  <c:v>84584048.424166679</c:v>
                </c:pt>
                <c:pt idx="1">
                  <c:v>102684088.27416666</c:v>
                </c:pt>
                <c:pt idx="2">
                  <c:v>104008573.38416666</c:v>
                </c:pt>
                <c:pt idx="3">
                  <c:v>122210494.66416664</c:v>
                </c:pt>
                <c:pt idx="4">
                  <c:v>102878087.82416667</c:v>
                </c:pt>
                <c:pt idx="5">
                  <c:v>102392322.23416667</c:v>
                </c:pt>
                <c:pt idx="6">
                  <c:v>181346847.16416669</c:v>
                </c:pt>
                <c:pt idx="7">
                  <c:v>150239168.24416667</c:v>
                </c:pt>
                <c:pt idx="8">
                  <c:v>125770955.07416669</c:v>
                </c:pt>
                <c:pt idx="9">
                  <c:v>102908154.45416665</c:v>
                </c:pt>
                <c:pt idx="10">
                  <c:v>105343610.31416669</c:v>
                </c:pt>
                <c:pt idx="11">
                  <c:v>160423364.29416662</c:v>
                </c:pt>
                <c:pt idx="12">
                  <c:v>97859295.059999973</c:v>
                </c:pt>
                <c:pt idx="13">
                  <c:v>90550649.290000007</c:v>
                </c:pt>
                <c:pt idx="14">
                  <c:v>117729573.00999999</c:v>
                </c:pt>
                <c:pt idx="15">
                  <c:v>124043198.86</c:v>
                </c:pt>
                <c:pt idx="16">
                  <c:v>107595604.50000003</c:v>
                </c:pt>
                <c:pt idx="17">
                  <c:v>115296102.46000004</c:v>
                </c:pt>
                <c:pt idx="18">
                  <c:v>118217871.01000002</c:v>
                </c:pt>
                <c:pt idx="19">
                  <c:v>116092443.61000001</c:v>
                </c:pt>
                <c:pt idx="20">
                  <c:v>122089639.22999999</c:v>
                </c:pt>
                <c:pt idx="21">
                  <c:v>159647344.19</c:v>
                </c:pt>
                <c:pt idx="22">
                  <c:v>111384242.39999999</c:v>
                </c:pt>
                <c:pt idx="23">
                  <c:v>173918629.21999994</c:v>
                </c:pt>
              </c:numCache>
            </c:numRef>
          </c:val>
          <c:smooth val="1"/>
        </c:ser>
        <c:marker val="1"/>
        <c:axId val="82973056"/>
        <c:axId val="82974592"/>
      </c:lineChart>
      <c:catAx>
        <c:axId val="82973056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 sz="600"/>
            </a:pPr>
            <a:endParaRPr lang="sr-Latn-CS"/>
          </a:p>
        </c:txPr>
        <c:crossAx val="82974592"/>
        <c:crosses val="autoZero"/>
        <c:auto val="1"/>
        <c:lblAlgn val="ctr"/>
        <c:lblOffset val="100"/>
        <c:tickLblSkip val="3"/>
      </c:catAx>
      <c:valAx>
        <c:axId val="82974592"/>
        <c:scaling>
          <c:orientation val="minMax"/>
          <c:min val="40000000"/>
        </c:scaling>
        <c:axPos val="l"/>
        <c:numFmt formatCode="#,##0.00" sourceLinked="1"/>
        <c:tickLblPos val="nextTo"/>
        <c:txPr>
          <a:bodyPr/>
          <a:lstStyle/>
          <a:p>
            <a:pPr>
              <a:defRPr lang="en-US" sz="500"/>
            </a:pPr>
            <a:endParaRPr lang="sr-Latn-CS"/>
          </a:p>
        </c:txPr>
        <c:crossAx val="82973056"/>
        <c:crosses val="autoZero"/>
        <c:crossBetween val="between"/>
        <c:majorUnit val="20000000"/>
        <c:dispUnits>
          <c:builtInUnit val="millions"/>
        </c:dispUnits>
      </c:valAx>
    </c:plotArea>
    <c:legend>
      <c:legendPos val="r"/>
      <c:layout>
        <c:manualLayout>
          <c:xMode val="edge"/>
          <c:yMode val="edge"/>
          <c:x val="0.14768302898307917"/>
          <c:y val="0.73861579383114062"/>
          <c:w val="0.80976377952755907"/>
          <c:h val="0.13126882629604186"/>
        </c:manualLayout>
      </c:layout>
      <c:txPr>
        <a:bodyPr/>
        <a:lstStyle/>
        <a:p>
          <a:pPr>
            <a:defRPr lang="en-US" sz="800"/>
          </a:pPr>
          <a:endParaRPr lang="sr-Latn-CS"/>
        </a:p>
      </c:txPr>
    </c:legend>
    <c:plotVisOnly val="1"/>
    <c:dispBlanksAs val="gap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r-Latn-CS"/>
  <c:chart>
    <c:title>
      <c:layout>
        <c:manualLayout>
          <c:xMode val="edge"/>
          <c:yMode val="edge"/>
          <c:x val="0.31297462817148053"/>
          <c:y val="2.6666666666666672E-2"/>
        </c:manualLayout>
      </c:layout>
      <c:txPr>
        <a:bodyPr/>
        <a:lstStyle/>
        <a:p>
          <a:pPr>
            <a:defRPr lang="en-US" sz="1000"/>
          </a:pPr>
          <a:endParaRPr lang="sr-Latn-CS"/>
        </a:p>
      </c:txPr>
    </c:title>
    <c:plotArea>
      <c:layout>
        <c:manualLayout>
          <c:layoutTarget val="inner"/>
          <c:xMode val="edge"/>
          <c:yMode val="edge"/>
          <c:x val="0.11138487897346165"/>
          <c:y val="0.12284444444444446"/>
          <c:w val="0.81289442986293359"/>
          <c:h val="0.72040034995625069"/>
        </c:manualLayout>
      </c:layout>
      <c:lineChart>
        <c:grouping val="standard"/>
        <c:ser>
          <c:idx val="0"/>
          <c:order val="0"/>
          <c:tx>
            <c:strRef>
              <c:f>DataEx!$E$199</c:f>
              <c:strCache>
                <c:ptCount val="1"/>
                <c:pt idx="0">
                  <c:v>Suficit / deficit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DataEx!$CL$7:$DI$7</c:f>
              <c:strCache>
                <c:ptCount val="24"/>
                <c:pt idx="0">
                  <c:v>2013-01</c:v>
                </c:pt>
                <c:pt idx="1">
                  <c:v>2013-02</c:v>
                </c:pt>
                <c:pt idx="2">
                  <c:v>2013-03</c:v>
                </c:pt>
                <c:pt idx="3">
                  <c:v>2013-04</c:v>
                </c:pt>
                <c:pt idx="4">
                  <c:v>2013-05</c:v>
                </c:pt>
                <c:pt idx="5">
                  <c:v>2013-06</c:v>
                </c:pt>
                <c:pt idx="6">
                  <c:v>2013-07</c:v>
                </c:pt>
                <c:pt idx="7">
                  <c:v>2013-08</c:v>
                </c:pt>
                <c:pt idx="8">
                  <c:v>2013-09</c:v>
                </c:pt>
                <c:pt idx="9">
                  <c:v>2013-10</c:v>
                </c:pt>
                <c:pt idx="10">
                  <c:v>2013-11</c:v>
                </c:pt>
                <c:pt idx="11">
                  <c:v>2013-12</c:v>
                </c:pt>
                <c:pt idx="12">
                  <c:v>2014-01</c:v>
                </c:pt>
                <c:pt idx="13">
                  <c:v>2014-02</c:v>
                </c:pt>
                <c:pt idx="14">
                  <c:v>2014-03</c:v>
                </c:pt>
                <c:pt idx="15">
                  <c:v>2014-04</c:v>
                </c:pt>
                <c:pt idx="16">
                  <c:v>2014-05</c:v>
                </c:pt>
                <c:pt idx="17">
                  <c:v>2014-06</c:v>
                </c:pt>
                <c:pt idx="18">
                  <c:v>2014-07</c:v>
                </c:pt>
                <c:pt idx="19">
                  <c:v>2014-08</c:v>
                </c:pt>
                <c:pt idx="20">
                  <c:v>2014-09</c:v>
                </c:pt>
                <c:pt idx="21">
                  <c:v>2014-10</c:v>
                </c:pt>
                <c:pt idx="22">
                  <c:v>2014-11</c:v>
                </c:pt>
                <c:pt idx="23">
                  <c:v>2014-12</c:v>
                </c:pt>
              </c:strCache>
            </c:strRef>
          </c:cat>
          <c:val>
            <c:numRef>
              <c:f>DataEx!$CL$199:$DI$199</c:f>
              <c:numCache>
                <c:formatCode>#,##0.00</c:formatCode>
                <c:ptCount val="24"/>
                <c:pt idx="0">
                  <c:v>-29576499.354166672</c:v>
                </c:pt>
                <c:pt idx="1">
                  <c:v>-26848761.504166663</c:v>
                </c:pt>
                <c:pt idx="2">
                  <c:v>-15093921.994166657</c:v>
                </c:pt>
                <c:pt idx="3">
                  <c:v>-18119092.994166628</c:v>
                </c:pt>
                <c:pt idx="4">
                  <c:v>-8552502.9141666591</c:v>
                </c:pt>
                <c:pt idx="5">
                  <c:v>-2425421.8541666865</c:v>
                </c:pt>
                <c:pt idx="6">
                  <c:v>-58865763.804166719</c:v>
                </c:pt>
                <c:pt idx="7">
                  <c:v>-24959799.994166628</c:v>
                </c:pt>
                <c:pt idx="8">
                  <c:v>-8636124.9641666412</c:v>
                </c:pt>
                <c:pt idx="9">
                  <c:v>15853485.795833364</c:v>
                </c:pt>
                <c:pt idx="10">
                  <c:v>-8825440.8641666919</c:v>
                </c:pt>
                <c:pt idx="11">
                  <c:v>-29741466.941466641</c:v>
                </c:pt>
                <c:pt idx="12">
                  <c:v>-27077261.679999977</c:v>
                </c:pt>
                <c:pt idx="13">
                  <c:v>-8417313.4200000167</c:v>
                </c:pt>
                <c:pt idx="14">
                  <c:v>-17021409.079999968</c:v>
                </c:pt>
                <c:pt idx="15">
                  <c:v>-14958550.280000016</c:v>
                </c:pt>
                <c:pt idx="16">
                  <c:v>-5517055.7200000286</c:v>
                </c:pt>
                <c:pt idx="17">
                  <c:v>-5364283.7200000584</c:v>
                </c:pt>
                <c:pt idx="18">
                  <c:v>2502365.0199999809</c:v>
                </c:pt>
                <c:pt idx="19">
                  <c:v>10463990.289999962</c:v>
                </c:pt>
                <c:pt idx="20">
                  <c:v>-4187715.1499999911</c:v>
                </c:pt>
                <c:pt idx="21">
                  <c:v>-1436809.9499999881</c:v>
                </c:pt>
                <c:pt idx="22">
                  <c:v>-12887782.270000011</c:v>
                </c:pt>
                <c:pt idx="23">
                  <c:v>-18669590.289999902</c:v>
                </c:pt>
              </c:numCache>
            </c:numRef>
          </c:val>
          <c:smooth val="1"/>
        </c:ser>
        <c:marker val="1"/>
        <c:axId val="83015552"/>
        <c:axId val="83017088"/>
      </c:lineChart>
      <c:catAx>
        <c:axId val="83015552"/>
        <c:scaling>
          <c:orientation val="minMax"/>
        </c:scaling>
        <c:axPos val="b"/>
        <c:numFmt formatCode="General" sourceLinked="0"/>
        <c:tickLblPos val="low"/>
        <c:txPr>
          <a:bodyPr/>
          <a:lstStyle/>
          <a:p>
            <a:pPr>
              <a:defRPr lang="en-US" sz="600"/>
            </a:pPr>
            <a:endParaRPr lang="sr-Latn-CS"/>
          </a:p>
        </c:txPr>
        <c:crossAx val="83017088"/>
        <c:crosses val="autoZero"/>
        <c:auto val="1"/>
        <c:lblAlgn val="ctr"/>
        <c:lblOffset val="100"/>
        <c:tickLblSkip val="3"/>
      </c:catAx>
      <c:valAx>
        <c:axId val="83017088"/>
        <c:scaling>
          <c:orientation val="minMax"/>
        </c:scaling>
        <c:axPos val="l"/>
        <c:numFmt formatCode="#,##0.00" sourceLinked="1"/>
        <c:tickLblPos val="nextTo"/>
        <c:txPr>
          <a:bodyPr/>
          <a:lstStyle/>
          <a:p>
            <a:pPr>
              <a:defRPr lang="en-US" sz="500"/>
            </a:pPr>
            <a:endParaRPr lang="sr-Latn-CS"/>
          </a:p>
        </c:txPr>
        <c:crossAx val="83015552"/>
        <c:crosses val="autoZero"/>
        <c:crossBetween val="between"/>
        <c:dispUnits>
          <c:builtInUnit val="millions"/>
        </c:dispUnits>
      </c:valAx>
    </c:plotArea>
    <c:plotVisOnly val="1"/>
    <c:dispBlanksAs val="gap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7" Type="http://schemas.openxmlformats.org/officeDocument/2006/relationships/hyperlink" Target="#'2015'!A1"/><Relationship Id="rId2" Type="http://schemas.openxmlformats.org/officeDocument/2006/relationships/hyperlink" Target="#'Analitika - 2015'!A1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Breakdown!A1"/><Relationship Id="rId3" Type="http://schemas.openxmlformats.org/officeDocument/2006/relationships/hyperlink" Target="#'2015'!A1"/><Relationship Id="rId7" Type="http://schemas.openxmlformats.org/officeDocument/2006/relationships/hyperlink" Target="#Breakdown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Breakdown!A1"/><Relationship Id="rId5" Type="http://schemas.openxmlformats.org/officeDocument/2006/relationships/hyperlink" Target="#'2013'!A1"/><Relationship Id="rId4" Type="http://schemas.openxmlformats.org/officeDocument/2006/relationships/hyperlink" Target="#'2014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Breakdown!A1"/><Relationship Id="rId3" Type="http://schemas.openxmlformats.org/officeDocument/2006/relationships/hyperlink" Target="#'2015'!A1"/><Relationship Id="rId7" Type="http://schemas.openxmlformats.org/officeDocument/2006/relationships/hyperlink" Target="#Breakdown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Breakdown!A1"/><Relationship Id="rId11" Type="http://schemas.openxmlformats.org/officeDocument/2006/relationships/hyperlink" Target="#'2015'!_2015plan"/><Relationship Id="rId5" Type="http://schemas.openxmlformats.org/officeDocument/2006/relationships/hyperlink" Target="#'2013'!A1"/><Relationship Id="rId10" Type="http://schemas.openxmlformats.org/officeDocument/2006/relationships/hyperlink" Target="#'2015'!B7"/><Relationship Id="rId4" Type="http://schemas.openxmlformats.org/officeDocument/2006/relationships/hyperlink" Target="#'2014'!A1"/><Relationship Id="rId9" Type="http://schemas.openxmlformats.org/officeDocument/2006/relationships/hyperlink" Target="#'Analitika - 2015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Breakdown!A1"/><Relationship Id="rId3" Type="http://schemas.openxmlformats.org/officeDocument/2006/relationships/hyperlink" Target="#'2014'!A1"/><Relationship Id="rId7" Type="http://schemas.openxmlformats.org/officeDocument/2006/relationships/hyperlink" Target="#Breakdown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Breakdown!A1"/><Relationship Id="rId11" Type="http://schemas.openxmlformats.org/officeDocument/2006/relationships/hyperlink" Target="#'2014'!_2014plan"/><Relationship Id="rId5" Type="http://schemas.openxmlformats.org/officeDocument/2006/relationships/hyperlink" Target="#'2013'!A1"/><Relationship Id="rId10" Type="http://schemas.openxmlformats.org/officeDocument/2006/relationships/hyperlink" Target="#'2014'!B7"/><Relationship Id="rId4" Type="http://schemas.openxmlformats.org/officeDocument/2006/relationships/hyperlink" Target="#'2015'!A1"/><Relationship Id="rId9" Type="http://schemas.openxmlformats.org/officeDocument/2006/relationships/hyperlink" Target="#'Analitika - 2015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Analitika - 2015'!A1"/><Relationship Id="rId3" Type="http://schemas.openxmlformats.org/officeDocument/2006/relationships/hyperlink" Target="#'2013'!A1"/><Relationship Id="rId7" Type="http://schemas.openxmlformats.org/officeDocument/2006/relationships/hyperlink" Target="#Breakdown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Breakdown!A1"/><Relationship Id="rId5" Type="http://schemas.openxmlformats.org/officeDocument/2006/relationships/hyperlink" Target="#'2014'!A1"/><Relationship Id="rId10" Type="http://schemas.openxmlformats.org/officeDocument/2006/relationships/hyperlink" Target="#'2013'!_2013plan"/><Relationship Id="rId4" Type="http://schemas.openxmlformats.org/officeDocument/2006/relationships/hyperlink" Target="#'2014'!A1"/><Relationship Id="rId9" Type="http://schemas.openxmlformats.org/officeDocument/2006/relationships/hyperlink" Target="#'2013'!B7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2013'!A1"/><Relationship Id="rId7" Type="http://schemas.openxmlformats.org/officeDocument/2006/relationships/hyperlink" Target="#'2013'!_2013plan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6" Type="http://schemas.openxmlformats.org/officeDocument/2006/relationships/hyperlink" Target="#'2013'!B7"/><Relationship Id="rId5" Type="http://schemas.openxmlformats.org/officeDocument/2006/relationships/hyperlink" Target="#Analitika!A1"/><Relationship Id="rId4" Type="http://schemas.openxmlformats.org/officeDocument/2006/relationships/hyperlink" Target="#'2014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6</xdr:row>
      <xdr:rowOff>180975</xdr:rowOff>
    </xdr:from>
    <xdr:to>
      <xdr:col>16</xdr:col>
      <xdr:colOff>238125</xdr:colOff>
      <xdr:row>31</xdr:row>
      <xdr:rowOff>9525</xdr:rowOff>
    </xdr:to>
    <xdr:sp macro="" textlink="">
      <xdr:nvSpPr>
        <xdr:cNvPr id="2" name="TextBox 1"/>
        <xdr:cNvSpPr txBox="1"/>
      </xdr:nvSpPr>
      <xdr:spPr>
        <a:xfrm>
          <a:off x="6838951" y="1323975"/>
          <a:ext cx="3152774" cy="461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SAOPŠTENJE</a:t>
          </a:r>
          <a:endParaRPr lang="en-US" sz="1100"/>
        </a:p>
      </xdr:txBody>
    </xdr:sp>
    <xdr:clientData/>
  </xdr:twoCellAnchor>
  <xdr:twoCellAnchor>
    <xdr:from>
      <xdr:col>16</xdr:col>
      <xdr:colOff>323850</xdr:colOff>
      <xdr:row>7</xdr:row>
      <xdr:rowOff>0</xdr:rowOff>
    </xdr:from>
    <xdr:to>
      <xdr:col>22</xdr:col>
      <xdr:colOff>323849</xdr:colOff>
      <xdr:row>22</xdr:row>
      <xdr:rowOff>76200</xdr:rowOff>
    </xdr:to>
    <xdr:sp macro="" textlink="">
      <xdr:nvSpPr>
        <xdr:cNvPr id="3" name="TextBox 2"/>
        <xdr:cNvSpPr txBox="1"/>
      </xdr:nvSpPr>
      <xdr:spPr>
        <a:xfrm>
          <a:off x="10077450" y="1343025"/>
          <a:ext cx="3657599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Metodološke napomene:</a:t>
          </a: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13</xdr:col>
      <xdr:colOff>390525</xdr:colOff>
      <xdr:row>1</xdr:row>
      <xdr:rowOff>180975</xdr:rowOff>
    </xdr:from>
    <xdr:to>
      <xdr:col>16</xdr:col>
      <xdr:colOff>476250</xdr:colOff>
      <xdr:row>3</xdr:row>
      <xdr:rowOff>66675</xdr:rowOff>
    </xdr:to>
    <xdr:sp macro="" textlink="Master!G10">
      <xdr:nvSpPr>
        <xdr:cNvPr id="6" name="Rounded Rectangle 5">
          <a:hlinkClick xmlns:r="http://schemas.openxmlformats.org/officeDocument/2006/relationships" r:id="rId2"/>
        </xdr:cNvPr>
        <xdr:cNvSpPr/>
      </xdr:nvSpPr>
      <xdr:spPr>
        <a:xfrm>
          <a:off x="8496300" y="37147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17</xdr:col>
      <xdr:colOff>95250</xdr:colOff>
      <xdr:row>2</xdr:row>
      <xdr:rowOff>1</xdr:rowOff>
    </xdr:from>
    <xdr:to>
      <xdr:col>20</xdr:col>
      <xdr:colOff>66450</xdr:colOff>
      <xdr:row>3</xdr:row>
      <xdr:rowOff>25501</xdr:rowOff>
    </xdr:to>
    <xdr:sp macro="" textlink="Master!G12">
      <xdr:nvSpPr>
        <xdr:cNvPr id="7" name="Rounded Rectangle 6">
          <a:hlinkClick xmlns:r="http://schemas.openxmlformats.org/officeDocument/2006/relationships" r:id="rId3"/>
        </xdr:cNvPr>
        <xdr:cNvSpPr>
          <a:spLocks/>
        </xdr:cNvSpPr>
      </xdr:nvSpPr>
      <xdr:spPr>
        <a:xfrm>
          <a:off x="10639425" y="381001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17</xdr:col>
      <xdr:colOff>95250</xdr:colOff>
      <xdr:row>3</xdr:row>
      <xdr:rowOff>95252</xdr:rowOff>
    </xdr:from>
    <xdr:to>
      <xdr:col>20</xdr:col>
      <xdr:colOff>66450</xdr:colOff>
      <xdr:row>4</xdr:row>
      <xdr:rowOff>120752</xdr:rowOff>
    </xdr:to>
    <xdr:sp macro="" textlink="Master!G13">
      <xdr:nvSpPr>
        <xdr:cNvPr id="8" name="Rounded Rectangle 7">
          <a:hlinkClick xmlns:r="http://schemas.openxmlformats.org/officeDocument/2006/relationships" r:id="rId4"/>
        </xdr:cNvPr>
        <xdr:cNvSpPr>
          <a:spLocks/>
        </xdr:cNvSpPr>
      </xdr:nvSpPr>
      <xdr:spPr>
        <a:xfrm>
          <a:off x="10639425" y="666752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20</xdr:col>
      <xdr:colOff>223587</xdr:colOff>
      <xdr:row>0</xdr:row>
      <xdr:rowOff>81717</xdr:rowOff>
    </xdr:from>
    <xdr:to>
      <xdr:col>23</xdr:col>
      <xdr:colOff>194787</xdr:colOff>
      <xdr:row>1</xdr:row>
      <xdr:rowOff>107217</xdr:rowOff>
    </xdr:to>
    <xdr:sp macro="" textlink="Master!G14">
      <xdr:nvSpPr>
        <xdr:cNvPr id="9" name="Rounded Rectangle 8"/>
        <xdr:cNvSpPr>
          <a:spLocks/>
        </xdr:cNvSpPr>
      </xdr:nvSpPr>
      <xdr:spPr>
        <a:xfrm>
          <a:off x="12596562" y="81717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20</xdr:col>
      <xdr:colOff>219075</xdr:colOff>
      <xdr:row>1</xdr:row>
      <xdr:rowOff>180977</xdr:rowOff>
    </xdr:from>
    <xdr:to>
      <xdr:col>23</xdr:col>
      <xdr:colOff>190275</xdr:colOff>
      <xdr:row>3</xdr:row>
      <xdr:rowOff>15977</xdr:rowOff>
    </xdr:to>
    <xdr:sp macro="" textlink="Master!G15">
      <xdr:nvSpPr>
        <xdr:cNvPr id="11" name="Rounded Rectangle 10"/>
        <xdr:cNvSpPr>
          <a:spLocks/>
        </xdr:cNvSpPr>
      </xdr:nvSpPr>
      <xdr:spPr>
        <a:xfrm>
          <a:off x="12592050" y="371477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20</xdr:col>
      <xdr:colOff>228600</xdr:colOff>
      <xdr:row>3</xdr:row>
      <xdr:rowOff>95252</xdr:rowOff>
    </xdr:from>
    <xdr:to>
      <xdr:col>23</xdr:col>
      <xdr:colOff>199800</xdr:colOff>
      <xdr:row>4</xdr:row>
      <xdr:rowOff>120752</xdr:rowOff>
    </xdr:to>
    <xdr:sp macro="" textlink="Master!G16">
      <xdr:nvSpPr>
        <xdr:cNvPr id="12" name="Rounded Rectangle 11"/>
        <xdr:cNvSpPr>
          <a:spLocks/>
        </xdr:cNvSpPr>
      </xdr:nvSpPr>
      <xdr:spPr>
        <a:xfrm>
          <a:off x="12601575" y="666752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>
    <xdr:from>
      <xdr:col>2</xdr:col>
      <xdr:colOff>47625</xdr:colOff>
      <xdr:row>23</xdr:row>
      <xdr:rowOff>47624</xdr:rowOff>
    </xdr:from>
    <xdr:to>
      <xdr:col>6</xdr:col>
      <xdr:colOff>238125</xdr:colOff>
      <xdr:row>30</xdr:row>
      <xdr:rowOff>133349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314324</xdr:colOff>
      <xdr:row>23</xdr:row>
      <xdr:rowOff>47625</xdr:rowOff>
    </xdr:from>
    <xdr:to>
      <xdr:col>10</xdr:col>
      <xdr:colOff>495299</xdr:colOff>
      <xdr:row>30</xdr:row>
      <xdr:rowOff>142875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2</xdr:col>
      <xdr:colOff>47625</xdr:colOff>
      <xdr:row>7</xdr:row>
      <xdr:rowOff>47625</xdr:rowOff>
    </xdr:from>
    <xdr:ext cx="620106" cy="264560"/>
    <xdr:sp macro="" textlink="Master!G271">
      <xdr:nvSpPr>
        <xdr:cNvPr id="15" name="TextBox 14"/>
        <xdr:cNvSpPr txBox="1"/>
      </xdr:nvSpPr>
      <xdr:spPr>
        <a:xfrm>
          <a:off x="1266825" y="139065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16</xdr:col>
      <xdr:colOff>333374</xdr:colOff>
      <xdr:row>22</xdr:row>
      <xdr:rowOff>161925</xdr:rowOff>
    </xdr:from>
    <xdr:to>
      <xdr:col>22</xdr:col>
      <xdr:colOff>323849</xdr:colOff>
      <xdr:row>31</xdr:row>
      <xdr:rowOff>19050</xdr:rowOff>
    </xdr:to>
    <xdr:sp macro="" textlink="">
      <xdr:nvSpPr>
        <xdr:cNvPr id="16" name="TextBox 15"/>
        <xdr:cNvSpPr txBox="1"/>
      </xdr:nvSpPr>
      <xdr:spPr>
        <a:xfrm>
          <a:off x="10086974" y="4362450"/>
          <a:ext cx="3648075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/>
            <a:t>Kontakt:
</a:t>
          </a:r>
          <a:r>
            <a:rPr lang="x-none"/>
            <a:t>Miloš Popović</a:t>
          </a:r>
        </a:p>
        <a:p>
          <a:r>
            <a:rPr lang="en-US"/>
            <a:t>e-mail: mf@mif.gov.me
tel/fax: 00 382 20 242 835</a:t>
          </a:r>
        </a:p>
      </xdr:txBody>
    </xdr:sp>
    <xdr:clientData/>
  </xdr:twoCellAnchor>
  <xdr:twoCellAnchor>
    <xdr:from>
      <xdr:col>17</xdr:col>
      <xdr:colOff>85725</xdr:colOff>
      <xdr:row>0</xdr:row>
      <xdr:rowOff>96982</xdr:rowOff>
    </xdr:from>
    <xdr:to>
      <xdr:col>20</xdr:col>
      <xdr:colOff>56925</xdr:colOff>
      <xdr:row>1</xdr:row>
      <xdr:rowOff>122482</xdr:rowOff>
    </xdr:to>
    <xdr:sp macro="" textlink="Master!G11" fLocksText="0">
      <xdr:nvSpPr>
        <xdr:cNvPr id="19" name="Rounded Rectangle 18">
          <a:hlinkClick xmlns:r="http://schemas.openxmlformats.org/officeDocument/2006/relationships" r:id="rId7"/>
        </xdr:cNvPr>
        <xdr:cNvSpPr>
          <a:spLocks/>
        </xdr:cNvSpPr>
      </xdr:nvSpPr>
      <xdr:spPr>
        <a:xfrm>
          <a:off x="10629900" y="96982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F125CA9A-DDFC-4528-A09F-F378CE6FD97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100">
            <a:solidFill>
              <a:schemeClr val="tx1"/>
            </a:solidFill>
          </a:endParaRPr>
        </a:p>
      </xdr:txBody>
    </xdr:sp>
    <xdr:clientData fLocksWithSheet="0"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1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5BA43318-A700-4A65-9AC9-4A9BDAA40E9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10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D70B437-0409-4D14-9610-3359A18F3680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C5F1876-F4AD-4DA2-8D97-E040FA84E9CC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8A6B21EE-A216-4D57-A4BD-5CBDD64E5C49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19">
      <xdr:nvSpPr>
        <xdr:cNvPr id="6" name="Rounded Rectangle 5">
          <a:hlinkClick xmlns:r="http://schemas.openxmlformats.org/officeDocument/2006/relationships" r:id="rId2"/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2">
      <xdr:nvSpPr>
        <xdr:cNvPr id="7" name="Rounded Rectangle 6">
          <a:hlinkClick xmlns:r="http://schemas.openxmlformats.org/officeDocument/2006/relationships" r:id="rId3"/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3">
      <xdr:nvSpPr>
        <xdr:cNvPr id="8" name="Rounded Rectangle 7">
          <a:hlinkClick xmlns:r="http://schemas.openxmlformats.org/officeDocument/2006/relationships" r:id="rId4"/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14">
      <xdr:nvSpPr>
        <xdr:cNvPr id="9" name="Rounded Rectangle 8"/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/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15">
      <xdr:nvSpPr>
        <xdr:cNvPr id="11" name="Rounded Rectangle 10"/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16">
      <xdr:nvSpPr>
        <xdr:cNvPr id="12" name="Rounded Rectangle 11"/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1" fLocksText="0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8067286-42F2-441F-A062-60BAB06C3EBD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200"/>
        </a:p>
      </xdr:txBody>
    </xdr:sp>
    <xdr:clientData fLocksWithSheet="0"/>
  </xdr:twoCellAnchor>
  <xdr:twoCellAnchor editAs="absolute">
    <xdr:from>
      <xdr:col>15</xdr:col>
      <xdr:colOff>533400</xdr:colOff>
      <xdr:row>2</xdr:row>
      <xdr:rowOff>9525</xdr:rowOff>
    </xdr:from>
    <xdr:to>
      <xdr:col>18</xdr:col>
      <xdr:colOff>190275</xdr:colOff>
      <xdr:row>3</xdr:row>
      <xdr:rowOff>35025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E0399A5-55A5-400D-8D00-8C96E7506613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F520FDC3-51B6-4596-B902-22504186957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20</xdr:col>
      <xdr:colOff>685575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B10DD7-E12E-403D-A4CC-8FEE1B0C3894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20</xdr:col>
      <xdr:colOff>695100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20</xdr:col>
      <xdr:colOff>704625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9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10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11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2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15</xdr:col>
      <xdr:colOff>523875</xdr:colOff>
      <xdr:row>0</xdr:row>
      <xdr:rowOff>85725</xdr:rowOff>
    </xdr:from>
    <xdr:to>
      <xdr:col>18</xdr:col>
      <xdr:colOff>180750</xdr:colOff>
      <xdr:row>1</xdr:row>
      <xdr:rowOff>111225</xdr:rowOff>
    </xdr:to>
    <xdr:sp macro="" textlink="Master!G11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10850" y="857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EDB8560-00C8-4CB5-B5B1-C38B79D58DA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3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A532CC9-BBC5-4325-AA50-2AAB0DB16E2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20</xdr:col>
      <xdr:colOff>685575</xdr:colOff>
      <xdr:row>1</xdr:row>
      <xdr:rowOff>120750</xdr:rowOff>
    </xdr:to>
    <xdr:sp macro="" textlink="Master!G14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86F328A-13DD-40D7-AE67-FABB5F00F58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20</xdr:col>
      <xdr:colOff>695100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20</xdr:col>
      <xdr:colOff>704625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9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10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11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3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8499F65-2BE5-4CFE-A9DA-833AB0DC8391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200"/>
        </a:p>
      </xdr:txBody>
    </xdr:sp>
    <xdr:clientData/>
  </xdr:twoCellAnchor>
  <xdr:twoCellAnchor editAs="absolute">
    <xdr:from>
      <xdr:col>15</xdr:col>
      <xdr:colOff>533400</xdr:colOff>
      <xdr:row>0</xdr:row>
      <xdr:rowOff>95250</xdr:rowOff>
    </xdr:from>
    <xdr:to>
      <xdr:col>18</xdr:col>
      <xdr:colOff>190275</xdr:colOff>
      <xdr:row>1</xdr:row>
      <xdr:rowOff>114300</xdr:rowOff>
    </xdr:to>
    <xdr:sp macro="" textlink="Master!G11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95250"/>
          <a:ext cx="1800000" cy="20955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3614AA9-DA6B-4A3E-B715-75A45A332409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2015</a:t>
          </a:fld>
          <a:endParaRPr lang="en-US" sz="1200"/>
        </a:p>
      </xdr:txBody>
    </xdr:sp>
    <xdr:clientData/>
  </xdr:twoCellAnchor>
  <xdr:twoCellAnchor editAs="absolute">
    <xdr:from>
      <xdr:col>15</xdr:col>
      <xdr:colOff>547437</xdr:colOff>
      <xdr:row>2</xdr:row>
      <xdr:rowOff>24565</xdr:rowOff>
    </xdr:from>
    <xdr:to>
      <xdr:col>18</xdr:col>
      <xdr:colOff>204312</xdr:colOff>
      <xdr:row>3</xdr:row>
      <xdr:rowOff>50065</xdr:rowOff>
    </xdr:to>
    <xdr:sp macro="" textlink="Master!G12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10634412" y="40556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5AFFDB8-5C21-4FC5-8515-02FA8072C43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05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21</xdr:col>
      <xdr:colOff>75975</xdr:colOff>
      <xdr:row>1</xdr:row>
      <xdr:rowOff>120750</xdr:rowOff>
    </xdr:to>
    <xdr:sp macro="" textlink="Master!G14">
      <xdr:nvSpPr>
        <xdr:cNvPr id="8" name="Rounded Rectangle 7"/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69CA86-2861-4500-AFEC-38DCE590845A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21</xdr:col>
      <xdr:colOff>85500</xdr:colOff>
      <xdr:row>3</xdr:row>
      <xdr:rowOff>25500</xdr:rowOff>
    </xdr:to>
    <xdr:sp macro="" textlink="Master!G15">
      <xdr:nvSpPr>
        <xdr:cNvPr id="9" name="Rounded Rectangle 8">
          <a:hlinkClick xmlns:r="http://schemas.openxmlformats.org/officeDocument/2006/relationships" r:id="rId6"/>
        </xdr:cNvPr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21</xdr:col>
      <xdr:colOff>95025</xdr:colOff>
      <xdr:row>4</xdr:row>
      <xdr:rowOff>130275</xdr:rowOff>
    </xdr:to>
    <xdr:sp macro="" textlink="Master!G16">
      <xdr:nvSpPr>
        <xdr:cNvPr id="10" name="Rounded Rectangle 9">
          <a:hlinkClick xmlns:r="http://schemas.openxmlformats.org/officeDocument/2006/relationships" r:id="rId7"/>
        </xdr:cNvPr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8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9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10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/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9</xdr:col>
      <xdr:colOff>219075</xdr:colOff>
      <xdr:row>0</xdr:row>
      <xdr:rowOff>161925</xdr:rowOff>
    </xdr:from>
    <xdr:to>
      <xdr:col>11</xdr:col>
      <xdr:colOff>704850</xdr:colOff>
      <xdr:row>2</xdr:row>
      <xdr:rowOff>47625</xdr:rowOff>
    </xdr:to>
    <xdr:sp macro="" textlink="Master!G19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019800" y="161925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12</xdr:col>
      <xdr:colOff>619125</xdr:colOff>
      <xdr:row>0</xdr:row>
      <xdr:rowOff>85724</xdr:rowOff>
    </xdr:from>
    <xdr:to>
      <xdr:col>15</xdr:col>
      <xdr:colOff>276000</xdr:colOff>
      <xdr:row>1</xdr:row>
      <xdr:rowOff>111224</xdr:rowOff>
    </xdr:to>
    <xdr:sp macro="" textlink="Master!G13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8562975" y="85724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68499F65-2BE5-4CFE-A9DA-833AB0DC8391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2013</a:t>
          </a:fld>
          <a:endParaRPr lang="en-US" sz="1200"/>
        </a:p>
      </xdr:txBody>
    </xdr:sp>
    <xdr:clientData/>
  </xdr:twoCellAnchor>
  <xdr:twoCellAnchor editAs="absolute">
    <xdr:from>
      <xdr:col>15</xdr:col>
      <xdr:colOff>533400</xdr:colOff>
      <xdr:row>0</xdr:row>
      <xdr:rowOff>95250</xdr:rowOff>
    </xdr:from>
    <xdr:to>
      <xdr:col>18</xdr:col>
      <xdr:colOff>190275</xdr:colOff>
      <xdr:row>1</xdr:row>
      <xdr:rowOff>120750</xdr:rowOff>
    </xdr:to>
    <xdr:sp macro="" textlink="Master!G12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1062037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401491C-483E-45CD-A995-BA3476645B14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2014</a:t>
          </a:fld>
          <a:endParaRPr lang="en-US" sz="1100"/>
        </a:p>
      </xdr:txBody>
    </xdr:sp>
    <xdr:clientData/>
  </xdr:twoCellAnchor>
  <xdr:twoCellAnchor editAs="absolute">
    <xdr:from>
      <xdr:col>15</xdr:col>
      <xdr:colOff>528387</xdr:colOff>
      <xdr:row>3</xdr:row>
      <xdr:rowOff>110290</xdr:rowOff>
    </xdr:from>
    <xdr:to>
      <xdr:col>18</xdr:col>
      <xdr:colOff>185262</xdr:colOff>
      <xdr:row>4</xdr:row>
      <xdr:rowOff>135790</xdr:rowOff>
    </xdr:to>
    <xdr:sp macro="" textlink="Master!G14">
      <xdr:nvSpPr>
        <xdr:cNvPr id="7" name="Rounded Rectangle 6"/>
        <xdr:cNvSpPr/>
      </xdr:nvSpPr>
      <xdr:spPr>
        <a:xfrm>
          <a:off x="1061536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2012</a:t>
          </a:fld>
          <a:endParaRPr lang="en-US" sz="1000"/>
        </a:p>
      </xdr:txBody>
    </xdr:sp>
    <xdr:clientData/>
  </xdr:twoCellAnchor>
  <xdr:twoCellAnchor editAs="absolute">
    <xdr:from>
      <xdr:col>18</xdr:col>
      <xdr:colOff>352425</xdr:colOff>
      <xdr:row>0</xdr:row>
      <xdr:rowOff>95250</xdr:rowOff>
    </xdr:from>
    <xdr:to>
      <xdr:col>21</xdr:col>
      <xdr:colOff>75975</xdr:colOff>
      <xdr:row>1</xdr:row>
      <xdr:rowOff>120750</xdr:rowOff>
    </xdr:to>
    <xdr:sp macro="" textlink="Master!#REF!">
      <xdr:nvSpPr>
        <xdr:cNvPr id="8" name="Rounded Rectangle 7"/>
        <xdr:cNvSpPr/>
      </xdr:nvSpPr>
      <xdr:spPr>
        <a:xfrm>
          <a:off x="125825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18</xdr:col>
      <xdr:colOff>361950</xdr:colOff>
      <xdr:row>2</xdr:row>
      <xdr:rowOff>0</xdr:rowOff>
    </xdr:from>
    <xdr:to>
      <xdr:col>21</xdr:col>
      <xdr:colOff>85500</xdr:colOff>
      <xdr:row>3</xdr:row>
      <xdr:rowOff>25500</xdr:rowOff>
    </xdr:to>
    <xdr:sp macro="" textlink="Master!G15">
      <xdr:nvSpPr>
        <xdr:cNvPr id="9" name="Rounded Rectangle 8"/>
        <xdr:cNvSpPr/>
      </xdr:nvSpPr>
      <xdr:spPr>
        <a:xfrm>
          <a:off x="125920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18</xdr:col>
      <xdr:colOff>371475</xdr:colOff>
      <xdr:row>3</xdr:row>
      <xdr:rowOff>104775</xdr:rowOff>
    </xdr:from>
    <xdr:to>
      <xdr:col>21</xdr:col>
      <xdr:colOff>95025</xdr:colOff>
      <xdr:row>4</xdr:row>
      <xdr:rowOff>130275</xdr:rowOff>
    </xdr:to>
    <xdr:sp macro="" textlink="Master!G16">
      <xdr:nvSpPr>
        <xdr:cNvPr id="10" name="Rounded Rectangle 9"/>
        <xdr:cNvSpPr/>
      </xdr:nvSpPr>
      <xdr:spPr>
        <a:xfrm>
          <a:off x="12601575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Javni dug</a:t>
          </a:fld>
          <a:endParaRPr lang="en-US" sz="500"/>
        </a:p>
      </xdr:txBody>
    </xdr:sp>
    <xdr:clientData/>
  </xdr:twoCellAnchor>
  <xdr:twoCellAnchor editAs="absolute">
    <xdr:from>
      <xdr:col>9</xdr:col>
      <xdr:colOff>209550</xdr:colOff>
      <xdr:row>2</xdr:row>
      <xdr:rowOff>133350</xdr:rowOff>
    </xdr:from>
    <xdr:to>
      <xdr:col>11</xdr:col>
      <xdr:colOff>695325</xdr:colOff>
      <xdr:row>4</xdr:row>
      <xdr:rowOff>19050</xdr:rowOff>
    </xdr:to>
    <xdr:sp macro="" textlink="Master!G10">
      <xdr:nvSpPr>
        <xdr:cNvPr id="11" name="Rounded Rectangle 10">
          <a:hlinkClick xmlns:r="http://schemas.openxmlformats.org/officeDocument/2006/relationships" r:id="rId5"/>
        </xdr:cNvPr>
        <xdr:cNvSpPr/>
      </xdr:nvSpPr>
      <xdr:spPr>
        <a:xfrm>
          <a:off x="6010275" y="51435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DAF0742-CFC8-4BBA-9594-E78D1FABD3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Analitika</a:t>
          </a:fld>
          <a:endParaRPr lang="en-US" sz="1100"/>
        </a:p>
      </xdr:txBody>
    </xdr:sp>
    <xdr:clientData/>
  </xdr:twoCellAnchor>
  <xdr:twoCellAnchor editAs="absolute">
    <xdr:from>
      <xdr:col>13</xdr:col>
      <xdr:colOff>438150</xdr:colOff>
      <xdr:row>2</xdr:row>
      <xdr:rowOff>9525</xdr:rowOff>
    </xdr:from>
    <xdr:to>
      <xdr:col>15</xdr:col>
      <xdr:colOff>295275</xdr:colOff>
      <xdr:row>3</xdr:row>
      <xdr:rowOff>19050</xdr:rowOff>
    </xdr:to>
    <xdr:sp macro="" textlink="Master!G18">
      <xdr:nvSpPr>
        <xdr:cNvPr id="12" name="Rounded Rectangle 11">
          <a:hlinkClick xmlns:r="http://schemas.openxmlformats.org/officeDocument/2006/relationships" r:id="rId6"/>
        </xdr:cNvPr>
        <xdr:cNvSpPr/>
      </xdr:nvSpPr>
      <xdr:spPr>
        <a:xfrm>
          <a:off x="90963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2E8E22D1-CA17-4D0E-B7D3-A073DF233BCB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400"/>
        </a:p>
      </xdr:txBody>
    </xdr:sp>
    <xdr:clientData/>
  </xdr:twoCellAnchor>
  <xdr:twoCellAnchor editAs="absolute">
    <xdr:from>
      <xdr:col>13</xdr:col>
      <xdr:colOff>438150</xdr:colOff>
      <xdr:row>3</xdr:row>
      <xdr:rowOff>142875</xdr:rowOff>
    </xdr:from>
    <xdr:to>
      <xdr:col>15</xdr:col>
      <xdr:colOff>295275</xdr:colOff>
      <xdr:row>4</xdr:row>
      <xdr:rowOff>152400</xdr:rowOff>
    </xdr:to>
    <xdr:sp macro="" textlink="Master!G17">
      <xdr:nvSpPr>
        <xdr:cNvPr id="13" name="Rounded Rectangle 12">
          <a:hlinkClick xmlns:r="http://schemas.openxmlformats.org/officeDocument/2006/relationships" r:id="rId7"/>
        </xdr:cNvPr>
        <xdr:cNvSpPr/>
      </xdr:nvSpPr>
      <xdr:spPr>
        <a:xfrm>
          <a:off x="9096375" y="7143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EA93F396-1B45-43DE-BBCA-37B327D385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97</xdr:col>
      <xdr:colOff>821532</xdr:colOff>
      <xdr:row>4</xdr:row>
      <xdr:rowOff>9525</xdr:rowOff>
    </xdr:to>
    <xdr:sp macro="" textlink="">
      <xdr:nvSpPr>
        <xdr:cNvPr id="2" name="TextBox 1"/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3514725</xdr:colOff>
      <xdr:row>9</xdr:row>
      <xdr:rowOff>76200</xdr:rowOff>
    </xdr:from>
    <xdr:to>
      <xdr:col>11</xdr:col>
      <xdr:colOff>19050</xdr:colOff>
      <xdr:row>17</xdr:row>
      <xdr:rowOff>95250</xdr:rowOff>
    </xdr:to>
    <xdr:sp macro="" textlink="">
      <xdr:nvSpPr>
        <xdr:cNvPr id="2" name="TextBox 1"/>
        <xdr:cNvSpPr txBox="1"/>
      </xdr:nvSpPr>
      <xdr:spPr>
        <a:xfrm>
          <a:off x="10591800" y="1704975"/>
          <a:ext cx="4867275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x-none" sz="1100"/>
            <a:t>21.01.2015</a:t>
          </a:r>
          <a:r>
            <a:rPr lang="x-none" sz="1100" baseline="0"/>
            <a:t> sam zbog Ivinog dogovoa sa Mijom, a po instrukcijama Marije Popović, stavku 463 u 2013 i 2014 prebacio iznad crte. U planu je ta stavka ostala ispod crte. </a:t>
          </a:r>
          <a:r>
            <a:rPr lang="x-none" sz="1100" i="0" baseline="0"/>
            <a:t>I</a:t>
          </a:r>
          <a:r>
            <a:rPr lang="x-none" sz="1100" baseline="0"/>
            <a:t>stovremeno, zbog prilagođavanja sa Zakonom o završnom računu, u svim mjesecima 2013 Kapitalni budžet je umetanjem brojeva uvećan za 1.286.143,71 € u svakom mjesecu.</a:t>
          </a:r>
        </a:p>
        <a:p>
          <a:r>
            <a:rPr lang="x-none" sz="1100" baseline="0"/>
            <a:t>Iz formule za rashode u 2013 je isključeno Neto povećanje obaveza. Formula za deficit uključuje taj iznos.</a:t>
          </a:r>
          <a:endParaRPr lang="x-non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C1:K31"/>
  <sheetViews>
    <sheetView showRowColHeaders="0" workbookViewId="0">
      <pane ySplit="5" topLeftCell="A6" activePane="bottomLeft" state="frozen"/>
      <selection activeCell="DK219" sqref="DK219"/>
      <selection pane="bottomLeft" activeCell="I20" sqref="I20"/>
    </sheetView>
  </sheetViews>
  <sheetFormatPr defaultColWidth="9.140625" defaultRowHeight="15"/>
  <cols>
    <col min="1" max="3" width="9.140625" style="153"/>
    <col min="4" max="4" width="10" style="153" bestFit="1" customWidth="1"/>
    <col min="5" max="7" width="9.140625" style="153"/>
    <col min="8" max="8" width="11" style="153" bestFit="1" customWidth="1"/>
    <col min="9" max="16384" width="9.140625" style="153"/>
  </cols>
  <sheetData>
    <row r="1" spans="3:11" s="149" customFormat="1"/>
    <row r="2" spans="3:11" s="149" customFormat="1">
      <c r="C2" s="150"/>
      <c r="E2" s="151" t="str">
        <f>+Master!G6</f>
        <v>Crna Gora</v>
      </c>
      <c r="I2" s="152"/>
    </row>
    <row r="3" spans="3:11" s="149" customFormat="1">
      <c r="E3" s="152" t="str">
        <f>+Master!G7</f>
        <v>Ministarstvo finansija</v>
      </c>
    </row>
    <row r="4" spans="3:11" s="149" customFormat="1">
      <c r="E4" s="152" t="str">
        <f>+Master!G8</f>
        <v>Direktorat za ekonomsku politiku i razvoj</v>
      </c>
    </row>
    <row r="5" spans="3:11" s="149" customFormat="1"/>
    <row r="7" spans="3:11" ht="15.75" thickBot="1"/>
    <row r="8" spans="3:11">
      <c r="C8" s="154"/>
      <c r="D8" s="155"/>
      <c r="E8" s="155"/>
      <c r="F8" s="155"/>
      <c r="G8" s="155"/>
      <c r="H8" s="155"/>
      <c r="I8" s="155"/>
      <c r="J8" s="155"/>
      <c r="K8" s="156"/>
    </row>
    <row r="9" spans="3:11">
      <c r="C9" s="157"/>
      <c r="D9" s="158"/>
      <c r="E9" s="158"/>
      <c r="F9" s="158"/>
      <c r="G9" s="158"/>
      <c r="H9" s="158"/>
      <c r="I9" s="158"/>
      <c r="J9" s="158"/>
      <c r="K9" s="159"/>
    </row>
    <row r="10" spans="3:11">
      <c r="C10" s="157"/>
      <c r="D10" s="158"/>
      <c r="E10" s="158"/>
      <c r="F10" s="158"/>
      <c r="G10" s="158"/>
      <c r="H10" s="158"/>
      <c r="I10" s="158"/>
      <c r="J10" s="158"/>
      <c r="K10" s="159"/>
    </row>
    <row r="11" spans="3:11">
      <c r="C11" s="157"/>
      <c r="D11" s="160" t="str">
        <f>+Master!G261</f>
        <v>Prihodi za mjesec Jul</v>
      </c>
      <c r="E11" s="158"/>
      <c r="F11" s="158"/>
      <c r="G11" s="158"/>
      <c r="H11" s="321" t="str">
        <f>+Master!G265</f>
        <v>Prihodi za period Januar - Jul</v>
      </c>
      <c r="I11" s="322"/>
      <c r="J11" s="310"/>
      <c r="K11" s="159"/>
    </row>
    <row r="12" spans="3:11">
      <c r="C12" s="157"/>
      <c r="D12" s="161">
        <f>+'Analitika - 2015'!N10</f>
        <v>127474955.42</v>
      </c>
      <c r="E12" s="162">
        <f>+D12/'2014'!T7</f>
        <v>3.7220269153955758E-2</v>
      </c>
      <c r="F12" s="158"/>
      <c r="G12" s="158"/>
      <c r="H12" s="323">
        <f>+'Analitika - 2015'!G10</f>
        <v>715309947.79999995</v>
      </c>
      <c r="I12" s="324">
        <f>+H12/'2014'!T7</f>
        <v>0.20885693741094577</v>
      </c>
      <c r="J12" s="310"/>
      <c r="K12" s="159"/>
    </row>
    <row r="13" spans="3:11">
      <c r="C13" s="157"/>
      <c r="D13" s="163" t="s">
        <v>433</v>
      </c>
      <c r="E13" s="163" t="str">
        <f>+Master!G242</f>
        <v>% BDP</v>
      </c>
      <c r="F13" s="158"/>
      <c r="G13" s="158"/>
      <c r="H13" s="325" t="str">
        <f>+D13</f>
        <v>mil. €</v>
      </c>
      <c r="I13" s="325" t="str">
        <f>+E13</f>
        <v>% BDP</v>
      </c>
      <c r="J13" s="310"/>
      <c r="K13" s="159"/>
    </row>
    <row r="14" spans="3:11">
      <c r="C14" s="157"/>
      <c r="G14" s="158"/>
      <c r="H14" s="326"/>
      <c r="I14" s="326"/>
      <c r="J14" s="310"/>
      <c r="K14" s="159"/>
    </row>
    <row r="15" spans="3:11">
      <c r="C15" s="157"/>
      <c r="D15" s="160" t="str">
        <f>+Master!G262</f>
        <v>Rashodi za mjesec Jul</v>
      </c>
      <c r="E15" s="158"/>
      <c r="F15" s="158"/>
      <c r="G15" s="158"/>
      <c r="H15" s="321" t="str">
        <f>+Master!G266</f>
        <v>Rashodi za period Januar - Jul</v>
      </c>
      <c r="I15" s="322"/>
      <c r="J15" s="310"/>
      <c r="K15" s="159"/>
    </row>
    <row r="16" spans="3:11">
      <c r="C16" s="157"/>
      <c r="D16" s="161">
        <f>+'Analitika - 2015'!N30</f>
        <v>125070570.16000003</v>
      </c>
      <c r="E16" s="162">
        <f>+D16/'2014'!T7</f>
        <v>3.6518234262222331E-2</v>
      </c>
      <c r="F16" s="158"/>
      <c r="G16" s="158"/>
      <c r="H16" s="323">
        <f>+'Analitika - 2015'!G30</f>
        <v>830837196.25000024</v>
      </c>
      <c r="I16" s="324">
        <f>+H16/'2014'!T7</f>
        <v>0.24258870274286989</v>
      </c>
      <c r="J16" s="310"/>
      <c r="K16" s="159"/>
    </row>
    <row r="17" spans="3:11">
      <c r="C17" s="157"/>
      <c r="D17" s="163" t="str">
        <f>+D13</f>
        <v>mil. €</v>
      </c>
      <c r="E17" s="163" t="str">
        <f>+E13</f>
        <v>% BDP</v>
      </c>
      <c r="F17" s="158"/>
      <c r="G17" s="158"/>
      <c r="H17" s="325" t="str">
        <f>+D13</f>
        <v>mil. €</v>
      </c>
      <c r="I17" s="325" t="str">
        <f>+E13</f>
        <v>% BDP</v>
      </c>
      <c r="J17" s="310"/>
      <c r="K17" s="159"/>
    </row>
    <row r="18" spans="3:11">
      <c r="C18" s="157"/>
      <c r="D18" s="158"/>
      <c r="E18" s="158"/>
      <c r="F18" s="158"/>
      <c r="G18" s="158"/>
      <c r="H18" s="322"/>
      <c r="I18" s="322"/>
      <c r="J18" s="310"/>
      <c r="K18" s="159"/>
    </row>
    <row r="19" spans="3:11">
      <c r="C19" s="157"/>
      <c r="D19" s="160" t="str">
        <f>+Master!G263</f>
        <v>Deficit za mjesec Jul</v>
      </c>
      <c r="E19" s="158"/>
      <c r="F19" s="158"/>
      <c r="G19" s="158"/>
      <c r="H19" s="321" t="str">
        <f>+Master!G267</f>
        <v>Deficit za period Januar - Jul</v>
      </c>
      <c r="I19" s="322"/>
      <c r="J19" s="310"/>
      <c r="K19" s="159"/>
    </row>
    <row r="20" spans="3:11">
      <c r="C20" s="157"/>
      <c r="D20" s="161">
        <f>+'Analitika - 2015'!N56</f>
        <v>2404385.2599999756</v>
      </c>
      <c r="E20" s="162">
        <f>+D20/'2014'!T7</f>
        <v>7.0203489173342585E-4</v>
      </c>
      <c r="F20" s="158"/>
      <c r="G20" s="158"/>
      <c r="H20" s="323">
        <f>+'Analitika - 2015'!G56</f>
        <v>-115527248.45000017</v>
      </c>
      <c r="I20" s="324">
        <f>+H20/'2015'!T7</f>
        <v>-3.2269279754755499E-2</v>
      </c>
      <c r="J20" s="310"/>
      <c r="K20" s="159"/>
    </row>
    <row r="21" spans="3:11">
      <c r="C21" s="157"/>
      <c r="D21" s="163" t="str">
        <f>+D17</f>
        <v>mil. €</v>
      </c>
      <c r="E21" s="163" t="str">
        <f>+E17</f>
        <v>% BDP</v>
      </c>
      <c r="F21" s="158"/>
      <c r="G21" s="158"/>
      <c r="H21" s="311" t="str">
        <f>+D13</f>
        <v>mil. €</v>
      </c>
      <c r="I21" s="311" t="str">
        <f>+E13</f>
        <v>% BDP</v>
      </c>
      <c r="J21" s="310"/>
      <c r="K21" s="159"/>
    </row>
    <row r="22" spans="3:11">
      <c r="C22" s="157"/>
      <c r="D22" s="328" t="str">
        <f>+Master!G269</f>
        <v>Stanje javnog duga (% BDP)</v>
      </c>
      <c r="E22" s="329"/>
      <c r="F22" s="329"/>
      <c r="G22" s="164"/>
      <c r="H22" s="165"/>
      <c r="I22" s="158"/>
      <c r="J22" s="158"/>
      <c r="K22" s="159"/>
    </row>
    <row r="23" spans="3:11">
      <c r="C23" s="157"/>
      <c r="D23" s="158"/>
      <c r="E23" s="158"/>
      <c r="F23" s="158"/>
      <c r="G23" s="158"/>
      <c r="H23" s="158"/>
      <c r="I23" s="158"/>
      <c r="J23" s="158"/>
      <c r="K23" s="159"/>
    </row>
    <row r="24" spans="3:11">
      <c r="C24" s="157"/>
      <c r="D24" s="158"/>
      <c r="E24" s="158"/>
      <c r="F24" s="158"/>
      <c r="G24" s="158"/>
      <c r="H24" s="158"/>
      <c r="I24" s="158"/>
      <c r="J24" s="158"/>
      <c r="K24" s="159"/>
    </row>
    <row r="25" spans="3:11">
      <c r="C25" s="157"/>
      <c r="D25" s="158"/>
      <c r="E25" s="158"/>
      <c r="F25" s="158"/>
      <c r="G25" s="158"/>
      <c r="H25" s="158"/>
      <c r="I25" s="158"/>
      <c r="J25" s="158"/>
      <c r="K25" s="159"/>
    </row>
    <row r="26" spans="3:11">
      <c r="C26" s="157"/>
      <c r="D26" s="158"/>
      <c r="E26" s="158"/>
      <c r="F26" s="158"/>
      <c r="G26" s="158"/>
      <c r="H26" s="158"/>
      <c r="I26" s="158"/>
      <c r="J26" s="158"/>
      <c r="K26" s="159"/>
    </row>
    <row r="27" spans="3:11">
      <c r="C27" s="157"/>
      <c r="D27" s="158"/>
      <c r="E27" s="158"/>
      <c r="F27" s="158"/>
      <c r="G27" s="158"/>
      <c r="H27" s="158"/>
      <c r="I27" s="158"/>
      <c r="J27" s="158"/>
      <c r="K27" s="159"/>
    </row>
    <row r="28" spans="3:11">
      <c r="C28" s="157"/>
      <c r="D28" s="158"/>
      <c r="E28" s="158"/>
      <c r="F28" s="158"/>
      <c r="G28" s="158"/>
      <c r="H28" s="158"/>
      <c r="I28" s="158"/>
      <c r="J28" s="158"/>
      <c r="K28" s="159"/>
    </row>
    <row r="29" spans="3:11">
      <c r="C29" s="157"/>
      <c r="D29" s="158"/>
      <c r="E29" s="158"/>
      <c r="F29" s="158"/>
      <c r="G29" s="158"/>
      <c r="H29" s="158"/>
      <c r="I29" s="158"/>
      <c r="J29" s="158"/>
      <c r="K29" s="159"/>
    </row>
    <row r="30" spans="3:11">
      <c r="C30" s="157"/>
      <c r="D30" s="158"/>
      <c r="E30" s="158"/>
      <c r="F30" s="158"/>
      <c r="G30" s="158"/>
      <c r="H30" s="158"/>
      <c r="I30" s="158"/>
      <c r="J30" s="158"/>
      <c r="K30" s="159"/>
    </row>
    <row r="31" spans="3:11" ht="15.75" thickBot="1">
      <c r="C31" s="166"/>
      <c r="D31" s="167"/>
      <c r="E31" s="167"/>
      <c r="F31" s="167"/>
      <c r="G31" s="167"/>
      <c r="H31" s="167"/>
      <c r="I31" s="167"/>
      <c r="J31" s="167"/>
      <c r="K31" s="168"/>
    </row>
  </sheetData>
  <mergeCells count="1">
    <mergeCell ref="D22:F22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7"/>
  <sheetViews>
    <sheetView workbookViewId="0">
      <pane ySplit="5" topLeftCell="A6" activePane="bottomLeft" state="frozen"/>
      <selection activeCell="DK219" sqref="DK219"/>
      <selection pane="bottomLeft" activeCell="H21" sqref="H21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6" width="9.140625" style="5"/>
    <col min="7" max="13" width="12.42578125" style="5" customWidth="1"/>
    <col min="14" max="18" width="12.140625" style="5" customWidth="1"/>
    <col min="19" max="16384" width="9.140625" style="5"/>
  </cols>
  <sheetData>
    <row r="1" spans="1:20" s="1" customFormat="1"/>
    <row r="2" spans="1:20" s="1" customFormat="1">
      <c r="C2" s="2"/>
      <c r="E2" s="3" t="str">
        <f>+Master!G6</f>
        <v>Crna Gora</v>
      </c>
      <c r="I2" s="4"/>
    </row>
    <row r="3" spans="1:20" s="1" customFormat="1">
      <c r="E3" s="4" t="str">
        <f>+Master!G7</f>
        <v>Ministarstvo finansija</v>
      </c>
    </row>
    <row r="4" spans="1:20" s="1" customFormat="1">
      <c r="E4" s="4" t="str">
        <f>+Master!G8</f>
        <v>Direktorat za ekonomsku politiku i razvoj</v>
      </c>
    </row>
    <row r="5" spans="1:20" s="1" customFormat="1"/>
    <row r="6" spans="1:20" ht="15.75" thickBot="1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69" t="str">
        <f>+IF(Master!B3-10&gt;=0,CONCATENATE(Master!B4,"-",Master!B3),CONCATENATE(Master!B4,"-0",Master!B3))</f>
        <v>2015-07</v>
      </c>
      <c r="O6" s="169" t="str">
        <f>+CONCATENATE(N6,"p")</f>
        <v>2015-07p</v>
      </c>
      <c r="P6" s="153"/>
      <c r="Q6" s="153"/>
      <c r="R6" s="169" t="str">
        <f>+IF(Master!B3-10&gt;=0,CONCATENATE(Master!B4-1,"-",Master!B3),CONCATENATE(Master!B4-1,"-0",Master!B3))</f>
        <v>2014-07</v>
      </c>
      <c r="S6" s="153"/>
      <c r="T6" s="153"/>
    </row>
    <row r="7" spans="1:20">
      <c r="A7" s="170"/>
      <c r="B7" s="364" t="str">
        <f>+Master!G246</f>
        <v>Analitika za period Jan - Jul</v>
      </c>
      <c r="C7" s="365"/>
      <c r="D7" s="365"/>
      <c r="E7" s="365"/>
      <c r="F7" s="365"/>
      <c r="G7" s="372" t="str">
        <f>+Master!G238</f>
        <v>Jan - Jul</v>
      </c>
      <c r="H7" s="373"/>
      <c r="I7" s="373"/>
      <c r="J7" s="373"/>
      <c r="K7" s="373"/>
      <c r="L7" s="373"/>
      <c r="M7" s="374"/>
      <c r="N7" s="375" t="str">
        <f>+Master!G237</f>
        <v>Jul</v>
      </c>
      <c r="O7" s="373"/>
      <c r="P7" s="373"/>
      <c r="Q7" s="373"/>
      <c r="R7" s="373"/>
      <c r="S7" s="373"/>
      <c r="T7" s="376"/>
    </row>
    <row r="8" spans="1:20">
      <c r="A8" s="170"/>
      <c r="B8" s="366"/>
      <c r="C8" s="367"/>
      <c r="D8" s="367"/>
      <c r="E8" s="367"/>
      <c r="F8" s="368"/>
      <c r="G8" s="171" t="str">
        <f>+Master!G18</f>
        <v>Ostvarenje</v>
      </c>
      <c r="H8" s="171" t="str">
        <f>+Master!G17</f>
        <v>Plan</v>
      </c>
      <c r="I8" s="377" t="str">
        <f>+Master!G252</f>
        <v>Odstupanje</v>
      </c>
      <c r="J8" s="377"/>
      <c r="K8" s="171" t="str">
        <f>+CONCATENATE(Master!G238," ",Master!B4-1)</f>
        <v>Jan - Jul 2014</v>
      </c>
      <c r="L8" s="377" t="str">
        <f>+I8</f>
        <v>Odstupanje</v>
      </c>
      <c r="M8" s="378"/>
      <c r="N8" s="172" t="str">
        <f>+G8</f>
        <v>Ostvarenje</v>
      </c>
      <c r="O8" s="171" t="str">
        <f>+H8</f>
        <v>Plan</v>
      </c>
      <c r="P8" s="377" t="str">
        <f>+I8</f>
        <v>Odstupanje</v>
      </c>
      <c r="Q8" s="377"/>
      <c r="R8" s="171" t="str">
        <f>+CONCATENATE(Master!G237," ",Master!B4-1)</f>
        <v>Jul 2014</v>
      </c>
      <c r="S8" s="377" t="str">
        <f>+P8</f>
        <v>Odstupanje</v>
      </c>
      <c r="T8" s="379"/>
    </row>
    <row r="9" spans="1:20" ht="15.75" thickBot="1">
      <c r="A9" s="170"/>
      <c r="B9" s="369"/>
      <c r="C9" s="370"/>
      <c r="D9" s="370"/>
      <c r="E9" s="370"/>
      <c r="F9" s="371"/>
      <c r="G9" s="163" t="s">
        <v>433</v>
      </c>
      <c r="H9" s="163" t="s">
        <v>433</v>
      </c>
      <c r="I9" s="163" t="s">
        <v>433</v>
      </c>
      <c r="J9" s="163" t="s">
        <v>699</v>
      </c>
      <c r="K9" s="163" t="s">
        <v>433</v>
      </c>
      <c r="L9" s="163" t="s">
        <v>433</v>
      </c>
      <c r="M9" s="173" t="s">
        <v>699</v>
      </c>
      <c r="N9" s="174" t="s">
        <v>433</v>
      </c>
      <c r="O9" s="163" t="s">
        <v>433</v>
      </c>
      <c r="P9" s="163" t="s">
        <v>433</v>
      </c>
      <c r="Q9" s="163" t="s">
        <v>699</v>
      </c>
      <c r="R9" s="163" t="s">
        <v>433</v>
      </c>
      <c r="S9" s="163" t="s">
        <v>433</v>
      </c>
      <c r="T9" s="175" t="s">
        <v>699</v>
      </c>
    </row>
    <row r="10" spans="1:20" ht="15.75" thickBot="1">
      <c r="A10" s="176">
        <v>7</v>
      </c>
      <c r="B10" s="358" t="str">
        <f>+VLOOKUP($A10,Master!$D$22:$G$218,4,FALSE)</f>
        <v>Prihodi budžeta</v>
      </c>
      <c r="C10" s="359"/>
      <c r="D10" s="359"/>
      <c r="E10" s="359"/>
      <c r="F10" s="359"/>
      <c r="G10" s="177">
        <f>+SUMPRODUCT(('2015'!$G10:$R10)*('2015'!$G$5:$R$5&lt;=Master!$B$3)*($A10='2015'!$A$10:$A$66))</f>
        <v>715309947.79999995</v>
      </c>
      <c r="H10" s="177">
        <f>+SUMPRODUCT(('2015'!$G105:$R105)*('2015'!$G$5:$R$5&lt;=Master!$B$3))</f>
        <v>704039993.66822672</v>
      </c>
      <c r="I10" s="178">
        <f>+G10-H10</f>
        <v>11269954.131773233</v>
      </c>
      <c r="J10" s="179">
        <f>+IF(ISNUMBER(G10/H10-1),G10/H10-1,"…")</f>
        <v>1.6007548197729315E-2</v>
      </c>
      <c r="K10" s="177">
        <f>+SUMPRODUCT(('2014'!$G10:$R10)*('2014'!$G$5:$R$5&lt;=Master!$B$3))</f>
        <v>695438785.30999994</v>
      </c>
      <c r="L10" s="178">
        <f>+G10-K10</f>
        <v>19871162.49000001</v>
      </c>
      <c r="M10" s="180">
        <f>+IF(ISNUMBER(G10/K10-1),G10/K10-1,"…")</f>
        <v>2.8573560908228934E-2</v>
      </c>
      <c r="N10" s="181">
        <f>+INDEX('2015'!$1:$1048576,MATCH('Analitika - 2015'!$A10,'2015'!$A:$A,0),MATCH('Analitika - 2015'!$N$6,'2015'!$6:$6,0))</f>
        <v>127474955.42</v>
      </c>
      <c r="O10" s="177">
        <f>+INDEX('2015'!$1:$1048576,MATCH(CONCATENATE('Analitika - 2015'!$A10,"p"),'2015'!$A:$A,0),MATCH('Analitika - 2015'!$O$6,'2015'!$101:$101,0))</f>
        <v>124717975.14619333</v>
      </c>
      <c r="P10" s="178">
        <f>+N10-O10</f>
        <v>2756980.2738066763</v>
      </c>
      <c r="Q10" s="179">
        <f>+IF(ISNUMBER(N10/O10-1),N10/O10-1,"…")</f>
        <v>2.2105717083483523E-2</v>
      </c>
      <c r="R10" s="177">
        <f>+INDEX('2014'!$1:$1048576,MATCH('Analitika - 2015'!$A10,'2014'!$A:$A,0),MATCH('Analitika - 2015'!$R$6,'2014'!$6:$6,0))</f>
        <v>120720236.03</v>
      </c>
      <c r="S10" s="178">
        <f>+N10-R10</f>
        <v>6754719.3900000006</v>
      </c>
      <c r="T10" s="182">
        <f>+IF(ISNUMBER(N10/R10-1),N10/R10-1,"…")</f>
        <v>5.5953497210868619E-2</v>
      </c>
    </row>
    <row r="11" spans="1:20">
      <c r="A11" s="176">
        <v>711</v>
      </c>
      <c r="B11" s="360" t="str">
        <f>+VLOOKUP($A11,Master!$D$22:$G$218,4,FALSE)</f>
        <v>Porezi</v>
      </c>
      <c r="C11" s="361"/>
      <c r="D11" s="361"/>
      <c r="E11" s="361"/>
      <c r="F11" s="361"/>
      <c r="G11" s="183">
        <f>+SUMPRODUCT(('2015'!$G11:$R11)*('2015'!$G$5:$R$5&lt;=Master!$B$3)*($A11='2015'!$A$10:$A$66))</f>
        <v>443654079.72999996</v>
      </c>
      <c r="H11" s="183">
        <f>+SUMPRODUCT(('2015'!$G106:$R106)*('2015'!$G$5:$R$5&lt;=Master!$B$3))</f>
        <v>454626672.94726223</v>
      </c>
      <c r="I11" s="184">
        <f t="shared" ref="I11:I67" si="0">+G11-H11</f>
        <v>-10972593.217262268</v>
      </c>
      <c r="J11" s="185">
        <f t="shared" ref="J11:J67" si="1">+IF(ISNUMBER(G11/H11-1),G11/H11-1,"…")</f>
        <v>-2.4135392554354373E-2</v>
      </c>
      <c r="K11" s="183">
        <f>+SUMPRODUCT(('2014'!$G11:$R11)*('2014'!$G$5:$R$5&lt;=Master!$B$3))</f>
        <v>440297937.21000004</v>
      </c>
      <c r="L11" s="184">
        <f t="shared" ref="L11:L67" si="2">+G11-K11</f>
        <v>3356142.5199999213</v>
      </c>
      <c r="M11" s="186">
        <f t="shared" ref="M11:M67" si="3">+IF(ISNUMBER(G11/K11-1),G11/K11-1,"…")</f>
        <v>7.622435256604998E-3</v>
      </c>
      <c r="N11" s="187">
        <f>+INDEX('2015'!$1:$1048576,MATCH('Analitika - 2015'!$A11,'2015'!$A:$A,0),MATCH('Analitika - 2015'!$N$6,'2015'!$6:$6,0))</f>
        <v>77525685.449999988</v>
      </c>
      <c r="O11" s="183">
        <f>+INDEX('2015'!$1:$1048576,MATCH(CONCATENATE('Analitika - 2015'!$A11,"p"),'2015'!$A:$A,0),MATCH('Analitika - 2015'!$O$6,'2015'!$101:$101,0))</f>
        <v>83389342.293927491</v>
      </c>
      <c r="P11" s="184">
        <f t="shared" ref="P11:P67" si="4">+N11-O11</f>
        <v>-5863656.8439275026</v>
      </c>
      <c r="Q11" s="185">
        <f t="shared" ref="Q11:Q67" si="5">+IF(ISNUMBER(N11/O11-1),N11/O11-1,"…")</f>
        <v>-7.0316621796338352E-2</v>
      </c>
      <c r="R11" s="183">
        <f>+INDEX('2014'!$1:$1048576,MATCH('Analitika - 2015'!$A11,'2014'!$A:$A,0),MATCH('Analitika - 2015'!$R$6,'2014'!$6:$6,0))</f>
        <v>79435217.059999987</v>
      </c>
      <c r="S11" s="184">
        <f t="shared" ref="S11:S67" si="6">+N11-R11</f>
        <v>-1909531.6099999994</v>
      </c>
      <c r="T11" s="188">
        <f t="shared" ref="T11:T67" si="7">+IF(ISNUMBER(N11/R11-1),N11/R11-1,"…")</f>
        <v>-2.4038854310143964E-2</v>
      </c>
    </row>
    <row r="12" spans="1:20">
      <c r="A12" s="176">
        <v>7111</v>
      </c>
      <c r="B12" s="342" t="str">
        <f>+VLOOKUP($A12,Master!$D$22:$G$218,4,FALSE)</f>
        <v>Porez na dohodak fizičkih lica</v>
      </c>
      <c r="C12" s="343"/>
      <c r="D12" s="343"/>
      <c r="E12" s="343"/>
      <c r="F12" s="343"/>
      <c r="G12" s="189">
        <f>+SUMPRODUCT(('2015'!$G12:$R12)*('2015'!$G$5:$R$5&lt;=Master!$B$3)*($A12='2015'!$A$10:$A$66))</f>
        <v>48717183.709999993</v>
      </c>
      <c r="H12" s="189">
        <f>+SUMPRODUCT(('2015'!$G107:$R107)*('2015'!$G$5:$R$5&lt;=Master!$B$3))</f>
        <v>55033455.105058208</v>
      </c>
      <c r="I12" s="190">
        <f t="shared" si="0"/>
        <v>-6316271.3950582147</v>
      </c>
      <c r="J12" s="191">
        <f t="shared" si="1"/>
        <v>-0.11477148550823368</v>
      </c>
      <c r="K12" s="189">
        <f>+SUMPRODUCT(('2014'!$G12:$R12)*('2014'!$G$5:$R$5&lt;=Master!$B$3))</f>
        <v>53142749.899999999</v>
      </c>
      <c r="L12" s="190">
        <f t="shared" si="2"/>
        <v>-4425566.1900000051</v>
      </c>
      <c r="M12" s="192">
        <f t="shared" si="3"/>
        <v>-8.3276951198944404E-2</v>
      </c>
      <c r="N12" s="193">
        <f>+INDEX('2015'!$1:$1048576,MATCH('Analitika - 2015'!$A12,'2015'!$A:$A,0),MATCH('Analitika - 2015'!$N$6,'2015'!$6:$6,0))</f>
        <v>8602485.6799999997</v>
      </c>
      <c r="O12" s="189">
        <f>+INDEX('2015'!$1:$1048576,MATCH(CONCATENATE('Analitika - 2015'!$A12,"p"),'2015'!$A:$A,0),MATCH('Analitika - 2015'!$O$6,'2015'!$101:$101,0))</f>
        <v>9046366.0797531549</v>
      </c>
      <c r="P12" s="190">
        <f t="shared" si="4"/>
        <v>-443880.39975315519</v>
      </c>
      <c r="Q12" s="191">
        <f t="shared" si="5"/>
        <v>-4.9067260360667109E-2</v>
      </c>
      <c r="R12" s="189">
        <f>+INDEX('2014'!$1:$1048576,MATCH('Analitika - 2015'!$A12,'2014'!$A:$A,0),MATCH('Analitika - 2015'!$R$6,'2014'!$6:$6,0))</f>
        <v>8846190.8499999996</v>
      </c>
      <c r="S12" s="190">
        <f t="shared" si="6"/>
        <v>-243705.16999999993</v>
      </c>
      <c r="T12" s="194">
        <f t="shared" si="7"/>
        <v>-2.754916484760217E-2</v>
      </c>
    </row>
    <row r="13" spans="1:20">
      <c r="A13" s="176">
        <v>7112</v>
      </c>
      <c r="B13" s="342" t="str">
        <f>+VLOOKUP($A13,Master!$D$22:$G$218,4,FALSE)</f>
        <v>Porez na dobit pravnih lica</v>
      </c>
      <c r="C13" s="343"/>
      <c r="D13" s="343"/>
      <c r="E13" s="343"/>
      <c r="F13" s="343"/>
      <c r="G13" s="189">
        <f>+SUMPRODUCT(('2015'!$G13:$R13)*('2015'!$G$5:$R$5&lt;=Master!$B$3)*($A13='2015'!$A$10:$A$66))</f>
        <v>35612717.869999997</v>
      </c>
      <c r="H13" s="189">
        <f>+SUMPRODUCT(('2015'!$G108:$R108)*('2015'!$G$5:$R$5&lt;=Master!$B$3))</f>
        <v>37383491.061399512</v>
      </c>
      <c r="I13" s="190">
        <f t="shared" si="0"/>
        <v>-1770773.1913995147</v>
      </c>
      <c r="J13" s="191">
        <f t="shared" si="1"/>
        <v>-4.7367785648781635E-2</v>
      </c>
      <c r="K13" s="189">
        <f>+SUMPRODUCT(('2014'!$G13:$R13)*('2014'!$G$5:$R$5&lt;=Master!$B$3))</f>
        <v>36702433</v>
      </c>
      <c r="L13" s="190">
        <f t="shared" si="2"/>
        <v>-1089715.1300000027</v>
      </c>
      <c r="M13" s="192">
        <f t="shared" si="3"/>
        <v>-2.9690542041177603E-2</v>
      </c>
      <c r="N13" s="193">
        <f>+INDEX('2015'!$1:$1048576,MATCH('Analitika - 2015'!$A13,'2015'!$A:$A,0),MATCH('Analitika - 2015'!$N$6,'2015'!$6:$6,0))</f>
        <v>2969829.04</v>
      </c>
      <c r="O13" s="189">
        <f>+INDEX('2015'!$1:$1048576,MATCH(CONCATENATE('Analitika - 2015'!$A13,"p"),'2015'!$A:$A,0),MATCH('Analitika - 2015'!$O$6,'2015'!$101:$101,0))</f>
        <v>5395660.7985904692</v>
      </c>
      <c r="P13" s="190">
        <f t="shared" si="4"/>
        <v>-2425831.7585904691</v>
      </c>
      <c r="Q13" s="191">
        <f t="shared" si="5"/>
        <v>-0.44958937359890738</v>
      </c>
      <c r="R13" s="189">
        <f>+INDEX('2014'!$1:$1048576,MATCH('Analitika - 2015'!$A13,'2014'!$A:$A,0),MATCH('Analitika - 2015'!$R$6,'2014'!$6:$6,0))</f>
        <v>5915301.0899999999</v>
      </c>
      <c r="S13" s="190">
        <f t="shared" si="6"/>
        <v>-2945472.05</v>
      </c>
      <c r="T13" s="194">
        <f t="shared" si="7"/>
        <v>-0.49794118763952888</v>
      </c>
    </row>
    <row r="14" spans="1:20">
      <c r="A14" s="176">
        <v>7113</v>
      </c>
      <c r="B14" s="342" t="str">
        <f>+VLOOKUP($A14,Master!$D$22:$G$218,4,FALSE)</f>
        <v>Porez na promet nepokretnosti</v>
      </c>
      <c r="C14" s="343"/>
      <c r="D14" s="343"/>
      <c r="E14" s="343"/>
      <c r="F14" s="343"/>
      <c r="G14" s="189">
        <f>+SUMPRODUCT(('2015'!$G14:$R14)*('2015'!$G$5:$R$5&lt;=Master!$B$3)*($A14='2015'!$A$10:$A$66))</f>
        <v>742642.81</v>
      </c>
      <c r="H14" s="189">
        <f>+SUMPRODUCT(('2015'!$G109:$R109)*('2015'!$G$5:$R$5&lt;=Master!$B$3))</f>
        <v>871191.37560761906</v>
      </c>
      <c r="I14" s="190">
        <f t="shared" si="0"/>
        <v>-128548.56560761901</v>
      </c>
      <c r="J14" s="191">
        <f t="shared" si="1"/>
        <v>-0.14755491067385951</v>
      </c>
      <c r="K14" s="189">
        <f>+SUMPRODUCT(('2014'!$G14:$R14)*('2014'!$G$5:$R$5&lt;=Master!$B$3))</f>
        <v>857982.67999999993</v>
      </c>
      <c r="L14" s="190">
        <f t="shared" si="2"/>
        <v>-115339.86999999988</v>
      </c>
      <c r="M14" s="192">
        <f t="shared" si="3"/>
        <v>-0.13443146661188998</v>
      </c>
      <c r="N14" s="193">
        <f>+INDEX('2015'!$1:$1048576,MATCH('Analitika - 2015'!$A14,'2015'!$A:$A,0),MATCH('Analitika - 2015'!$N$6,'2015'!$6:$6,0))</f>
        <v>107539.78</v>
      </c>
      <c r="O14" s="189">
        <f>+INDEX('2015'!$1:$1048576,MATCH(CONCATENATE('Analitika - 2015'!$A14,"p"),'2015'!$A:$A,0),MATCH('Analitika - 2015'!$O$6,'2015'!$101:$101,0))</f>
        <v>140720.54956844845</v>
      </c>
      <c r="P14" s="190">
        <f t="shared" si="4"/>
        <v>-33180.76956844845</v>
      </c>
      <c r="Q14" s="191">
        <f t="shared" si="5"/>
        <v>-0.23579192712226338</v>
      </c>
      <c r="R14" s="189">
        <f>+INDEX('2014'!$1:$1048576,MATCH('Analitika - 2015'!$A14,'2014'!$A:$A,0),MATCH('Analitika - 2015'!$R$6,'2014'!$6:$6,0))</f>
        <v>137366.94</v>
      </c>
      <c r="S14" s="190">
        <f t="shared" si="6"/>
        <v>-29827.160000000003</v>
      </c>
      <c r="T14" s="194">
        <f t="shared" si="7"/>
        <v>-0.21713492343936613</v>
      </c>
    </row>
    <row r="15" spans="1:20">
      <c r="A15" s="176">
        <v>7114</v>
      </c>
      <c r="B15" s="342" t="str">
        <f>+VLOOKUP($A15,Master!$D$22:$G$218,4,FALSE)</f>
        <v>Porez na dodatu vrijednost</v>
      </c>
      <c r="C15" s="343"/>
      <c r="D15" s="343"/>
      <c r="E15" s="343"/>
      <c r="F15" s="343"/>
      <c r="G15" s="189">
        <f>+SUMPRODUCT(('2015'!$G15:$R15)*('2015'!$G$5:$R$5&lt;=Master!$B$3)*($A15='2015'!$A$10:$A$66))</f>
        <v>255670504.95999998</v>
      </c>
      <c r="H15" s="189">
        <f>+SUMPRODUCT(('2015'!$G110:$R110)*('2015'!$G$5:$R$5&lt;=Master!$B$3))</f>
        <v>259133100.8794561</v>
      </c>
      <c r="I15" s="190">
        <f t="shared" si="0"/>
        <v>-3462595.9194561243</v>
      </c>
      <c r="J15" s="191">
        <f t="shared" si="1"/>
        <v>-1.3362229324253128E-2</v>
      </c>
      <c r="K15" s="189">
        <f>+SUMPRODUCT(('2014'!$G15:$R15)*('2014'!$G$5:$R$5&lt;=Master!$B$3))</f>
        <v>253021673.44999999</v>
      </c>
      <c r="L15" s="190">
        <f t="shared" si="2"/>
        <v>2648831.5099999905</v>
      </c>
      <c r="M15" s="192">
        <f t="shared" si="3"/>
        <v>1.0468792945215633E-2</v>
      </c>
      <c r="N15" s="193">
        <f>+INDEX('2015'!$1:$1048576,MATCH('Analitika - 2015'!$A15,'2015'!$A:$A,0),MATCH('Analitika - 2015'!$N$6,'2015'!$6:$6,0))</f>
        <v>45939444.719999984</v>
      </c>
      <c r="O15" s="189">
        <f>+INDEX('2015'!$1:$1048576,MATCH(CONCATENATE('Analitika - 2015'!$A15,"p"),'2015'!$A:$A,0),MATCH('Analitika - 2015'!$O$6,'2015'!$101:$101,0))</f>
        <v>48690601.648068875</v>
      </c>
      <c r="P15" s="190">
        <f t="shared" si="4"/>
        <v>-2751156.9280688912</v>
      </c>
      <c r="Q15" s="191">
        <f t="shared" si="5"/>
        <v>-5.6502832886600962E-2</v>
      </c>
      <c r="R15" s="189">
        <f>+INDEX('2014'!$1:$1048576,MATCH('Analitika - 2015'!$A15,'2014'!$A:$A,0),MATCH('Analitika - 2015'!$R$6,'2014'!$6:$6,0))</f>
        <v>45610499.039999999</v>
      </c>
      <c r="S15" s="190">
        <f t="shared" si="6"/>
        <v>328945.6799999848</v>
      </c>
      <c r="T15" s="194">
        <f t="shared" si="7"/>
        <v>7.212060532630904E-3</v>
      </c>
    </row>
    <row r="16" spans="1:20">
      <c r="A16" s="176">
        <v>7115</v>
      </c>
      <c r="B16" s="342" t="str">
        <f>+VLOOKUP($A16,Master!$D$22:$G$218,4,FALSE)</f>
        <v>Akcize</v>
      </c>
      <c r="C16" s="343"/>
      <c r="D16" s="343"/>
      <c r="E16" s="343"/>
      <c r="F16" s="343"/>
      <c r="G16" s="189">
        <f>+SUMPRODUCT(('2015'!$G16:$R16)*('2015'!$G$5:$R$5&lt;=Master!$B$3)*($A16='2015'!$A$10:$A$66))</f>
        <v>86710026.710000008</v>
      </c>
      <c r="H16" s="189">
        <f>+SUMPRODUCT(('2015'!$G111:$R111)*('2015'!$G$5:$R$5&lt;=Master!$B$3))</f>
        <v>86306216.852455989</v>
      </c>
      <c r="I16" s="190">
        <f t="shared" si="0"/>
        <v>403809.85754401982</v>
      </c>
      <c r="J16" s="191">
        <f t="shared" si="1"/>
        <v>4.6788038251561748E-3</v>
      </c>
      <c r="K16" s="189">
        <f>+SUMPRODUCT(('2014'!$G16:$R16)*('2014'!$G$5:$R$5&lt;=Master!$B$3))</f>
        <v>81021634.519999996</v>
      </c>
      <c r="L16" s="190">
        <f t="shared" si="2"/>
        <v>5688392.1900000125</v>
      </c>
      <c r="M16" s="192">
        <f t="shared" si="3"/>
        <v>7.0208311936682088E-2</v>
      </c>
      <c r="N16" s="193">
        <f>+INDEX('2015'!$1:$1048576,MATCH('Analitika - 2015'!$A16,'2015'!$A:$A,0),MATCH('Analitika - 2015'!$N$6,'2015'!$6:$6,0))</f>
        <v>16782489.130000006</v>
      </c>
      <c r="O16" s="189">
        <f>+INDEX('2015'!$1:$1048576,MATCH(CONCATENATE('Analitika - 2015'!$A16,"p"),'2015'!$A:$A,0),MATCH('Analitika - 2015'!$O$6,'2015'!$101:$101,0))</f>
        <v>16918854.99757503</v>
      </c>
      <c r="P16" s="190">
        <f t="shared" si="4"/>
        <v>-136365.86757502332</v>
      </c>
      <c r="Q16" s="191">
        <f t="shared" si="5"/>
        <v>-8.0599938704225549E-3</v>
      </c>
      <c r="R16" s="189">
        <f>+INDEX('2014'!$1:$1048576,MATCH('Analitika - 2015'!$A16,'2014'!$A:$A,0),MATCH('Analitika - 2015'!$R$6,'2014'!$6:$6,0))</f>
        <v>15754067.460000001</v>
      </c>
      <c r="S16" s="190">
        <f t="shared" si="6"/>
        <v>1028421.6700000055</v>
      </c>
      <c r="T16" s="194">
        <f t="shared" si="7"/>
        <v>6.5279755378171211E-2</v>
      </c>
    </row>
    <row r="17" spans="1:20">
      <c r="A17" s="176">
        <v>7116</v>
      </c>
      <c r="B17" s="342" t="str">
        <f>+VLOOKUP($A17,Master!$D$22:$G$218,4,FALSE)</f>
        <v>Porez na međunarodnu trgovinu i transakcije</v>
      </c>
      <c r="C17" s="343"/>
      <c r="D17" s="343"/>
      <c r="E17" s="343"/>
      <c r="F17" s="343"/>
      <c r="G17" s="189">
        <f>+SUMPRODUCT(('2015'!$G17:$R17)*('2015'!$G$5:$R$5&lt;=Master!$B$3)*($A17='2015'!$A$10:$A$66))</f>
        <v>12569447.909999998</v>
      </c>
      <c r="H17" s="189">
        <f>+SUMPRODUCT(('2015'!$G112:$R112)*('2015'!$G$5:$R$5&lt;=Master!$B$3))</f>
        <v>12769997.364812266</v>
      </c>
      <c r="I17" s="190">
        <f t="shared" si="0"/>
        <v>-200549.4548122678</v>
      </c>
      <c r="J17" s="191">
        <f t="shared" si="1"/>
        <v>-1.5704737368613886E-2</v>
      </c>
      <c r="K17" s="189">
        <f>+SUMPRODUCT(('2014'!$G17:$R17)*('2014'!$G$5:$R$5&lt;=Master!$B$3))</f>
        <v>12324124.93</v>
      </c>
      <c r="L17" s="190">
        <f t="shared" si="2"/>
        <v>245322.97999999858</v>
      </c>
      <c r="M17" s="192">
        <f t="shared" si="3"/>
        <v>1.9905914731748631E-2</v>
      </c>
      <c r="N17" s="193">
        <f>+INDEX('2015'!$1:$1048576,MATCH('Analitika - 2015'!$A17,'2015'!$A:$A,0),MATCH('Analitika - 2015'!$N$6,'2015'!$6:$6,0))</f>
        <v>2390343.2099999995</v>
      </c>
      <c r="O17" s="189">
        <f>+INDEX('2015'!$1:$1048576,MATCH(CONCATENATE('Analitika - 2015'!$A17,"p"),'2015'!$A:$A,0),MATCH('Analitika - 2015'!$O$6,'2015'!$101:$101,0))</f>
        <v>2614239.3870693785</v>
      </c>
      <c r="P17" s="190">
        <f t="shared" si="4"/>
        <v>-223896.17706937902</v>
      </c>
      <c r="Q17" s="191">
        <f t="shared" si="5"/>
        <v>-8.564486411490102E-2</v>
      </c>
      <c r="R17" s="189">
        <f>+INDEX('2014'!$1:$1048576,MATCH('Analitika - 2015'!$A17,'2014'!$A:$A,0),MATCH('Analitika - 2015'!$R$6,'2014'!$6:$6,0))</f>
        <v>2584330.91</v>
      </c>
      <c r="S17" s="190">
        <f t="shared" si="6"/>
        <v>-193987.70000000065</v>
      </c>
      <c r="T17" s="194">
        <f t="shared" si="7"/>
        <v>-7.5063026661705834E-2</v>
      </c>
    </row>
    <row r="18" spans="1:20">
      <c r="A18" s="176">
        <v>7117</v>
      </c>
      <c r="B18" s="342" t="str">
        <f>+VLOOKUP($A18,Master!$D$22:$G$218,4,FALSE)</f>
        <v>Lokalni porezi</v>
      </c>
      <c r="C18" s="343"/>
      <c r="D18" s="343"/>
      <c r="E18" s="343"/>
      <c r="F18" s="343"/>
      <c r="G18" s="189">
        <f>+SUMPRODUCT(('2015'!$G18:$R18)*('2015'!$G$5:$R$5&lt;=Master!$B$3)*($A18='2015'!$A$10:$A$66))</f>
        <v>0</v>
      </c>
      <c r="H18" s="189">
        <f>+SUMPRODUCT(('2015'!$G113:$R113)*('2015'!$G$5:$R$5&lt;=Master!$B$3))</f>
        <v>0</v>
      </c>
      <c r="I18" s="190">
        <f t="shared" si="0"/>
        <v>0</v>
      </c>
      <c r="J18" s="191" t="str">
        <f t="shared" si="1"/>
        <v>…</v>
      </c>
      <c r="K18" s="189">
        <f>+SUMPRODUCT(('2014'!$G18:$R18)*('2014'!$G$5:$R$5&lt;=Master!$B$3))</f>
        <v>0</v>
      </c>
      <c r="L18" s="190">
        <f t="shared" si="2"/>
        <v>0</v>
      </c>
      <c r="M18" s="192" t="str">
        <f t="shared" si="3"/>
        <v>…</v>
      </c>
      <c r="N18" s="193">
        <f>+INDEX('2015'!$1:$1048576,MATCH('Analitika - 2015'!$A18,'2015'!$A:$A,0),MATCH('Analitika - 2015'!$N$6,'2015'!$6:$6,0))</f>
        <v>0</v>
      </c>
      <c r="O18" s="189">
        <f>+INDEX('2015'!$1:$1048576,MATCH(CONCATENATE('Analitika - 2015'!$A18,"p"),'2015'!$A:$A,0),MATCH('Analitika - 2015'!$O$6,'2015'!$101:$101,0))</f>
        <v>0</v>
      </c>
      <c r="P18" s="190">
        <f t="shared" si="4"/>
        <v>0</v>
      </c>
      <c r="Q18" s="191" t="str">
        <f t="shared" si="5"/>
        <v>…</v>
      </c>
      <c r="R18" s="189">
        <f>+INDEX('2014'!$1:$1048576,MATCH('Analitika - 2015'!$A18,'2014'!$A:$A,0),MATCH('Analitika - 2015'!$R$6,'2014'!$6:$6,0))</f>
        <v>0</v>
      </c>
      <c r="S18" s="190">
        <f t="shared" si="6"/>
        <v>0</v>
      </c>
      <c r="T18" s="194" t="str">
        <f t="shared" si="7"/>
        <v>…</v>
      </c>
    </row>
    <row r="19" spans="1:20">
      <c r="A19" s="176">
        <v>7118</v>
      </c>
      <c r="B19" s="342" t="str">
        <f>+VLOOKUP($A19,Master!$D$22:$G$218,4,FALSE)</f>
        <v>Ostali republički porezi</v>
      </c>
      <c r="C19" s="343"/>
      <c r="D19" s="343"/>
      <c r="E19" s="343"/>
      <c r="F19" s="343"/>
      <c r="G19" s="189">
        <f>+SUMPRODUCT(('2015'!$G19:$R19)*('2015'!$G$5:$R$5&lt;=Master!$B$3)*($A19='2015'!$A$10:$A$66))</f>
        <v>3631555.76</v>
      </c>
      <c r="H19" s="189">
        <f>+SUMPRODUCT(('2015'!$G114:$R114)*('2015'!$G$5:$R$5&lt;=Master!$B$3))</f>
        <v>3129220.3084725174</v>
      </c>
      <c r="I19" s="190">
        <f t="shared" si="0"/>
        <v>502335.45152748236</v>
      </c>
      <c r="J19" s="191">
        <f t="shared" si="1"/>
        <v>0.16053054819035406</v>
      </c>
      <c r="K19" s="189">
        <f>+SUMPRODUCT(('2014'!$G19:$R19)*('2014'!$G$5:$R$5&lt;=Master!$B$3))</f>
        <v>3227338.73</v>
      </c>
      <c r="L19" s="190">
        <f t="shared" si="2"/>
        <v>404217.0299999998</v>
      </c>
      <c r="M19" s="192">
        <f t="shared" si="3"/>
        <v>0.12524778581267793</v>
      </c>
      <c r="N19" s="193">
        <f>+INDEX('2015'!$1:$1048576,MATCH('Analitika - 2015'!$A19,'2015'!$A:$A,0),MATCH('Analitika - 2015'!$N$6,'2015'!$6:$6,0))</f>
        <v>733553.89000000013</v>
      </c>
      <c r="O19" s="189">
        <f>+INDEX('2015'!$1:$1048576,MATCH(CONCATENATE('Analitika - 2015'!$A19,"p"),'2015'!$A:$A,0),MATCH('Analitika - 2015'!$O$6,'2015'!$101:$101,0))</f>
        <v>582898.8333021343</v>
      </c>
      <c r="P19" s="190">
        <f t="shared" si="4"/>
        <v>150655.05669786583</v>
      </c>
      <c r="Q19" s="191">
        <f t="shared" si="5"/>
        <v>0.2584583260261506</v>
      </c>
      <c r="R19" s="189">
        <f>+INDEX('2014'!$1:$1048576,MATCH('Analitika - 2015'!$A19,'2014'!$A:$A,0),MATCH('Analitika - 2015'!$R$6,'2014'!$6:$6,0))</f>
        <v>587460.77</v>
      </c>
      <c r="S19" s="190">
        <f t="shared" si="6"/>
        <v>146093.12000000011</v>
      </c>
      <c r="T19" s="194">
        <f t="shared" si="7"/>
        <v>0.24868574628396045</v>
      </c>
    </row>
    <row r="20" spans="1:20">
      <c r="A20" s="176">
        <v>712</v>
      </c>
      <c r="B20" s="362" t="str">
        <f>+VLOOKUP($A20,Master!$D$22:$G$218,4,FALSE)</f>
        <v>Doprinosi</v>
      </c>
      <c r="C20" s="363"/>
      <c r="D20" s="363"/>
      <c r="E20" s="363"/>
      <c r="F20" s="363"/>
      <c r="G20" s="195">
        <f>+SUMPRODUCT(('2015'!$G20:$R20)*('2015'!$G$5:$R$5&lt;=Master!$B$3)*($A20='2015'!$A$10:$A$66))</f>
        <v>229769356.61000004</v>
      </c>
      <c r="H20" s="195">
        <f>+SUMPRODUCT(('2015'!$G115:$R115)*('2015'!$G$5:$R$5&lt;=Master!$B$3))</f>
        <v>207468406.16696966</v>
      </c>
      <c r="I20" s="196">
        <f t="shared" si="0"/>
        <v>22300950.443030387</v>
      </c>
      <c r="J20" s="197">
        <f t="shared" si="1"/>
        <v>0.10749082645905461</v>
      </c>
      <c r="K20" s="195">
        <f>+SUMPRODUCT(('2014'!$G20:$R20)*('2014'!$G$5:$R$5&lt;=Master!$B$3))</f>
        <v>216527460.84</v>
      </c>
      <c r="L20" s="196">
        <f t="shared" si="2"/>
        <v>13241895.770000041</v>
      </c>
      <c r="M20" s="198">
        <f t="shared" si="3"/>
        <v>6.1155733866869566E-2</v>
      </c>
      <c r="N20" s="199">
        <f>+INDEX('2015'!$1:$1048576,MATCH('Analitika - 2015'!$A20,'2015'!$A:$A,0),MATCH('Analitika - 2015'!$N$6,'2015'!$6:$6,0))</f>
        <v>41869300.420000009</v>
      </c>
      <c r="O20" s="195">
        <f>+INDEX('2015'!$1:$1048576,MATCH(CONCATENATE('Analitika - 2015'!$A20,"p"),'2015'!$A:$A,0),MATCH('Analitika - 2015'!$O$6,'2015'!$101:$101,0))</f>
        <v>34214609.03892383</v>
      </c>
      <c r="P20" s="196">
        <f t="shared" si="4"/>
        <v>7654691.3810761794</v>
      </c>
      <c r="Q20" s="197">
        <f t="shared" si="5"/>
        <v>0.22372581759937438</v>
      </c>
      <c r="R20" s="195">
        <f>+INDEX('2014'!$1:$1048576,MATCH('Analitika - 2015'!$A20,'2014'!$A:$A,0),MATCH('Analitika - 2015'!$R$6,'2014'!$6:$6,0))</f>
        <v>35671054.020000011</v>
      </c>
      <c r="S20" s="196">
        <f t="shared" si="6"/>
        <v>6198246.3999999985</v>
      </c>
      <c r="T20" s="200">
        <f t="shared" si="7"/>
        <v>0.17376123499251728</v>
      </c>
    </row>
    <row r="21" spans="1:20">
      <c r="A21" s="176">
        <v>7121</v>
      </c>
      <c r="B21" s="342" t="str">
        <f>+VLOOKUP($A21,Master!$D$22:$G$218,4,FALSE)</f>
        <v>Doprinosi za penzijsko i invalidsko osiguranje</v>
      </c>
      <c r="C21" s="343"/>
      <c r="D21" s="343"/>
      <c r="E21" s="343"/>
      <c r="F21" s="343"/>
      <c r="G21" s="189">
        <f>+SUMPRODUCT(('2015'!$G21:$R21)*('2015'!$G$5:$R$5&lt;=Master!$B$3)*($A21='2015'!$A$10:$A$66))</f>
        <v>138575596.64000005</v>
      </c>
      <c r="H21" s="189">
        <f>+SUMPRODUCT(('2015'!$G116:$R116)*('2015'!$G$5:$R$5&lt;=Master!$B$3))</f>
        <v>123401411.29512265</v>
      </c>
      <c r="I21" s="190">
        <f t="shared" si="0"/>
        <v>15174185.344877392</v>
      </c>
      <c r="J21" s="191">
        <f t="shared" si="1"/>
        <v>0.12296605999575916</v>
      </c>
      <c r="K21" s="189">
        <f>+SUMPRODUCT(('2014'!$G21:$R21)*('2014'!$G$5:$R$5&lt;=Master!$B$3))</f>
        <v>132499066.71000001</v>
      </c>
      <c r="L21" s="190">
        <f t="shared" si="2"/>
        <v>6076529.930000037</v>
      </c>
      <c r="M21" s="192">
        <f t="shared" si="3"/>
        <v>4.5860926275803182E-2</v>
      </c>
      <c r="N21" s="193">
        <f>+INDEX('2015'!$1:$1048576,MATCH('Analitika - 2015'!$A21,'2015'!$A:$A,0),MATCH('Analitika - 2015'!$N$6,'2015'!$6:$6,0))</f>
        <v>25263471.430000011</v>
      </c>
      <c r="O21" s="189">
        <f>+INDEX('2015'!$1:$1048576,MATCH(CONCATENATE('Analitika - 2015'!$A21,"p"),'2015'!$A:$A,0),MATCH('Analitika - 2015'!$O$6,'2015'!$101:$101,0))</f>
        <v>20397161.323049661</v>
      </c>
      <c r="P21" s="190">
        <f t="shared" si="4"/>
        <v>4866310.1069503501</v>
      </c>
      <c r="Q21" s="191">
        <f t="shared" si="5"/>
        <v>0.23857781138649004</v>
      </c>
      <c r="R21" s="189">
        <f>+INDEX('2014'!$1:$1048576,MATCH('Analitika - 2015'!$A21,'2014'!$A:$A,0),MATCH('Analitika - 2015'!$R$6,'2014'!$6:$6,0))</f>
        <v>21915813.260000002</v>
      </c>
      <c r="S21" s="190">
        <f t="shared" si="6"/>
        <v>3347658.1700000092</v>
      </c>
      <c r="T21" s="194">
        <f t="shared" si="7"/>
        <v>0.15275080738664815</v>
      </c>
    </row>
    <row r="22" spans="1:20">
      <c r="A22" s="176">
        <v>7122</v>
      </c>
      <c r="B22" s="342" t="str">
        <f>+VLOOKUP($A22,Master!$D$22:$G$218,4,FALSE)</f>
        <v>Doprinosi za zdravstveno osiguranje</v>
      </c>
      <c r="C22" s="343"/>
      <c r="D22" s="343"/>
      <c r="E22" s="343"/>
      <c r="F22" s="343"/>
      <c r="G22" s="189">
        <f>+SUMPRODUCT(('2015'!$G22:$R22)*('2015'!$G$5:$R$5&lt;=Master!$B$3)*($A22='2015'!$A$10:$A$66))</f>
        <v>78906561.169999957</v>
      </c>
      <c r="H22" s="189">
        <f>+SUMPRODUCT(('2015'!$G117:$R117)*('2015'!$G$5:$R$5&lt;=Master!$B$3))</f>
        <v>71683739.048350662</v>
      </c>
      <c r="I22" s="190">
        <f t="shared" si="0"/>
        <v>7222822.1216492951</v>
      </c>
      <c r="J22" s="191">
        <f t="shared" si="1"/>
        <v>0.10075956161797728</v>
      </c>
      <c r="K22" s="189">
        <f>+SUMPRODUCT(('2014'!$G22:$R22)*('2014'!$G$5:$R$5&lt;=Master!$B$3))</f>
        <v>73112748.129999995</v>
      </c>
      <c r="L22" s="190">
        <f t="shared" si="2"/>
        <v>5793813.0399999619</v>
      </c>
      <c r="M22" s="192">
        <f t="shared" si="3"/>
        <v>7.9244908558191884E-2</v>
      </c>
      <c r="N22" s="193">
        <f>+INDEX('2015'!$1:$1048576,MATCH('Analitika - 2015'!$A22,'2015'!$A:$A,0),MATCH('Analitika - 2015'!$N$6,'2015'!$6:$6,0))</f>
        <v>14433362.059999995</v>
      </c>
      <c r="O22" s="189">
        <f>+INDEX('2015'!$1:$1048576,MATCH(CONCATENATE('Analitika - 2015'!$A22,"p"),'2015'!$A:$A,0),MATCH('Analitika - 2015'!$O$6,'2015'!$101:$101,0))</f>
        <v>11649338.921377769</v>
      </c>
      <c r="P22" s="190">
        <f t="shared" si="4"/>
        <v>2784023.1386222262</v>
      </c>
      <c r="Q22" s="191">
        <f t="shared" si="5"/>
        <v>0.23898550444894773</v>
      </c>
      <c r="R22" s="189">
        <f>+INDEX('2014'!$1:$1048576,MATCH('Analitika - 2015'!$A22,'2014'!$A:$A,0),MATCH('Analitika - 2015'!$R$6,'2014'!$6:$6,0))</f>
        <v>11914884.220000001</v>
      </c>
      <c r="S22" s="190">
        <f t="shared" si="6"/>
        <v>2518477.8399999943</v>
      </c>
      <c r="T22" s="194">
        <f t="shared" si="7"/>
        <v>0.21137241399060724</v>
      </c>
    </row>
    <row r="23" spans="1:20">
      <c r="A23" s="176">
        <v>7123</v>
      </c>
      <c r="B23" s="342" t="str">
        <f>+VLOOKUP($A23,Master!$D$22:$G$218,4,FALSE)</f>
        <v>Doprinosi za osiguranje od nezaposlenosti</v>
      </c>
      <c r="C23" s="343"/>
      <c r="D23" s="343"/>
      <c r="E23" s="343"/>
      <c r="F23" s="343"/>
      <c r="G23" s="189">
        <f>+SUMPRODUCT(('2015'!$G23:$R23)*('2015'!$G$5:$R$5&lt;=Master!$B$3)*($A23='2015'!$A$10:$A$66))</f>
        <v>6373038.25</v>
      </c>
      <c r="H23" s="189">
        <f>+SUMPRODUCT(('2015'!$G118:$R118)*('2015'!$G$5:$R$5&lt;=Master!$B$3))</f>
        <v>6200544.4217769103</v>
      </c>
      <c r="I23" s="190">
        <f t="shared" si="0"/>
        <v>172493.82822308969</v>
      </c>
      <c r="J23" s="191">
        <f t="shared" si="1"/>
        <v>2.7819142399379437E-2</v>
      </c>
      <c r="K23" s="189">
        <f>+SUMPRODUCT(('2014'!$G23:$R23)*('2014'!$G$5:$R$5&lt;=Master!$B$3))</f>
        <v>5863184.4199999999</v>
      </c>
      <c r="L23" s="190">
        <f t="shared" si="2"/>
        <v>509853.83000000007</v>
      </c>
      <c r="M23" s="192">
        <f t="shared" si="3"/>
        <v>8.6958518354092629E-2</v>
      </c>
      <c r="N23" s="193">
        <f>+INDEX('2015'!$1:$1048576,MATCH('Analitika - 2015'!$A23,'2015'!$A:$A,0),MATCH('Analitika - 2015'!$N$6,'2015'!$6:$6,0))</f>
        <v>1165990.0600000005</v>
      </c>
      <c r="O23" s="189">
        <f>+INDEX('2015'!$1:$1048576,MATCH(CONCATENATE('Analitika - 2015'!$A23,"p"),'2015'!$A:$A,0),MATCH('Analitika - 2015'!$O$6,'2015'!$101:$101,0))</f>
        <v>1021891.7539787972</v>
      </c>
      <c r="P23" s="190">
        <f t="shared" si="4"/>
        <v>144098.30602120329</v>
      </c>
      <c r="Q23" s="191">
        <f t="shared" si="5"/>
        <v>0.14101132087635304</v>
      </c>
      <c r="R23" s="189">
        <f>+INDEX('2014'!$1:$1048576,MATCH('Analitika - 2015'!$A23,'2014'!$A:$A,0),MATCH('Analitika - 2015'!$R$6,'2014'!$6:$6,0))</f>
        <v>956259.22</v>
      </c>
      <c r="S23" s="190">
        <f t="shared" si="6"/>
        <v>209730.84000000055</v>
      </c>
      <c r="T23" s="194">
        <f t="shared" si="7"/>
        <v>0.21932425394026578</v>
      </c>
    </row>
    <row r="24" spans="1:20">
      <c r="A24" s="176">
        <v>7124</v>
      </c>
      <c r="B24" s="342" t="str">
        <f>+VLOOKUP($A24,Master!$D$22:$G$218,4,FALSE)</f>
        <v>Ostali doprinosi</v>
      </c>
      <c r="C24" s="343"/>
      <c r="D24" s="343"/>
      <c r="E24" s="343"/>
      <c r="F24" s="343"/>
      <c r="G24" s="189">
        <f>+SUMPRODUCT(('2015'!$G24:$R24)*('2015'!$G$5:$R$5&lt;=Master!$B$3)*($A24='2015'!$A$10:$A$66))</f>
        <v>5914160.5500000007</v>
      </c>
      <c r="H24" s="189">
        <f>+SUMPRODUCT(('2015'!$G119:$R119)*('2015'!$G$5:$R$5&lt;=Master!$B$3))</f>
        <v>6182711.4017194202</v>
      </c>
      <c r="I24" s="190">
        <f t="shared" si="0"/>
        <v>-268550.85171941947</v>
      </c>
      <c r="J24" s="191">
        <f t="shared" si="1"/>
        <v>-4.3435773444760017E-2</v>
      </c>
      <c r="K24" s="189">
        <f>+SUMPRODUCT(('2014'!$G24:$R24)*('2014'!$G$5:$R$5&lt;=Master!$B$3))</f>
        <v>5052461.58</v>
      </c>
      <c r="L24" s="190">
        <f t="shared" si="2"/>
        <v>861698.97000000067</v>
      </c>
      <c r="M24" s="192">
        <f t="shared" si="3"/>
        <v>0.17055032608481513</v>
      </c>
      <c r="N24" s="193">
        <f>+INDEX('2015'!$1:$1048576,MATCH('Analitika - 2015'!$A24,'2015'!$A:$A,0),MATCH('Analitika - 2015'!$N$6,'2015'!$6:$6,0))</f>
        <v>1006476.8699999998</v>
      </c>
      <c r="O24" s="189">
        <f>+INDEX('2015'!$1:$1048576,MATCH(CONCATENATE('Analitika - 2015'!$A24,"p"),'2015'!$A:$A,0),MATCH('Analitika - 2015'!$O$6,'2015'!$101:$101,0))</f>
        <v>1146217.0405176056</v>
      </c>
      <c r="P24" s="190">
        <f t="shared" si="4"/>
        <v>-139740.17051760585</v>
      </c>
      <c r="Q24" s="191">
        <f t="shared" si="5"/>
        <v>-0.12191423227707587</v>
      </c>
      <c r="R24" s="189">
        <f>+INDEX('2014'!$1:$1048576,MATCH('Analitika - 2015'!$A24,'2014'!$A:$A,0),MATCH('Analitika - 2015'!$R$6,'2014'!$6:$6,0))</f>
        <v>884097.32</v>
      </c>
      <c r="S24" s="190">
        <f t="shared" si="6"/>
        <v>122379.54999999981</v>
      </c>
      <c r="T24" s="194">
        <f t="shared" si="7"/>
        <v>0.13842316590214288</v>
      </c>
    </row>
    <row r="25" spans="1:20">
      <c r="A25" s="176">
        <v>713</v>
      </c>
      <c r="B25" s="350" t="str">
        <f>+VLOOKUP($A25,Master!$D$22:$G$218,4,FALSE)</f>
        <v>Takse</v>
      </c>
      <c r="C25" s="351"/>
      <c r="D25" s="351"/>
      <c r="E25" s="351"/>
      <c r="F25" s="351"/>
      <c r="G25" s="201">
        <f>+SUMPRODUCT(('2015'!$G25:$R25)*('2015'!$G$5:$R$5&lt;=Master!$B$3)*($A25='2015'!$A$10:$A$66))</f>
        <v>6965381.1799999997</v>
      </c>
      <c r="H25" s="201">
        <f>+SUMPRODUCT(('2015'!$G120:$R120)*('2015'!$G$5:$R$5&lt;=Master!$B$3))</f>
        <v>10140133.333073081</v>
      </c>
      <c r="I25" s="202">
        <f t="shared" si="0"/>
        <v>-3174752.1530730817</v>
      </c>
      <c r="J25" s="203">
        <f t="shared" si="1"/>
        <v>-0.31308781145098985</v>
      </c>
      <c r="K25" s="201">
        <f>+SUMPRODUCT(('2014'!$G25:$R25)*('2014'!$G$5:$R$5&lt;=Master!$B$3))</f>
        <v>9176955.9199999999</v>
      </c>
      <c r="L25" s="202">
        <f t="shared" si="2"/>
        <v>-2211574.7400000002</v>
      </c>
      <c r="M25" s="204">
        <f t="shared" si="3"/>
        <v>-0.24099219384721637</v>
      </c>
      <c r="N25" s="205">
        <f>+INDEX('2015'!$1:$1048576,MATCH('Analitika - 2015'!$A25,'2015'!$A:$A,0),MATCH('Analitika - 2015'!$N$6,'2015'!$6:$6,0))</f>
        <v>1233348.6099999999</v>
      </c>
      <c r="O25" s="201">
        <f>+INDEX('2015'!$1:$1048576,MATCH(CONCATENATE('Analitika - 2015'!$A25,"p"),'2015'!$A:$A,0),MATCH('Analitika - 2015'!$O$6,'2015'!$101:$101,0))</f>
        <v>1446144.3329938813</v>
      </c>
      <c r="P25" s="202">
        <f t="shared" si="4"/>
        <v>-212795.72299388144</v>
      </c>
      <c r="Q25" s="203">
        <f t="shared" si="5"/>
        <v>-0.14714694663522343</v>
      </c>
      <c r="R25" s="201">
        <f>+INDEX('2014'!$1:$1048576,MATCH('Analitika - 2015'!$A25,'2014'!$A:$A,0),MATCH('Analitika - 2015'!$R$6,'2014'!$6:$6,0))</f>
        <v>1201295.81</v>
      </c>
      <c r="S25" s="202">
        <f t="shared" si="6"/>
        <v>32052.799999999814</v>
      </c>
      <c r="T25" s="206">
        <f t="shared" si="7"/>
        <v>2.6681854488445955E-2</v>
      </c>
    </row>
    <row r="26" spans="1:20">
      <c r="A26" s="176">
        <v>714</v>
      </c>
      <c r="B26" s="350" t="str">
        <f>+VLOOKUP($A26,Master!$D$22:$G$218,4,FALSE)</f>
        <v>Naknade</v>
      </c>
      <c r="C26" s="351"/>
      <c r="D26" s="351"/>
      <c r="E26" s="351"/>
      <c r="F26" s="351"/>
      <c r="G26" s="201">
        <f>+SUMPRODUCT(('2015'!$G26:$R26)*('2015'!$G$5:$R$5&lt;=Master!$B$3)*($A26='2015'!$A$10:$A$66))</f>
        <v>12965834.040000001</v>
      </c>
      <c r="H26" s="201">
        <f>+SUMPRODUCT(('2015'!$G121:$R121)*('2015'!$G$5:$R$5&lt;=Master!$B$3))</f>
        <v>7139233.4986158805</v>
      </c>
      <c r="I26" s="202">
        <f t="shared" si="0"/>
        <v>5826600.5413841205</v>
      </c>
      <c r="J26" s="203">
        <f t="shared" si="1"/>
        <v>0.81613811097700517</v>
      </c>
      <c r="K26" s="201">
        <f>+SUMPRODUCT(('2014'!$G26:$R26)*('2014'!$G$5:$R$5&lt;=Master!$B$3))</f>
        <v>8658203.5800000001</v>
      </c>
      <c r="L26" s="202">
        <f t="shared" si="2"/>
        <v>4307630.4600000009</v>
      </c>
      <c r="M26" s="204">
        <f t="shared" si="3"/>
        <v>0.49752011721581635</v>
      </c>
      <c r="N26" s="205">
        <f>+INDEX('2015'!$1:$1048576,MATCH('Analitika - 2015'!$A26,'2015'!$A:$A,0),MATCH('Analitika - 2015'!$N$6,'2015'!$6:$6,0))</f>
        <v>3701757.8800000008</v>
      </c>
      <c r="O26" s="201">
        <f>+INDEX('2015'!$1:$1048576,MATCH(CONCATENATE('Analitika - 2015'!$A26,"p"),'2015'!$A:$A,0),MATCH('Analitika - 2015'!$O$6,'2015'!$101:$101,0))</f>
        <v>1342917.6146265836</v>
      </c>
      <c r="P26" s="202">
        <f t="shared" si="4"/>
        <v>2358840.2653734172</v>
      </c>
      <c r="Q26" s="203">
        <f t="shared" si="5"/>
        <v>1.7565040771539246</v>
      </c>
      <c r="R26" s="201">
        <f>+INDEX('2014'!$1:$1048576,MATCH('Analitika - 2015'!$A26,'2014'!$A:$A,0),MATCH('Analitika - 2015'!$R$6,'2014'!$6:$6,0))</f>
        <v>1730168.3699999999</v>
      </c>
      <c r="S26" s="202">
        <f t="shared" si="6"/>
        <v>1971589.5100000009</v>
      </c>
      <c r="T26" s="206">
        <f t="shared" si="7"/>
        <v>1.1395362117271866</v>
      </c>
    </row>
    <row r="27" spans="1:20">
      <c r="A27" s="176">
        <v>715</v>
      </c>
      <c r="B27" s="350" t="str">
        <f>+VLOOKUP($A27,Master!$D$22:$G$218,4,FALSE)</f>
        <v>Ostali prihodi</v>
      </c>
      <c r="C27" s="351"/>
      <c r="D27" s="351"/>
      <c r="E27" s="351"/>
      <c r="F27" s="351"/>
      <c r="G27" s="201">
        <f>+SUMPRODUCT(('2015'!$G27:$R27)*('2015'!$G$5:$R$5&lt;=Master!$B$3)*($A27='2015'!$A$10:$A$66))</f>
        <v>14595966.279999997</v>
      </c>
      <c r="H27" s="201">
        <f>+SUMPRODUCT(('2015'!$G122:$R122)*('2015'!$G$5:$R$5&lt;=Master!$B$3))</f>
        <v>19789849.083596431</v>
      </c>
      <c r="I27" s="202">
        <f t="shared" si="0"/>
        <v>-5193882.8035964333</v>
      </c>
      <c r="J27" s="203">
        <f t="shared" si="1"/>
        <v>-0.26245186517877894</v>
      </c>
      <c r="K27" s="201">
        <f>+SUMPRODUCT(('2014'!$G27:$R27)*('2014'!$G$5:$R$5&lt;=Master!$B$3))</f>
        <v>16240871.4</v>
      </c>
      <c r="L27" s="202">
        <f t="shared" si="2"/>
        <v>-1644905.1200000029</v>
      </c>
      <c r="M27" s="204">
        <f t="shared" si="3"/>
        <v>-0.10128182654041595</v>
      </c>
      <c r="N27" s="205">
        <f>+INDEX('2015'!$1:$1048576,MATCH('Analitika - 2015'!$A27,'2015'!$A:$A,0),MATCH('Analitika - 2015'!$N$6,'2015'!$6:$6,0))</f>
        <v>2301731.5600000005</v>
      </c>
      <c r="O27" s="201">
        <f>+INDEX('2015'!$1:$1048576,MATCH(CONCATENATE('Analitika - 2015'!$A27,"p"),'2015'!$A:$A,0),MATCH('Analitika - 2015'!$O$6,'2015'!$101:$101,0))</f>
        <v>3090446.9975072816</v>
      </c>
      <c r="P27" s="202">
        <f t="shared" si="4"/>
        <v>-788715.43750728108</v>
      </c>
      <c r="Q27" s="203">
        <f t="shared" si="5"/>
        <v>-0.2552107957662596</v>
      </c>
      <c r="R27" s="201">
        <f>+INDEX('2014'!$1:$1048576,MATCH('Analitika - 2015'!$A27,'2014'!$A:$A,0),MATCH('Analitika - 2015'!$R$6,'2014'!$6:$6,0))</f>
        <v>2293849.2600000002</v>
      </c>
      <c r="S27" s="202">
        <f t="shared" si="6"/>
        <v>7882.3000000002794</v>
      </c>
      <c r="T27" s="206">
        <f t="shared" si="7"/>
        <v>3.4362763663033924E-3</v>
      </c>
    </row>
    <row r="28" spans="1:20">
      <c r="A28" s="176">
        <v>73</v>
      </c>
      <c r="B28" s="350" t="str">
        <f>+VLOOKUP($A28,Master!$D$22:$G$218,4,FALSE)</f>
        <v>Primici od otplate kredita i sredstva prenesena iz prethodne godine</v>
      </c>
      <c r="C28" s="351"/>
      <c r="D28" s="351"/>
      <c r="E28" s="351"/>
      <c r="F28" s="351"/>
      <c r="G28" s="201">
        <f>+SUMPRODUCT(('2015'!$G28:$R28)*('2015'!$G$5:$R$5&lt;=Master!$B$3)*($A28='2015'!$A$10:$A$66))</f>
        <v>4604066.12</v>
      </c>
      <c r="H28" s="201">
        <f>+SUMPRODUCT(('2015'!$G123:$R123)*('2015'!$G$5:$R$5&lt;=Master!$B$3))</f>
        <v>2042725.4901635451</v>
      </c>
      <c r="I28" s="202">
        <f t="shared" si="0"/>
        <v>2561340.629836455</v>
      </c>
      <c r="J28" s="203">
        <f t="shared" si="1"/>
        <v>1.2538839125326566</v>
      </c>
      <c r="K28" s="201">
        <f>+SUMPRODUCT(('2014'!$G28:$R28)*('2014'!$G$5:$R$5&lt;=Master!$B$3))</f>
        <v>2121532.9</v>
      </c>
      <c r="L28" s="202">
        <f t="shared" si="2"/>
        <v>2482533.2200000002</v>
      </c>
      <c r="M28" s="204">
        <f t="shared" si="3"/>
        <v>1.1701601327983178</v>
      </c>
      <c r="N28" s="205">
        <f>+INDEX('2015'!$1:$1048576,MATCH('Analitika - 2015'!$A28,'2015'!$A:$A,0),MATCH('Analitika - 2015'!$N$6,'2015'!$6:$6,0))</f>
        <v>90543.209999999992</v>
      </c>
      <c r="O28" s="201">
        <f>+INDEX('2015'!$1:$1048576,MATCH(CONCATENATE('Analitika - 2015'!$A28,"p"),'2015'!$A:$A,0),MATCH('Analitika - 2015'!$O$6,'2015'!$101:$101,0))</f>
        <v>850260.27680842578</v>
      </c>
      <c r="P28" s="202">
        <f t="shared" si="4"/>
        <v>-759717.06680842582</v>
      </c>
      <c r="Q28" s="203">
        <f t="shared" si="5"/>
        <v>-0.8935111841989527</v>
      </c>
      <c r="R28" s="201">
        <f>+INDEX('2014'!$1:$1048576,MATCH('Analitika - 2015'!$A28,'2014'!$A:$A,0),MATCH('Analitika - 2015'!$R$6,'2014'!$6:$6,0))</f>
        <v>98780.82</v>
      </c>
      <c r="S28" s="202">
        <f t="shared" si="6"/>
        <v>-8237.6100000000151</v>
      </c>
      <c r="T28" s="206">
        <f t="shared" si="7"/>
        <v>-8.339280844196284E-2</v>
      </c>
    </row>
    <row r="29" spans="1:20" ht="15.75" thickBot="1">
      <c r="A29" s="176">
        <v>74</v>
      </c>
      <c r="B29" s="352" t="str">
        <f>+VLOOKUP($A29,Master!$D$22:$G$218,4,FALSE)</f>
        <v>Donacije i transferi</v>
      </c>
      <c r="C29" s="353"/>
      <c r="D29" s="353"/>
      <c r="E29" s="353"/>
      <c r="F29" s="353"/>
      <c r="G29" s="201">
        <f>+SUMPRODUCT(('2015'!$G29:$R29)*('2015'!$G$5:$R$5&lt;=Master!$B$3)*($A29='2015'!$A$10:$A$66))</f>
        <v>2755263.84</v>
      </c>
      <c r="H29" s="201">
        <f>+SUMPRODUCT(('2015'!$G124:$R124)*('2015'!$G$5:$R$5&lt;=Master!$B$3))</f>
        <v>2832973.1485459018</v>
      </c>
      <c r="I29" s="202">
        <f t="shared" si="0"/>
        <v>-77709.308545901906</v>
      </c>
      <c r="J29" s="203">
        <f t="shared" si="1"/>
        <v>-2.7430301831765758E-2</v>
      </c>
      <c r="K29" s="201">
        <f>+SUMPRODUCT(('2014'!$G29:$R29)*('2014'!$G$5:$R$5&lt;=Master!$B$3))</f>
        <v>2415823.46</v>
      </c>
      <c r="L29" s="202">
        <f t="shared" si="2"/>
        <v>339440.37999999989</v>
      </c>
      <c r="M29" s="204">
        <f t="shared" si="3"/>
        <v>0.14050711304873231</v>
      </c>
      <c r="N29" s="205">
        <f>+INDEX('2015'!$1:$1048576,MATCH('Analitika - 2015'!$A29,'2015'!$A:$A,0),MATCH('Analitika - 2015'!$N$6,'2015'!$6:$6,0))</f>
        <v>752588.29</v>
      </c>
      <c r="O29" s="201">
        <f>+INDEX('2015'!$1:$1048576,MATCH(CONCATENATE('Analitika - 2015'!$A29,"p"),'2015'!$A:$A,0),MATCH('Analitika - 2015'!$O$6,'2015'!$101:$101,0))</f>
        <v>384254.59140583908</v>
      </c>
      <c r="P29" s="202">
        <f t="shared" si="4"/>
        <v>368333.69859416096</v>
      </c>
      <c r="Q29" s="203">
        <f t="shared" si="5"/>
        <v>0.95856681177593805</v>
      </c>
      <c r="R29" s="201">
        <f>+INDEX('2014'!$1:$1048576,MATCH('Analitika - 2015'!$A29,'2014'!$A:$A,0),MATCH('Analitika - 2015'!$R$6,'2014'!$6:$6,0))</f>
        <v>289870.69</v>
      </c>
      <c r="S29" s="202">
        <f t="shared" si="6"/>
        <v>462717.60000000003</v>
      </c>
      <c r="T29" s="206">
        <f t="shared" si="7"/>
        <v>1.5962897111122207</v>
      </c>
    </row>
    <row r="30" spans="1:20" ht="15.75" thickBot="1">
      <c r="A30" s="176">
        <v>4</v>
      </c>
      <c r="B30" s="338" t="str">
        <f>+VLOOKUP($A30,Master!$D$22:$G$218,4,FALSE)</f>
        <v>Budžetki izdaci</v>
      </c>
      <c r="C30" s="339"/>
      <c r="D30" s="339"/>
      <c r="E30" s="339"/>
      <c r="F30" s="339"/>
      <c r="G30" s="177">
        <f>+SUMPRODUCT(('2015'!$G30:$R30)*('2015'!$G$5:$R$5&lt;=Master!$B$3)*($A30='2015'!$A$10:$A$66))</f>
        <v>830837196.25000024</v>
      </c>
      <c r="H30" s="177">
        <f>+SUMPRODUCT(('2015'!$G125:$R125)*('2015'!$G$5:$R$5&lt;=Master!$B$3))</f>
        <v>912898476.07000005</v>
      </c>
      <c r="I30" s="178">
        <f t="shared" si="0"/>
        <v>-82061279.819999814</v>
      </c>
      <c r="J30" s="179">
        <f t="shared" si="1"/>
        <v>-8.989091555204598E-2</v>
      </c>
      <c r="K30" s="177">
        <f>+SUMPRODUCT(('2014'!$G30:$R30)*('2014'!$G$5:$R$5&lt;=Master!$B$3))</f>
        <v>771292294.19000006</v>
      </c>
      <c r="L30" s="178">
        <f t="shared" si="2"/>
        <v>59544902.060000181</v>
      </c>
      <c r="M30" s="180">
        <f t="shared" si="3"/>
        <v>7.7201474082576382E-2</v>
      </c>
      <c r="N30" s="181">
        <f>+INDEX('2015'!$1:$1048576,MATCH('Analitika - 2015'!$A30,'2015'!$A:$A,0),MATCH('Analitika - 2015'!$N$6,'2015'!$6:$6,0))</f>
        <v>125070570.16000003</v>
      </c>
      <c r="O30" s="177">
        <f>+INDEX('2015'!$1:$1048576,MATCH(CONCATENATE('Analitika - 2015'!$A30,"p"),'2015'!$A:$A,0),MATCH('Analitika - 2015'!$O$6,'2015'!$101:$101,0))</f>
        <v>130414068.01000001</v>
      </c>
      <c r="P30" s="178">
        <f t="shared" si="4"/>
        <v>-5343497.8499999791</v>
      </c>
      <c r="Q30" s="179">
        <f t="shared" si="5"/>
        <v>-4.0973323902374181E-2</v>
      </c>
      <c r="R30" s="177">
        <f>+INDEX('2014'!$1:$1048576,MATCH('Analitika - 2015'!$A30,'2014'!$A:$A,0),MATCH('Analitika - 2015'!$R$6,'2014'!$6:$6,0))</f>
        <v>118217871.01000002</v>
      </c>
      <c r="S30" s="178">
        <f t="shared" si="6"/>
        <v>6852699.150000006</v>
      </c>
      <c r="T30" s="182">
        <f t="shared" si="7"/>
        <v>5.7966693964741856E-2</v>
      </c>
    </row>
    <row r="31" spans="1:20" ht="15.75" thickBot="1">
      <c r="A31" s="176">
        <v>41</v>
      </c>
      <c r="B31" s="354" t="str">
        <f>+VLOOKUP($A31,Master!$D$22:$G$218,4,FALSE)</f>
        <v>Tekući izdaci</v>
      </c>
      <c r="C31" s="355"/>
      <c r="D31" s="355"/>
      <c r="E31" s="355"/>
      <c r="F31" s="355"/>
      <c r="G31" s="207">
        <f>+SUMPRODUCT(('2015'!$G31:$R31)*('2015'!$G$5:$R$5&lt;=Master!$B$3)*($A31='2015'!$A$10:$A$66))</f>
        <v>778655515.66000021</v>
      </c>
      <c r="H31" s="207">
        <f>+SUMPRODUCT(('2015'!$G126:$R126)*('2015'!$G$5:$R$5&lt;=Master!$B$3))</f>
        <v>746825181.15333343</v>
      </c>
      <c r="I31" s="208">
        <f t="shared" si="0"/>
        <v>31830334.50666678</v>
      </c>
      <c r="J31" s="209">
        <f t="shared" si="1"/>
        <v>4.2620864038771078E-2</v>
      </c>
      <c r="K31" s="207">
        <f>+SUMPRODUCT(('2014'!$G31:$R31)*('2014'!$G$5:$R$5&lt;=Master!$B$3))</f>
        <v>741687483.6500001</v>
      </c>
      <c r="L31" s="208">
        <f t="shared" si="2"/>
        <v>36968032.01000011</v>
      </c>
      <c r="M31" s="210">
        <f t="shared" si="3"/>
        <v>4.9843138552200683E-2</v>
      </c>
      <c r="N31" s="211">
        <f>+INDEX('2015'!$1:$1048576,MATCH('Analitika - 2015'!$A31,'2015'!$A:$A,0),MATCH('Analitika - 2015'!$N$6,'2015'!$6:$6,0))</f>
        <v>120373422.45000002</v>
      </c>
      <c r="O31" s="207">
        <f>+INDEX('2015'!$1:$1048576,MATCH(CONCATENATE('Analitika - 2015'!$A31,"p"),'2015'!$A:$A,0),MATCH('Analitika - 2015'!$O$6,'2015'!$101:$101,0))</f>
        <v>106689311.59333333</v>
      </c>
      <c r="P31" s="208">
        <f t="shared" si="4"/>
        <v>13684110.856666684</v>
      </c>
      <c r="Q31" s="209">
        <f t="shared" si="5"/>
        <v>0.12826130989415585</v>
      </c>
      <c r="R31" s="207">
        <f>+INDEX('2014'!$1:$1048576,MATCH('Analitika - 2015'!$A31,'2014'!$A:$A,0),MATCH('Analitika - 2015'!$R$6,'2014'!$6:$6,0))</f>
        <v>112348745.44000001</v>
      </c>
      <c r="S31" s="208">
        <f t="shared" si="6"/>
        <v>8024677.0100000054</v>
      </c>
      <c r="T31" s="212">
        <f t="shared" si="7"/>
        <v>7.1426494159523957E-2</v>
      </c>
    </row>
    <row r="32" spans="1:20">
      <c r="A32" s="176">
        <v>40</v>
      </c>
      <c r="B32" s="356" t="str">
        <f>+VLOOKUP($A32,Master!$D$22:$G$218,4,FALSE)</f>
        <v>Tekući budžetski izdaci</v>
      </c>
      <c r="C32" s="357"/>
      <c r="D32" s="357"/>
      <c r="E32" s="357"/>
      <c r="F32" s="357"/>
      <c r="G32" s="213">
        <f>+SUMPRODUCT(('2015'!$G32:$R32)*('2015'!$G$5:$R$5&lt;=Master!$B$3)*($A32='2015'!$A$10:$A$66))</f>
        <v>361480036.35000008</v>
      </c>
      <c r="H32" s="213">
        <f>+SUMPRODUCT(('2015'!$G127:$R127)*('2015'!$G$5:$R$5&lt;=Master!$B$3))</f>
        <v>368565373.20750004</v>
      </c>
      <c r="I32" s="214">
        <f t="shared" si="0"/>
        <v>-7085336.8574999571</v>
      </c>
      <c r="J32" s="215">
        <f t="shared" si="1"/>
        <v>-1.9224098009638424E-2</v>
      </c>
      <c r="K32" s="213">
        <f>+SUMPRODUCT(('2014'!$G32:$R32)*('2014'!$G$5:$R$5&lt;=Master!$B$3))</f>
        <v>354800890.1500001</v>
      </c>
      <c r="L32" s="214">
        <f t="shared" si="2"/>
        <v>6679146.1999999881</v>
      </c>
      <c r="M32" s="216">
        <f t="shared" si="3"/>
        <v>1.8825054799541885E-2</v>
      </c>
      <c r="N32" s="217">
        <f>+INDEX('2015'!$1:$1048576,MATCH('Analitika - 2015'!$A32,'2015'!$A:$A,0),MATCH('Analitika - 2015'!$N$6,'2015'!$6:$6,0))</f>
        <v>53421895.880000047</v>
      </c>
      <c r="O32" s="213">
        <f>+INDEX('2015'!$1:$1048576,MATCH(CONCATENATE('Analitika - 2015'!$A32,"p"),'2015'!$A:$A,0),MATCH('Analitika - 2015'!$O$6,'2015'!$101:$101,0))</f>
        <v>52652196.172500007</v>
      </c>
      <c r="P32" s="214">
        <f t="shared" si="4"/>
        <v>769699.70750004053</v>
      </c>
      <c r="Q32" s="215">
        <f t="shared" si="5"/>
        <v>1.4618567950676509E-2</v>
      </c>
      <c r="R32" s="213">
        <f>+INDEX('2014'!$1:$1048576,MATCH('Analitika - 2015'!$A32,'2014'!$A:$A,0),MATCH('Analitika - 2015'!$R$6,'2014'!$6:$6,0))</f>
        <v>50767489.420000017</v>
      </c>
      <c r="S32" s="214">
        <f t="shared" si="6"/>
        <v>2654406.4600000307</v>
      </c>
      <c r="T32" s="218">
        <f t="shared" si="7"/>
        <v>5.2285556964223545E-2</v>
      </c>
    </row>
    <row r="33" spans="1:20">
      <c r="A33" s="176">
        <v>411</v>
      </c>
      <c r="B33" s="342" t="str">
        <f>+VLOOKUP($A33,Master!$D$22:$G$218,4,FALSE)</f>
        <v>Bruto zarade i doprinosi na teret poslodavca</v>
      </c>
      <c r="C33" s="343"/>
      <c r="D33" s="343"/>
      <c r="E33" s="343"/>
      <c r="F33" s="343"/>
      <c r="G33" s="189">
        <f>+SUMPRODUCT(('2015'!$G33:$R33)*('2015'!$G$5:$R$5&lt;=Master!$B$3)*($A33='2015'!$A$10:$A$66))</f>
        <v>220455155.03000003</v>
      </c>
      <c r="H33" s="189">
        <f>+SUMPRODUCT(('2015'!$G128:$R128)*('2015'!$G$5:$R$5&lt;=Master!$B$3))</f>
        <v>221295431.42583334</v>
      </c>
      <c r="I33" s="190">
        <f t="shared" si="0"/>
        <v>-840276.39583331347</v>
      </c>
      <c r="J33" s="191">
        <f t="shared" si="1"/>
        <v>-3.797079724688901E-3</v>
      </c>
      <c r="K33" s="189">
        <f>+SUMPRODUCT(('2014'!$G33:$R33)*('2014'!$G$5:$R$5&lt;=Master!$B$3))</f>
        <v>220879388.0800001</v>
      </c>
      <c r="L33" s="190">
        <f t="shared" si="2"/>
        <v>-424233.05000007153</v>
      </c>
      <c r="M33" s="192">
        <f t="shared" si="3"/>
        <v>-1.9206547685943764E-3</v>
      </c>
      <c r="N33" s="193">
        <f>+INDEX('2015'!$1:$1048576,MATCH('Analitika - 2015'!$A33,'2015'!$A:$A,0),MATCH('Analitika - 2015'!$N$6,'2015'!$6:$6,0))</f>
        <v>33924786.88000004</v>
      </c>
      <c r="O33" s="189">
        <f>+INDEX('2015'!$1:$1048576,MATCH(CONCATENATE('Analitika - 2015'!$A33,"p"),'2015'!$A:$A,0),MATCH('Analitika - 2015'!$O$6,'2015'!$101:$101,0))</f>
        <v>31613633.060833335</v>
      </c>
      <c r="P33" s="190">
        <f t="shared" si="4"/>
        <v>2311153.819166705</v>
      </c>
      <c r="Q33" s="191">
        <f t="shared" si="5"/>
        <v>7.3106239156992991E-2</v>
      </c>
      <c r="R33" s="189">
        <f>+INDEX('2014'!$1:$1048576,MATCH('Analitika - 2015'!$A33,'2014'!$A:$A,0),MATCH('Analitika - 2015'!$R$6,'2014'!$6:$6,0))</f>
        <v>31638711.200000018</v>
      </c>
      <c r="S33" s="190">
        <f t="shared" si="6"/>
        <v>2286075.6800000221</v>
      </c>
      <c r="T33" s="194">
        <f t="shared" si="7"/>
        <v>7.2255651172036917E-2</v>
      </c>
    </row>
    <row r="34" spans="1:20">
      <c r="A34" s="176">
        <v>412</v>
      </c>
      <c r="B34" s="342" t="str">
        <f>+VLOOKUP($A34,Master!$D$22:$G$218,4,FALSE)</f>
        <v>Ostala lična primanja</v>
      </c>
      <c r="C34" s="343"/>
      <c r="D34" s="343"/>
      <c r="E34" s="343"/>
      <c r="F34" s="343"/>
      <c r="G34" s="189">
        <f>+SUMPRODUCT(('2015'!$G34:$R34)*('2015'!$G$5:$R$5&lt;=Master!$B$3)*($A34='2015'!$A$10:$A$66))</f>
        <v>7830936.7600000026</v>
      </c>
      <c r="H34" s="189">
        <f>+SUMPRODUCT(('2015'!$G129:$R129)*('2015'!$G$5:$R$5&lt;=Master!$B$3))</f>
        <v>6778102.9283333318</v>
      </c>
      <c r="I34" s="190">
        <f t="shared" si="0"/>
        <v>1052833.8316666707</v>
      </c>
      <c r="J34" s="191">
        <f t="shared" si="1"/>
        <v>0.15532868751014273</v>
      </c>
      <c r="K34" s="189">
        <f>+SUMPRODUCT(('2014'!$G34:$R34)*('2014'!$G$5:$R$5&lt;=Master!$B$3))</f>
        <v>5595715.9399999939</v>
      </c>
      <c r="L34" s="190">
        <f t="shared" si="2"/>
        <v>2235220.8200000087</v>
      </c>
      <c r="M34" s="192">
        <f t="shared" si="3"/>
        <v>0.39945216018238616</v>
      </c>
      <c r="N34" s="193">
        <f>+INDEX('2015'!$1:$1048576,MATCH('Analitika - 2015'!$A34,'2015'!$A:$A,0),MATCH('Analitika - 2015'!$N$6,'2015'!$6:$6,0))</f>
        <v>1168960.2600000005</v>
      </c>
      <c r="O34" s="189">
        <f>+INDEX('2015'!$1:$1048576,MATCH(CONCATENATE('Analitika - 2015'!$A34,"p"),'2015'!$A:$A,0),MATCH('Analitika - 2015'!$O$6,'2015'!$101:$101,0))</f>
        <v>968300.41833333322</v>
      </c>
      <c r="P34" s="190">
        <f t="shared" si="4"/>
        <v>200659.84166666726</v>
      </c>
      <c r="Q34" s="191">
        <f t="shared" si="5"/>
        <v>0.20722891146948874</v>
      </c>
      <c r="R34" s="189">
        <f>+INDEX('2014'!$1:$1048576,MATCH('Analitika - 2015'!$A34,'2014'!$A:$A,0),MATCH('Analitika - 2015'!$R$6,'2014'!$6:$6,0))</f>
        <v>1035451.5999999981</v>
      </c>
      <c r="S34" s="190">
        <f t="shared" si="6"/>
        <v>133508.66000000236</v>
      </c>
      <c r="T34" s="194">
        <f t="shared" si="7"/>
        <v>0.12893761523957536</v>
      </c>
    </row>
    <row r="35" spans="1:20">
      <c r="A35" s="176">
        <v>413</v>
      </c>
      <c r="B35" s="342" t="str">
        <f>+VLOOKUP($A35,Master!$D$22:$G$218,4,FALSE)</f>
        <v>Rashodi za materijal</v>
      </c>
      <c r="C35" s="343"/>
      <c r="D35" s="343"/>
      <c r="E35" s="343"/>
      <c r="F35" s="343"/>
      <c r="G35" s="189">
        <f>+SUMPRODUCT(('2015'!$G35:$R35)*('2015'!$G$5:$R$5&lt;=Master!$B$3)*($A35='2015'!$A$10:$A$66))</f>
        <v>11826176.079999998</v>
      </c>
      <c r="H35" s="189">
        <f>+SUMPRODUCT(('2015'!$G130:$R130)*('2015'!$G$5:$R$5&lt;=Master!$B$3))</f>
        <v>17153547.879999999</v>
      </c>
      <c r="I35" s="190">
        <f t="shared" si="0"/>
        <v>-5327371.8000000007</v>
      </c>
      <c r="J35" s="191">
        <f t="shared" si="1"/>
        <v>-0.31056967557197857</v>
      </c>
      <c r="K35" s="189">
        <f>+SUMPRODUCT(('2014'!$G35:$R35)*('2014'!$G$5:$R$5&lt;=Master!$B$3))</f>
        <v>13494414.700000001</v>
      </c>
      <c r="L35" s="190">
        <f t="shared" si="2"/>
        <v>-1668238.6200000029</v>
      </c>
      <c r="M35" s="192">
        <f t="shared" si="3"/>
        <v>-0.12362437772125101</v>
      </c>
      <c r="N35" s="193">
        <f>+INDEX('2015'!$1:$1048576,MATCH('Analitika - 2015'!$A35,'2015'!$A:$A,0),MATCH('Analitika - 2015'!$N$6,'2015'!$6:$6,0))</f>
        <v>1570319.5000000002</v>
      </c>
      <c r="O35" s="189">
        <f>+INDEX('2015'!$1:$1048576,MATCH(CONCATENATE('Analitika - 2015'!$A35,"p"),'2015'!$A:$A,0),MATCH('Analitika - 2015'!$O$6,'2015'!$101:$101,0))</f>
        <v>2450506.84</v>
      </c>
      <c r="P35" s="190">
        <f t="shared" si="4"/>
        <v>-880187.33999999962</v>
      </c>
      <c r="Q35" s="191">
        <f t="shared" si="5"/>
        <v>-0.35918583275613292</v>
      </c>
      <c r="R35" s="189">
        <f>+INDEX('2014'!$1:$1048576,MATCH('Analitika - 2015'!$A35,'2014'!$A:$A,0),MATCH('Analitika - 2015'!$R$6,'2014'!$6:$6,0))</f>
        <v>1644397.4700000009</v>
      </c>
      <c r="S35" s="190">
        <f t="shared" si="6"/>
        <v>-74077.970000000671</v>
      </c>
      <c r="T35" s="194">
        <f t="shared" si="7"/>
        <v>-4.5048701029685168E-2</v>
      </c>
    </row>
    <row r="36" spans="1:20">
      <c r="A36" s="176">
        <v>414</v>
      </c>
      <c r="B36" s="342" t="str">
        <f>+VLOOKUP($A36,Master!$D$22:$G$218,4,FALSE)</f>
        <v>Rashodi za usluge</v>
      </c>
      <c r="C36" s="343"/>
      <c r="D36" s="343"/>
      <c r="E36" s="343"/>
      <c r="F36" s="343"/>
      <c r="G36" s="189">
        <f>+SUMPRODUCT(('2015'!$G36:$R36)*('2015'!$G$5:$R$5&lt;=Master!$B$3)*($A36='2015'!$A$10:$A$66))</f>
        <v>25034603.010000031</v>
      </c>
      <c r="H36" s="189">
        <f>+SUMPRODUCT(('2015'!$G131:$R131)*('2015'!$G$5:$R$5&lt;=Master!$B$3))</f>
        <v>24226167.886666663</v>
      </c>
      <c r="I36" s="190">
        <f t="shared" si="0"/>
        <v>808435.12333336845</v>
      </c>
      <c r="J36" s="191">
        <f t="shared" si="1"/>
        <v>3.3370326133102868E-2</v>
      </c>
      <c r="K36" s="189">
        <f>+SUMPRODUCT(('2014'!$G36:$R36)*('2014'!$G$5:$R$5&lt;=Master!$B$3))</f>
        <v>24559711.860000022</v>
      </c>
      <c r="L36" s="190">
        <f t="shared" si="2"/>
        <v>474891.15000000969</v>
      </c>
      <c r="M36" s="192">
        <f t="shared" si="3"/>
        <v>1.9336185729990518E-2</v>
      </c>
      <c r="N36" s="193">
        <f>+INDEX('2015'!$1:$1048576,MATCH('Analitika - 2015'!$A36,'2015'!$A:$A,0),MATCH('Analitika - 2015'!$N$6,'2015'!$6:$6,0))</f>
        <v>5116631.2200000025</v>
      </c>
      <c r="O36" s="189">
        <f>+INDEX('2015'!$1:$1048576,MATCH(CONCATENATE('Analitika - 2015'!$A36,"p"),'2015'!$A:$A,0),MATCH('Analitika - 2015'!$O$6,'2015'!$101:$101,0))</f>
        <v>3460881.1266666669</v>
      </c>
      <c r="P36" s="190">
        <f t="shared" si="4"/>
        <v>1655750.0933333356</v>
      </c>
      <c r="Q36" s="191">
        <f t="shared" si="5"/>
        <v>0.47841865488401347</v>
      </c>
      <c r="R36" s="189">
        <f>+INDEX('2014'!$1:$1048576,MATCH('Analitika - 2015'!$A36,'2014'!$A:$A,0),MATCH('Analitika - 2015'!$R$6,'2014'!$6:$6,0))</f>
        <v>4316636.1600000039</v>
      </c>
      <c r="S36" s="190">
        <f t="shared" si="6"/>
        <v>799995.05999999866</v>
      </c>
      <c r="T36" s="194">
        <f t="shared" si="7"/>
        <v>0.18532835067572573</v>
      </c>
    </row>
    <row r="37" spans="1:20">
      <c r="A37" s="176">
        <v>415</v>
      </c>
      <c r="B37" s="342" t="str">
        <f>+VLOOKUP($A37,Master!$D$22:$G$218,4,FALSE)</f>
        <v>Rashodi za tekuće održavanje</v>
      </c>
      <c r="C37" s="343"/>
      <c r="D37" s="343"/>
      <c r="E37" s="343"/>
      <c r="F37" s="343"/>
      <c r="G37" s="189">
        <f>+SUMPRODUCT(('2015'!$G37:$R37)*('2015'!$G$5:$R$5&lt;=Master!$B$3)*($A37='2015'!$A$10:$A$66))</f>
        <v>8870544.1399999987</v>
      </c>
      <c r="H37" s="189">
        <f>+SUMPRODUCT(('2015'!$G132:$R132)*('2015'!$G$5:$R$5&lt;=Master!$B$3))</f>
        <v>12139879.109166671</v>
      </c>
      <c r="I37" s="190">
        <f t="shared" si="0"/>
        <v>-3269334.9691666719</v>
      </c>
      <c r="J37" s="191">
        <f t="shared" si="1"/>
        <v>-0.26930539750581517</v>
      </c>
      <c r="K37" s="189">
        <f>+SUMPRODUCT(('2014'!$G37:$R37)*('2014'!$G$5:$R$5&lt;=Master!$B$3))</f>
        <v>10067060.470000001</v>
      </c>
      <c r="L37" s="190">
        <f t="shared" si="2"/>
        <v>-1196516.3300000019</v>
      </c>
      <c r="M37" s="192">
        <f t="shared" si="3"/>
        <v>-0.11885458854306474</v>
      </c>
      <c r="N37" s="193">
        <f>+INDEX('2015'!$1:$1048576,MATCH('Analitika - 2015'!$A37,'2015'!$A:$A,0),MATCH('Analitika - 2015'!$N$6,'2015'!$6:$6,0))</f>
        <v>787559.14</v>
      </c>
      <c r="O37" s="189">
        <f>+INDEX('2015'!$1:$1048576,MATCH(CONCATENATE('Analitika - 2015'!$A37,"p"),'2015'!$A:$A,0),MATCH('Analitika - 2015'!$O$6,'2015'!$101:$101,0))</f>
        <v>1734268.4441666668</v>
      </c>
      <c r="P37" s="190">
        <f t="shared" si="4"/>
        <v>-946709.30416666681</v>
      </c>
      <c r="Q37" s="191">
        <f t="shared" si="5"/>
        <v>-0.54588394740790547</v>
      </c>
      <c r="R37" s="189">
        <f>+INDEX('2014'!$1:$1048576,MATCH('Analitika - 2015'!$A37,'2014'!$A:$A,0),MATCH('Analitika - 2015'!$R$6,'2014'!$6:$6,0))</f>
        <v>1944244.05</v>
      </c>
      <c r="S37" s="190">
        <f t="shared" si="6"/>
        <v>-1156684.9100000001</v>
      </c>
      <c r="T37" s="194">
        <f t="shared" si="7"/>
        <v>-0.59492783840588326</v>
      </c>
    </row>
    <row r="38" spans="1:20">
      <c r="A38" s="176">
        <v>416</v>
      </c>
      <c r="B38" s="342" t="str">
        <f>+VLOOKUP($A38,Master!$D$22:$G$218,4,FALSE)</f>
        <v>Kamate</v>
      </c>
      <c r="C38" s="343"/>
      <c r="D38" s="343"/>
      <c r="E38" s="343"/>
      <c r="F38" s="343"/>
      <c r="G38" s="189">
        <f>+SUMPRODUCT(('2015'!$G38:$R38)*('2015'!$G$5:$R$5&lt;=Master!$B$3)*($A38='2015'!$A$10:$A$66))</f>
        <v>54687118.400000006</v>
      </c>
      <c r="H38" s="189">
        <f>+SUMPRODUCT(('2015'!$G133:$R133)*('2015'!$G$5:$R$5&lt;=Master!$B$3))</f>
        <v>44196765.649166666</v>
      </c>
      <c r="I38" s="190">
        <f t="shared" si="0"/>
        <v>10490352.75083334</v>
      </c>
      <c r="J38" s="191">
        <f t="shared" si="1"/>
        <v>0.23735566611605963</v>
      </c>
      <c r="K38" s="189">
        <f>+SUMPRODUCT(('2014'!$G38:$R38)*('2014'!$G$5:$R$5&lt;=Master!$B$3))</f>
        <v>49455745.280000001</v>
      </c>
      <c r="L38" s="190">
        <f t="shared" si="2"/>
        <v>5231373.1200000048</v>
      </c>
      <c r="M38" s="192">
        <f t="shared" si="3"/>
        <v>0.10577887544474196</v>
      </c>
      <c r="N38" s="193">
        <f>+INDEX('2015'!$1:$1048576,MATCH('Analitika - 2015'!$A38,'2015'!$A:$A,0),MATCH('Analitika - 2015'!$N$6,'2015'!$6:$6,0))</f>
        <v>5104939.2</v>
      </c>
      <c r="O38" s="189">
        <f>+INDEX('2015'!$1:$1048576,MATCH(CONCATENATE('Analitika - 2015'!$A38,"p"),'2015'!$A:$A,0),MATCH('Analitika - 2015'!$O$6,'2015'!$101:$101,0))</f>
        <v>6313823.6641666666</v>
      </c>
      <c r="P38" s="190">
        <f t="shared" si="4"/>
        <v>-1208884.4641666664</v>
      </c>
      <c r="Q38" s="191">
        <f t="shared" si="5"/>
        <v>-0.19146630132031439</v>
      </c>
      <c r="R38" s="189">
        <f>+INDEX('2014'!$1:$1048576,MATCH('Analitika - 2015'!$A38,'2014'!$A:$A,0),MATCH('Analitika - 2015'!$R$6,'2014'!$6:$6,0))</f>
        <v>6410905.9299999997</v>
      </c>
      <c r="S38" s="190">
        <f t="shared" si="6"/>
        <v>-1305966.7299999995</v>
      </c>
      <c r="T38" s="194">
        <f t="shared" si="7"/>
        <v>-0.20371016893083616</v>
      </c>
    </row>
    <row r="39" spans="1:20">
      <c r="A39" s="176">
        <v>417</v>
      </c>
      <c r="B39" s="342" t="str">
        <f>+VLOOKUP($A39,Master!$D$22:$G$218,4,FALSE)</f>
        <v>Renta</v>
      </c>
      <c r="C39" s="343"/>
      <c r="D39" s="343"/>
      <c r="E39" s="343"/>
      <c r="F39" s="343"/>
      <c r="G39" s="189">
        <f>+SUMPRODUCT(('2015'!$G39:$R39)*('2015'!$G$5:$R$5&lt;=Master!$B$3)*($A39='2015'!$A$10:$A$66))</f>
        <v>5144196.49</v>
      </c>
      <c r="H39" s="189">
        <f>+SUMPRODUCT(('2015'!$G134:$R134)*('2015'!$G$5:$R$5&lt;=Master!$B$3))</f>
        <v>4857976.9524999997</v>
      </c>
      <c r="I39" s="190">
        <f t="shared" si="0"/>
        <v>286219.53750000056</v>
      </c>
      <c r="J39" s="191">
        <f t="shared" si="1"/>
        <v>5.8917434211520181E-2</v>
      </c>
      <c r="K39" s="189">
        <f>+SUMPRODUCT(('2014'!$G39:$R39)*('2014'!$G$5:$R$5&lt;=Master!$B$3))</f>
        <v>5056431.38</v>
      </c>
      <c r="L39" s="190">
        <f t="shared" si="2"/>
        <v>87765.110000000335</v>
      </c>
      <c r="M39" s="192">
        <f t="shared" si="3"/>
        <v>1.7357124700068782E-2</v>
      </c>
      <c r="N39" s="193">
        <f>+INDEX('2015'!$1:$1048576,MATCH('Analitika - 2015'!$A39,'2015'!$A:$A,0),MATCH('Analitika - 2015'!$N$6,'2015'!$6:$6,0))</f>
        <v>742385.64000000025</v>
      </c>
      <c r="O39" s="189">
        <f>+INDEX('2015'!$1:$1048576,MATCH(CONCATENATE('Analitika - 2015'!$A39,"p"),'2015'!$A:$A,0),MATCH('Analitika - 2015'!$O$6,'2015'!$101:$101,0))</f>
        <v>693996.7074999999</v>
      </c>
      <c r="P39" s="190">
        <f t="shared" si="4"/>
        <v>48388.932500000345</v>
      </c>
      <c r="Q39" s="191">
        <f t="shared" si="5"/>
        <v>6.9725017391383481E-2</v>
      </c>
      <c r="R39" s="189">
        <f>+INDEX('2014'!$1:$1048576,MATCH('Analitika - 2015'!$A39,'2014'!$A:$A,0),MATCH('Analitika - 2015'!$R$6,'2014'!$6:$6,0))</f>
        <v>704468.67000000016</v>
      </c>
      <c r="S39" s="190">
        <f t="shared" si="6"/>
        <v>37916.970000000088</v>
      </c>
      <c r="T39" s="194">
        <f t="shared" si="7"/>
        <v>5.3823500766897237E-2</v>
      </c>
    </row>
    <row r="40" spans="1:20">
      <c r="A40" s="176">
        <v>418</v>
      </c>
      <c r="B40" s="342" t="str">
        <f>+VLOOKUP($A40,Master!$D$22:$G$218,4,FALSE)</f>
        <v>Subvencije</v>
      </c>
      <c r="C40" s="343"/>
      <c r="D40" s="343"/>
      <c r="E40" s="343"/>
      <c r="F40" s="343"/>
      <c r="G40" s="189">
        <f>+SUMPRODUCT(('2015'!$G40:$R40)*('2015'!$G$5:$R$5&lt;=Master!$B$3)*($A40='2015'!$A$10:$A$66))</f>
        <v>6957948.04</v>
      </c>
      <c r="H40" s="189">
        <f>+SUMPRODUCT(('2015'!$G135:$R135)*('2015'!$G$5:$R$5&lt;=Master!$B$3))</f>
        <v>12396766.666666666</v>
      </c>
      <c r="I40" s="190">
        <f t="shared" si="0"/>
        <v>-5438818.626666666</v>
      </c>
      <c r="J40" s="191">
        <f t="shared" si="1"/>
        <v>-0.43872880509165024</v>
      </c>
      <c r="K40" s="189">
        <f>+SUMPRODUCT(('2014'!$G40:$R40)*('2014'!$G$5:$R$5&lt;=Master!$B$3))</f>
        <v>10409976.600000001</v>
      </c>
      <c r="L40" s="190">
        <f t="shared" si="2"/>
        <v>-3452028.5600000015</v>
      </c>
      <c r="M40" s="192">
        <f t="shared" si="3"/>
        <v>-0.33160771562157032</v>
      </c>
      <c r="N40" s="193">
        <f>+INDEX('2015'!$1:$1048576,MATCH('Analitika - 2015'!$A40,'2015'!$A:$A,0),MATCH('Analitika - 2015'!$N$6,'2015'!$6:$6,0))</f>
        <v>762127.46000000008</v>
      </c>
      <c r="O40" s="189">
        <f>+INDEX('2015'!$1:$1048576,MATCH(CONCATENATE('Analitika - 2015'!$A40,"p"),'2015'!$A:$A,0),MATCH('Analitika - 2015'!$O$6,'2015'!$101:$101,0))</f>
        <v>1770966.6666666667</v>
      </c>
      <c r="P40" s="190">
        <f t="shared" si="4"/>
        <v>-1008839.2066666667</v>
      </c>
      <c r="Q40" s="191">
        <f t="shared" si="5"/>
        <v>-0.56965454271678362</v>
      </c>
      <c r="R40" s="189">
        <f>+INDEX('2014'!$1:$1048576,MATCH('Analitika - 2015'!$A40,'2014'!$A:$A,0),MATCH('Analitika - 2015'!$R$6,'2014'!$6:$6,0))</f>
        <v>349559.56000000006</v>
      </c>
      <c r="S40" s="190">
        <f t="shared" si="6"/>
        <v>412567.9</v>
      </c>
      <c r="T40" s="194">
        <f t="shared" si="7"/>
        <v>1.180250655996935</v>
      </c>
    </row>
    <row r="41" spans="1:20">
      <c r="A41" s="176">
        <v>419</v>
      </c>
      <c r="B41" s="342" t="str">
        <f>+VLOOKUP($A41,Master!$D$22:$G$218,4,FALSE)</f>
        <v>Ostali izdaci</v>
      </c>
      <c r="C41" s="343"/>
      <c r="D41" s="343"/>
      <c r="E41" s="343"/>
      <c r="F41" s="343"/>
      <c r="G41" s="189">
        <f>+SUMPRODUCT(('2015'!$G41:$R41)*('2015'!$G$5:$R$5&lt;=Master!$B$3)*($A41='2015'!$A$10:$A$66))</f>
        <v>15109224.749999998</v>
      </c>
      <c r="H41" s="189">
        <f>+SUMPRODUCT(('2015'!$G136:$R136)*('2015'!$G$5:$R$5&lt;=Master!$B$3))</f>
        <v>17441639.669999994</v>
      </c>
      <c r="I41" s="190">
        <f t="shared" si="0"/>
        <v>-2332414.9199999962</v>
      </c>
      <c r="J41" s="191">
        <f t="shared" si="1"/>
        <v>-0.13372681491705174</v>
      </c>
      <c r="K41" s="189">
        <f>+SUMPRODUCT(('2014'!$G41:$R41)*('2014'!$G$5:$R$5&lt;=Master!$B$3))</f>
        <v>11562869.660000002</v>
      </c>
      <c r="L41" s="190">
        <f t="shared" si="2"/>
        <v>3546355.0899999961</v>
      </c>
      <c r="M41" s="192">
        <f t="shared" si="3"/>
        <v>0.3067019861227076</v>
      </c>
      <c r="N41" s="193">
        <f>+INDEX('2015'!$1:$1048576,MATCH('Analitika - 2015'!$A41,'2015'!$A:$A,0),MATCH('Analitika - 2015'!$N$6,'2015'!$6:$6,0))</f>
        <v>3404287.5800000015</v>
      </c>
      <c r="O41" s="189">
        <f>+INDEX('2015'!$1:$1048576,MATCH(CONCATENATE('Analitika - 2015'!$A41,"p"),'2015'!$A:$A,0),MATCH('Analitika - 2015'!$O$6,'2015'!$101:$101,0))</f>
        <v>2491662.8099999996</v>
      </c>
      <c r="P41" s="190">
        <f t="shared" si="4"/>
        <v>912624.77000000188</v>
      </c>
      <c r="Q41" s="191">
        <f t="shared" si="5"/>
        <v>0.36627137762673523</v>
      </c>
      <c r="R41" s="189">
        <f>+INDEX('2014'!$1:$1048576,MATCH('Analitika - 2015'!$A41,'2014'!$A:$A,0),MATCH('Analitika - 2015'!$R$6,'2014'!$6:$6,0))</f>
        <v>1959342.91</v>
      </c>
      <c r="S41" s="190">
        <f t="shared" si="6"/>
        <v>1444944.6700000016</v>
      </c>
      <c r="T41" s="194">
        <f t="shared" si="7"/>
        <v>0.73746390314087584</v>
      </c>
    </row>
    <row r="42" spans="1:20">
      <c r="A42" s="176">
        <v>440</v>
      </c>
      <c r="B42" s="342" t="str">
        <f>+VLOOKUP($A42,Master!$D$22:$G$218,4,FALSE)</f>
        <v>Kapitalni izdaci u tekućem budžetu</v>
      </c>
      <c r="C42" s="343"/>
      <c r="D42" s="343"/>
      <c r="E42" s="343"/>
      <c r="F42" s="343"/>
      <c r="G42" s="189">
        <f>+SUMPRODUCT(('2015'!$G42:$R42)*('2015'!$G$5:$R$5&lt;=Master!$B$3)*($A42='2015'!$A$10:$A$66))</f>
        <v>5564133.6500000022</v>
      </c>
      <c r="H42" s="189">
        <f>+SUMPRODUCT(('2015'!$G137:$R137)*('2015'!$G$5:$R$5&lt;=Master!$B$3))</f>
        <v>8079095.0391666647</v>
      </c>
      <c r="I42" s="190">
        <f t="shared" si="0"/>
        <v>-2514961.3891666625</v>
      </c>
      <c r="J42" s="191">
        <f t="shared" si="1"/>
        <v>-0.3112924624570419</v>
      </c>
      <c r="K42" s="189">
        <f>+SUMPRODUCT(('2014'!$G42:$R42)*('2014'!$G$5:$R$5&lt;=Master!$B$3))</f>
        <v>3719576.1799999997</v>
      </c>
      <c r="L42" s="190">
        <f t="shared" si="2"/>
        <v>1844557.4700000025</v>
      </c>
      <c r="M42" s="192">
        <f t="shared" si="3"/>
        <v>0.49590528080002994</v>
      </c>
      <c r="N42" s="193">
        <f>+INDEX('2015'!$1:$1048576,MATCH('Analitika - 2015'!$A42,'2015'!$A:$A,0),MATCH('Analitika - 2015'!$N$6,'2015'!$6:$6,0))</f>
        <v>839898.99999999977</v>
      </c>
      <c r="O42" s="189">
        <f>+INDEX('2015'!$1:$1048576,MATCH(CONCATENATE('Analitika - 2015'!$A42,"p"),'2015'!$A:$A,0),MATCH('Analitika - 2015'!$O$6,'2015'!$101:$101,0))</f>
        <v>1154156.4341666666</v>
      </c>
      <c r="P42" s="190">
        <f t="shared" si="4"/>
        <v>-314257.43416666682</v>
      </c>
      <c r="Q42" s="191">
        <f t="shared" si="5"/>
        <v>-0.27228322336873645</v>
      </c>
      <c r="R42" s="189">
        <f>+INDEX('2014'!$1:$1048576,MATCH('Analitika - 2015'!$A42,'2014'!$A:$A,0),MATCH('Analitika - 2015'!$R$6,'2014'!$6:$6,0))</f>
        <v>763771.87</v>
      </c>
      <c r="S42" s="190">
        <f t="shared" si="6"/>
        <v>76127.129999999772</v>
      </c>
      <c r="T42" s="194">
        <f t="shared" si="7"/>
        <v>9.9672602501058138E-2</v>
      </c>
    </row>
    <row r="43" spans="1:20">
      <c r="A43" s="176">
        <v>42</v>
      </c>
      <c r="B43" s="332" t="str">
        <f>+VLOOKUP($A43,Master!$D$22:$G$218,4,FALSE)</f>
        <v>Transferi za socijalnu zaštitu</v>
      </c>
      <c r="C43" s="333"/>
      <c r="D43" s="333"/>
      <c r="E43" s="333"/>
      <c r="F43" s="333"/>
      <c r="G43" s="219">
        <f>+SUMPRODUCT(('2015'!$G43:$R43)*('2015'!$G$5:$R$5&lt;=Master!$B$3)*($A43='2015'!$A$10:$A$66))</f>
        <v>283549895.84000009</v>
      </c>
      <c r="H43" s="219">
        <f>+SUMPRODUCT(('2015'!$G138:$R138)*('2015'!$G$5:$R$5&lt;=Master!$B$3))</f>
        <v>294493222.91666663</v>
      </c>
      <c r="I43" s="220">
        <f t="shared" si="0"/>
        <v>-10943327.076666534</v>
      </c>
      <c r="J43" s="221">
        <f t="shared" si="1"/>
        <v>-3.7159860482640639E-2</v>
      </c>
      <c r="K43" s="219">
        <f>+SUMPRODUCT(('2014'!$G43:$R43)*('2014'!$G$5:$R$5&lt;=Master!$B$3))</f>
        <v>286854394.13</v>
      </c>
      <c r="L43" s="220">
        <f t="shared" si="2"/>
        <v>-3304498.2899999022</v>
      </c>
      <c r="M43" s="222">
        <f t="shared" si="3"/>
        <v>-1.1519775738566329E-2</v>
      </c>
      <c r="N43" s="223">
        <f>+INDEX('2015'!$1:$1048576,MATCH('Analitika - 2015'!$A43,'2015'!$A:$A,0),MATCH('Analitika - 2015'!$N$6,'2015'!$6:$6,0))</f>
        <v>40367487.210000023</v>
      </c>
      <c r="O43" s="219">
        <f>+INDEX('2015'!$1:$1048576,MATCH(CONCATENATE('Analitika - 2015'!$A43,"p"),'2015'!$A:$A,0),MATCH('Analitika - 2015'!$O$6,'2015'!$101:$101,0))</f>
        <v>42070460.416666664</v>
      </c>
      <c r="P43" s="220">
        <f t="shared" si="4"/>
        <v>-1702973.2066666409</v>
      </c>
      <c r="Q43" s="221">
        <f t="shared" si="5"/>
        <v>-4.047907224690106E-2</v>
      </c>
      <c r="R43" s="219">
        <f>+INDEX('2014'!$1:$1048576,MATCH('Analitika - 2015'!$A43,'2014'!$A:$A,0),MATCH('Analitika - 2015'!$R$6,'2014'!$6:$6,0))</f>
        <v>42646776.50999999</v>
      </c>
      <c r="S43" s="220">
        <f t="shared" si="6"/>
        <v>-2279289.2999999672</v>
      </c>
      <c r="T43" s="224">
        <f t="shared" si="7"/>
        <v>-5.3445758074247673E-2</v>
      </c>
    </row>
    <row r="44" spans="1:20">
      <c r="A44" s="176">
        <v>421</v>
      </c>
      <c r="B44" s="342" t="str">
        <f>+VLOOKUP($A44,Master!$D$22:$G$218,4,FALSE)</f>
        <v>Prava iz oblasti socijalne zaštite</v>
      </c>
      <c r="C44" s="343"/>
      <c r="D44" s="343"/>
      <c r="E44" s="343"/>
      <c r="F44" s="343"/>
      <c r="G44" s="189">
        <f>+SUMPRODUCT(('2015'!$G44:$R44)*('2015'!$G$5:$R$5&lt;=Master!$B$3)*($A44='2015'!$A$10:$A$66))</f>
        <v>35301371.499999993</v>
      </c>
      <c r="H44" s="189">
        <f>+SUMPRODUCT(('2015'!$G139:$R139)*('2015'!$G$5:$R$5&lt;=Master!$B$3))</f>
        <v>35309531.25</v>
      </c>
      <c r="I44" s="190">
        <f t="shared" si="0"/>
        <v>-8159.7500000074506</v>
      </c>
      <c r="J44" s="191">
        <f t="shared" si="1"/>
        <v>-2.310919944599199E-4</v>
      </c>
      <c r="K44" s="189">
        <f>+SUMPRODUCT(('2014'!$G44:$R44)*('2014'!$G$5:$R$5&lt;=Master!$B$3))</f>
        <v>35961087.189999998</v>
      </c>
      <c r="L44" s="190">
        <f t="shared" si="2"/>
        <v>-659715.69000000507</v>
      </c>
      <c r="M44" s="192">
        <f t="shared" si="3"/>
        <v>-1.8345265439679403E-2</v>
      </c>
      <c r="N44" s="193">
        <f>+INDEX('2015'!$1:$1048576,MATCH('Analitika - 2015'!$A44,'2015'!$A:$A,0),MATCH('Analitika - 2015'!$N$6,'2015'!$6:$6,0))</f>
        <v>5250320.330000001</v>
      </c>
      <c r="O44" s="189">
        <f>+INDEX('2015'!$1:$1048576,MATCH(CONCATENATE('Analitika - 2015'!$A44,"p"),'2015'!$A:$A,0),MATCH('Analitika - 2015'!$O$6,'2015'!$101:$101,0))</f>
        <v>5044218.75</v>
      </c>
      <c r="P44" s="190">
        <f t="shared" si="4"/>
        <v>206101.58000000101</v>
      </c>
      <c r="Q44" s="191">
        <f t="shared" si="5"/>
        <v>4.0858969488585473E-2</v>
      </c>
      <c r="R44" s="189">
        <f>+INDEX('2014'!$1:$1048576,MATCH('Analitika - 2015'!$A44,'2014'!$A:$A,0),MATCH('Analitika - 2015'!$R$6,'2014'!$6:$6,0))</f>
        <v>5431940.5699999994</v>
      </c>
      <c r="S44" s="190">
        <f t="shared" si="6"/>
        <v>-181620.23999999836</v>
      </c>
      <c r="T44" s="194">
        <f t="shared" si="7"/>
        <v>-3.3435608814107232E-2</v>
      </c>
    </row>
    <row r="45" spans="1:20">
      <c r="A45" s="176">
        <v>422</v>
      </c>
      <c r="B45" s="342" t="str">
        <f>+VLOOKUP($A45,Master!$D$22:$G$218,4,FALSE)</f>
        <v>Sredstva za tehnološke viškove</v>
      </c>
      <c r="C45" s="343"/>
      <c r="D45" s="343"/>
      <c r="E45" s="343"/>
      <c r="F45" s="343"/>
      <c r="G45" s="189">
        <f>+SUMPRODUCT(('2015'!$G45:$R45)*('2015'!$G$5:$R$5&lt;=Master!$B$3)*($A45='2015'!$A$10:$A$66))</f>
        <v>10117054.58</v>
      </c>
      <c r="H45" s="189">
        <f>+SUMPRODUCT(('2015'!$G140:$R140)*('2015'!$G$5:$R$5&lt;=Master!$B$3))</f>
        <v>11340000</v>
      </c>
      <c r="I45" s="190">
        <f t="shared" si="0"/>
        <v>-1222945.42</v>
      </c>
      <c r="J45" s="191">
        <f t="shared" si="1"/>
        <v>-0.10784351146384474</v>
      </c>
      <c r="K45" s="189">
        <f>+SUMPRODUCT(('2014'!$G45:$R45)*('2014'!$G$5:$R$5&lt;=Master!$B$3))</f>
        <v>13466818.25</v>
      </c>
      <c r="L45" s="190">
        <f t="shared" si="2"/>
        <v>-3349763.67</v>
      </c>
      <c r="M45" s="192">
        <f t="shared" si="3"/>
        <v>-0.24874202709314797</v>
      </c>
      <c r="N45" s="193">
        <f>+INDEX('2015'!$1:$1048576,MATCH('Analitika - 2015'!$A45,'2015'!$A:$A,0),MATCH('Analitika - 2015'!$N$6,'2015'!$6:$6,0))</f>
        <v>975222.94</v>
      </c>
      <c r="O45" s="189">
        <f>+INDEX('2015'!$1:$1048576,MATCH(CONCATENATE('Analitika - 2015'!$A45,"p"),'2015'!$A:$A,0),MATCH('Analitika - 2015'!$O$6,'2015'!$101:$101,0))</f>
        <v>1620000</v>
      </c>
      <c r="P45" s="190">
        <f t="shared" si="4"/>
        <v>-644777.06000000006</v>
      </c>
      <c r="Q45" s="191">
        <f t="shared" si="5"/>
        <v>-0.39801053086419758</v>
      </c>
      <c r="R45" s="189">
        <f>+INDEX('2014'!$1:$1048576,MATCH('Analitika - 2015'!$A45,'2014'!$A:$A,0),MATCH('Analitika - 2015'!$R$6,'2014'!$6:$6,0))</f>
        <v>3437238.8899999997</v>
      </c>
      <c r="S45" s="190">
        <f t="shared" si="6"/>
        <v>-2462015.9499999997</v>
      </c>
      <c r="T45" s="194">
        <f t="shared" si="7"/>
        <v>-0.71627722971562213</v>
      </c>
    </row>
    <row r="46" spans="1:20">
      <c r="A46" s="176">
        <v>423</v>
      </c>
      <c r="B46" s="342" t="str">
        <f>+VLOOKUP($A46,Master!$D$22:$G$218,4,FALSE)</f>
        <v>Prava iz oblasti penzijskog i invalidskog osiguranja</v>
      </c>
      <c r="C46" s="343"/>
      <c r="D46" s="343"/>
      <c r="E46" s="343"/>
      <c r="F46" s="343"/>
      <c r="G46" s="189">
        <f>+SUMPRODUCT(('2015'!$G46:$R46)*('2015'!$G$5:$R$5&lt;=Master!$B$3)*($A46='2015'!$A$10:$A$66))</f>
        <v>224995112.17000005</v>
      </c>
      <c r="H46" s="189">
        <f>+SUMPRODUCT(('2015'!$G141:$R141)*('2015'!$G$5:$R$5&lt;=Master!$B$3))</f>
        <v>234765358.33333334</v>
      </c>
      <c r="I46" s="190">
        <f t="shared" si="0"/>
        <v>-9770246.1633332968</v>
      </c>
      <c r="J46" s="191">
        <f t="shared" si="1"/>
        <v>-4.1617069199199941E-2</v>
      </c>
      <c r="K46" s="189">
        <f>+SUMPRODUCT(('2014'!$G46:$R46)*('2014'!$G$5:$R$5&lt;=Master!$B$3))</f>
        <v>224656811.56999999</v>
      </c>
      <c r="L46" s="190">
        <f t="shared" si="2"/>
        <v>338300.60000005364</v>
      </c>
      <c r="M46" s="192">
        <f t="shared" si="3"/>
        <v>1.5058550757303113E-3</v>
      </c>
      <c r="N46" s="193">
        <f>+INDEX('2015'!$1:$1048576,MATCH('Analitika - 2015'!$A46,'2015'!$A:$A,0),MATCH('Analitika - 2015'!$N$6,'2015'!$6:$6,0))</f>
        <v>32230821.330000017</v>
      </c>
      <c r="O46" s="189">
        <f>+INDEX('2015'!$1:$1048576,MATCH(CONCATENATE('Analitika - 2015'!$A46,"p"),'2015'!$A:$A,0),MATCH('Analitika - 2015'!$O$6,'2015'!$101:$101,0))</f>
        <v>33537908.333333332</v>
      </c>
      <c r="P46" s="190">
        <f t="shared" si="4"/>
        <v>-1307087.0033333153</v>
      </c>
      <c r="Q46" s="191">
        <f t="shared" si="5"/>
        <v>-3.8973420475188147E-2</v>
      </c>
      <c r="R46" s="189">
        <f>+INDEX('2014'!$1:$1048576,MATCH('Analitika - 2015'!$A46,'2014'!$A:$A,0),MATCH('Analitika - 2015'!$R$6,'2014'!$6:$6,0))</f>
        <v>31956410.149999995</v>
      </c>
      <c r="S46" s="190">
        <f t="shared" si="6"/>
        <v>274411.18000002205</v>
      </c>
      <c r="T46" s="194">
        <f t="shared" si="7"/>
        <v>8.5870465021560261E-3</v>
      </c>
    </row>
    <row r="47" spans="1:20">
      <c r="A47" s="176">
        <v>424</v>
      </c>
      <c r="B47" s="342" t="str">
        <f>+VLOOKUP($A47,Master!$D$22:$G$218,4,FALSE)</f>
        <v>Ostala prava iz oblasti zdravstvene zaštite</v>
      </c>
      <c r="C47" s="343"/>
      <c r="D47" s="343"/>
      <c r="E47" s="343"/>
      <c r="F47" s="343"/>
      <c r="G47" s="189">
        <f>+SUMPRODUCT(('2015'!$G47:$R47)*('2015'!$G$5:$R$5&lt;=Master!$B$3)*($A47='2015'!$A$10:$A$66))</f>
        <v>8607844.5999999996</v>
      </c>
      <c r="H47" s="189">
        <f>+SUMPRODUCT(('2015'!$G142:$R142)*('2015'!$G$5:$R$5&lt;=Master!$B$3))</f>
        <v>8750000</v>
      </c>
      <c r="I47" s="190">
        <f t="shared" si="0"/>
        <v>-142155.40000000037</v>
      </c>
      <c r="J47" s="191">
        <f t="shared" si="1"/>
        <v>-1.6246331428571459E-2</v>
      </c>
      <c r="K47" s="189">
        <f>+SUMPRODUCT(('2014'!$G47:$R47)*('2014'!$G$5:$R$5&lt;=Master!$B$3))</f>
        <v>8450723.4499999993</v>
      </c>
      <c r="L47" s="190">
        <f t="shared" si="2"/>
        <v>157121.15000000037</v>
      </c>
      <c r="M47" s="192">
        <f t="shared" si="3"/>
        <v>1.8592627119989436E-2</v>
      </c>
      <c r="N47" s="193">
        <f>+INDEX('2015'!$1:$1048576,MATCH('Analitika - 2015'!$A47,'2015'!$A:$A,0),MATCH('Analitika - 2015'!$N$6,'2015'!$6:$6,0))</f>
        <v>1273205.0199999998</v>
      </c>
      <c r="O47" s="189">
        <f>+INDEX('2015'!$1:$1048576,MATCH(CONCATENATE('Analitika - 2015'!$A47,"p"),'2015'!$A:$A,0),MATCH('Analitika - 2015'!$O$6,'2015'!$101:$101,0))</f>
        <v>1250000</v>
      </c>
      <c r="P47" s="190">
        <f t="shared" si="4"/>
        <v>23205.019999999786</v>
      </c>
      <c r="Q47" s="191">
        <f t="shared" si="5"/>
        <v>1.8564015999999794E-2</v>
      </c>
      <c r="R47" s="189">
        <f>+INDEX('2014'!$1:$1048576,MATCH('Analitika - 2015'!$A47,'2014'!$A:$A,0),MATCH('Analitika - 2015'!$R$6,'2014'!$6:$6,0))</f>
        <v>1115187.44</v>
      </c>
      <c r="S47" s="190">
        <f t="shared" si="6"/>
        <v>158017.57999999984</v>
      </c>
      <c r="T47" s="194">
        <f t="shared" si="7"/>
        <v>0.14169598251572824</v>
      </c>
    </row>
    <row r="48" spans="1:20">
      <c r="A48" s="176">
        <v>425</v>
      </c>
      <c r="B48" s="342" t="str">
        <f>+VLOOKUP($A48,Master!$D$22:$G$218,4,FALSE)</f>
        <v>Ostala prava iz zdravstvenog osiguranja</v>
      </c>
      <c r="C48" s="343"/>
      <c r="D48" s="343"/>
      <c r="E48" s="343"/>
      <c r="F48" s="343"/>
      <c r="G48" s="189">
        <f>+SUMPRODUCT(('2015'!$G48:$R48)*('2015'!$G$5:$R$5&lt;=Master!$B$3)*($A48='2015'!$A$10:$A$66))</f>
        <v>4528512.9899999993</v>
      </c>
      <c r="H48" s="189">
        <f>+SUMPRODUCT(('2015'!$G143:$R143)*('2015'!$G$5:$R$5&lt;=Master!$B$3))</f>
        <v>4328333.3333333321</v>
      </c>
      <c r="I48" s="190">
        <f t="shared" si="0"/>
        <v>200179.6566666672</v>
      </c>
      <c r="J48" s="191">
        <f t="shared" si="1"/>
        <v>4.6248669233731388E-2</v>
      </c>
      <c r="K48" s="189">
        <f>+SUMPRODUCT(('2014'!$G48:$R48)*('2014'!$G$5:$R$5&lt;=Master!$B$3))</f>
        <v>4318953.67</v>
      </c>
      <c r="L48" s="190">
        <f t="shared" si="2"/>
        <v>209559.31999999937</v>
      </c>
      <c r="M48" s="192">
        <f t="shared" si="3"/>
        <v>4.8520853894688631E-2</v>
      </c>
      <c r="N48" s="193">
        <f>+INDEX('2015'!$1:$1048576,MATCH('Analitika - 2015'!$A48,'2015'!$A:$A,0),MATCH('Analitika - 2015'!$N$6,'2015'!$6:$6,0))</f>
        <v>637917.58999999985</v>
      </c>
      <c r="O48" s="189">
        <f>+INDEX('2015'!$1:$1048576,MATCH(CONCATENATE('Analitika - 2015'!$A48,"p"),'2015'!$A:$A,0),MATCH('Analitika - 2015'!$O$6,'2015'!$101:$101,0))</f>
        <v>618333.33333333326</v>
      </c>
      <c r="P48" s="190">
        <f t="shared" si="4"/>
        <v>19584.256666666595</v>
      </c>
      <c r="Q48" s="191">
        <f t="shared" si="5"/>
        <v>3.1672652291105052E-2</v>
      </c>
      <c r="R48" s="189">
        <f>+INDEX('2014'!$1:$1048576,MATCH('Analitika - 2015'!$A48,'2014'!$A:$A,0),MATCH('Analitika - 2015'!$R$6,'2014'!$6:$6,0))</f>
        <v>705999.46</v>
      </c>
      <c r="S48" s="190">
        <f t="shared" si="6"/>
        <v>-68081.870000000112</v>
      </c>
      <c r="T48" s="194">
        <f t="shared" si="7"/>
        <v>-9.6433317385257067E-2</v>
      </c>
    </row>
    <row r="49" spans="1:20">
      <c r="A49" s="176">
        <v>43</v>
      </c>
      <c r="B49" s="344" t="str">
        <f>+VLOOKUP($A49,Master!$D$22:$G$218,4,FALSE)</f>
        <v xml:space="preserve">Transferi institucijama, pojedincima, nevladinom i javnom sektoru </v>
      </c>
      <c r="C49" s="345"/>
      <c r="D49" s="345"/>
      <c r="E49" s="345"/>
      <c r="F49" s="345"/>
      <c r="G49" s="201">
        <f>+SUMPRODUCT(('2015'!$G49:$R49)*('2015'!$G$5:$R$5&lt;=Master!$B$3)*($A49='2015'!$A$10:$A$66))</f>
        <v>71398998.720000029</v>
      </c>
      <c r="H49" s="201">
        <f>+SUMPRODUCT(('2015'!$G144:$R144)*('2015'!$G$5:$R$5&lt;=Master!$B$3))</f>
        <v>74838573.028333336</v>
      </c>
      <c r="I49" s="202">
        <f t="shared" si="0"/>
        <v>-3439574.3083333075</v>
      </c>
      <c r="J49" s="203">
        <f t="shared" si="1"/>
        <v>-4.5959913038843059E-2</v>
      </c>
      <c r="K49" s="201">
        <f>+SUMPRODUCT(('2014'!$G49:$R49)*('2014'!$G$5:$R$5&lt;=Master!$B$3))</f>
        <v>53155051.730000019</v>
      </c>
      <c r="L49" s="202">
        <f t="shared" si="2"/>
        <v>18243946.99000001</v>
      </c>
      <c r="M49" s="204">
        <f t="shared" si="3"/>
        <v>0.34322131944616974</v>
      </c>
      <c r="N49" s="205">
        <f>+INDEX('2015'!$1:$1048576,MATCH('Analitika - 2015'!$A49,'2015'!$A:$A,0),MATCH('Analitika - 2015'!$N$6,'2015'!$6:$6,0))</f>
        <v>10744092.740000006</v>
      </c>
      <c r="O49" s="201">
        <f>+INDEX('2015'!$1:$1048576,MATCH(CONCATENATE('Analitika - 2015'!$A49,"p"),'2015'!$A:$A,0),MATCH('Analitika - 2015'!$O$6,'2015'!$101:$101,0))</f>
        <v>10691224.718333334</v>
      </c>
      <c r="P49" s="202">
        <f t="shared" si="4"/>
        <v>52868.021666672081</v>
      </c>
      <c r="Q49" s="203">
        <f t="shared" si="5"/>
        <v>4.9449920901964983E-3</v>
      </c>
      <c r="R49" s="201">
        <f>+INDEX('2014'!$1:$1048576,MATCH('Analitika - 2015'!$A49,'2014'!$A:$A,0),MATCH('Analitika - 2015'!$R$6,'2014'!$6:$6,0))</f>
        <v>7344002.3300000019</v>
      </c>
      <c r="S49" s="202">
        <f t="shared" si="6"/>
        <v>3400090.4100000039</v>
      </c>
      <c r="T49" s="206">
        <f t="shared" si="7"/>
        <v>0.4629751268066391</v>
      </c>
    </row>
    <row r="50" spans="1:20">
      <c r="A50" s="176">
        <v>44</v>
      </c>
      <c r="B50" s="344" t="str">
        <f>+VLOOKUP($A50,Master!$D$22:$G$218,4,FALSE)</f>
        <v>Kapitalni budžet</v>
      </c>
      <c r="C50" s="345"/>
      <c r="D50" s="345"/>
      <c r="E50" s="345"/>
      <c r="F50" s="345"/>
      <c r="G50" s="201">
        <f>+SUMPRODUCT(('2015'!$G50:$R50)*('2015'!$G$5:$R$5&lt;=Master!$B$3)*($A50='2015'!$A$10:$A$66))</f>
        <v>52181680.589999996</v>
      </c>
      <c r="H50" s="201">
        <f>+SUMPRODUCT(('2015'!$G145:$R145)*('2015'!$G$5:$R$5&lt;=Master!$B$3))</f>
        <v>166073294.91666666</v>
      </c>
      <c r="I50" s="202">
        <f t="shared" si="0"/>
        <v>-113891614.32666665</v>
      </c>
      <c r="J50" s="203">
        <f t="shared" si="1"/>
        <v>-0.68579126092377429</v>
      </c>
      <c r="K50" s="201">
        <f>+SUMPRODUCT(('2014'!$G50:$R50)*('2014'!$G$5:$R$5&lt;=Master!$B$3))</f>
        <v>29604810.540000007</v>
      </c>
      <c r="L50" s="202">
        <f t="shared" si="2"/>
        <v>22576870.04999999</v>
      </c>
      <c r="M50" s="204">
        <f t="shared" si="3"/>
        <v>0.76260815854557351</v>
      </c>
      <c r="N50" s="205">
        <f>+INDEX('2015'!$1:$1048576,MATCH('Analitika - 2015'!$A50,'2015'!$A:$A,0),MATCH('Analitika - 2015'!$N$6,'2015'!$6:$6,0))</f>
        <v>4697147.7100000083</v>
      </c>
      <c r="O50" s="201">
        <f>+INDEX('2015'!$1:$1048576,MATCH(CONCATENATE('Analitika - 2015'!$A50,"p"),'2015'!$A:$A,0),MATCH('Analitika - 2015'!$O$6,'2015'!$101:$101,0))</f>
        <v>23724756.416666668</v>
      </c>
      <c r="P50" s="202">
        <f t="shared" si="4"/>
        <v>-19027608.70666666</v>
      </c>
      <c r="Q50" s="203">
        <f t="shared" si="5"/>
        <v>-0.80201492367271443</v>
      </c>
      <c r="R50" s="201">
        <f>+INDEX('2014'!$1:$1048576,MATCH('Analitika - 2015'!$A50,'2014'!$A:$A,0),MATCH('Analitika - 2015'!$R$6,'2014'!$6:$6,0))</f>
        <v>5869125.5700000059</v>
      </c>
      <c r="S50" s="202">
        <f t="shared" si="6"/>
        <v>-1171977.8599999975</v>
      </c>
      <c r="T50" s="206">
        <f t="shared" si="7"/>
        <v>-0.19968525907684687</v>
      </c>
    </row>
    <row r="51" spans="1:20">
      <c r="A51" s="176">
        <v>451</v>
      </c>
      <c r="B51" s="330" t="str">
        <f>+VLOOKUP($A51,Master!$D$22:$G$218,4,FALSE)</f>
        <v>Pozajmice i krediti</v>
      </c>
      <c r="C51" s="331"/>
      <c r="D51" s="331"/>
      <c r="E51" s="331"/>
      <c r="F51" s="331"/>
      <c r="G51" s="189">
        <f>+SUMPRODUCT(('2015'!$G51:$R51)*('2015'!$G$5:$R$5&lt;=Master!$B$3)*($A51='2015'!$A$10:$A$66))</f>
        <v>1066656.46</v>
      </c>
      <c r="H51" s="189">
        <f>+SUMPRODUCT(('2015'!$G146:$R146)*('2015'!$G$5:$R$5&lt;=Master!$B$3))</f>
        <v>1312500</v>
      </c>
      <c r="I51" s="190">
        <f t="shared" si="0"/>
        <v>-245843.54000000004</v>
      </c>
      <c r="J51" s="191">
        <f t="shared" si="1"/>
        <v>-0.18730936380952379</v>
      </c>
      <c r="K51" s="189">
        <f>+SUMPRODUCT(('2014'!$G51:$R51)*('2014'!$G$5:$R$5&lt;=Master!$B$3))</f>
        <v>1254026.46</v>
      </c>
      <c r="L51" s="190">
        <f t="shared" si="2"/>
        <v>-187370</v>
      </c>
      <c r="M51" s="192">
        <f t="shared" si="3"/>
        <v>-0.14941471011704166</v>
      </c>
      <c r="N51" s="193">
        <f>+INDEX('2015'!$1:$1048576,MATCH('Analitika - 2015'!$A51,'2015'!$A:$A,0),MATCH('Analitika - 2015'!$N$6,'2015'!$6:$6,0))</f>
        <v>163833.34</v>
      </c>
      <c r="O51" s="189">
        <f>+INDEX('2015'!$1:$1048576,MATCH(CONCATENATE('Analitika - 2015'!$A51,"p"),'2015'!$A:$A,0),MATCH('Analitika - 2015'!$O$6,'2015'!$101:$101,0))</f>
        <v>187500</v>
      </c>
      <c r="P51" s="190">
        <f t="shared" si="4"/>
        <v>-23666.660000000003</v>
      </c>
      <c r="Q51" s="191">
        <f t="shared" si="5"/>
        <v>-0.12622218666666674</v>
      </c>
      <c r="R51" s="189">
        <f>+INDEX('2014'!$1:$1048576,MATCH('Analitika - 2015'!$A51,'2014'!$A:$A,0),MATCH('Analitika - 2015'!$R$6,'2014'!$6:$6,0))</f>
        <v>16000</v>
      </c>
      <c r="S51" s="190">
        <f t="shared" si="6"/>
        <v>147833.34</v>
      </c>
      <c r="T51" s="194">
        <f t="shared" si="7"/>
        <v>9.2395837499999995</v>
      </c>
    </row>
    <row r="52" spans="1:20">
      <c r="A52" s="176">
        <v>47</v>
      </c>
      <c r="B52" s="330" t="str">
        <f>+VLOOKUP($A52,Master!$D$22:$G$218,4,FALSE)</f>
        <v>Rezerve</v>
      </c>
      <c r="C52" s="331"/>
      <c r="D52" s="331"/>
      <c r="E52" s="331"/>
      <c r="F52" s="331"/>
      <c r="G52" s="189">
        <f>+SUMPRODUCT(('2015'!$G52:$R52)*('2015'!$G$5:$R$5&lt;=Master!$B$3)*($A52='2015'!$A$10:$A$66))</f>
        <v>10166967.15</v>
      </c>
      <c r="H52" s="189">
        <f>+SUMPRODUCT(('2015'!$G147:$R147)*('2015'!$G$5:$R$5&lt;=Master!$B$3))</f>
        <v>7615512.0008333344</v>
      </c>
      <c r="I52" s="190">
        <f t="shared" si="0"/>
        <v>2551455.149166666</v>
      </c>
      <c r="J52" s="191">
        <f t="shared" si="1"/>
        <v>0.33503396080099024</v>
      </c>
      <c r="K52" s="189">
        <f>+SUMPRODUCT(('2014'!$G52:$R52)*('2014'!$G$5:$R$5&lt;=Master!$B$3))</f>
        <v>6010587.4299999997</v>
      </c>
      <c r="L52" s="190">
        <f t="shared" si="2"/>
        <v>4156379.7200000007</v>
      </c>
      <c r="M52" s="192">
        <f t="shared" si="3"/>
        <v>0.6915097348479966</v>
      </c>
      <c r="N52" s="193">
        <f>+INDEX('2015'!$1:$1048576,MATCH('Analitika - 2015'!$A52,'2015'!$A:$A,0),MATCH('Analitika - 2015'!$N$6,'2015'!$6:$6,0))</f>
        <v>4098120.5999999996</v>
      </c>
      <c r="O52" s="189">
        <f>+INDEX('2015'!$1:$1048576,MATCH(CONCATENATE('Analitika - 2015'!$A52,"p"),'2015'!$A:$A,0),MATCH('Analitika - 2015'!$O$6,'2015'!$101:$101,0))</f>
        <v>1087930.2858333334</v>
      </c>
      <c r="P52" s="190">
        <f t="shared" si="4"/>
        <v>3010190.314166666</v>
      </c>
      <c r="Q52" s="191">
        <f t="shared" si="5"/>
        <v>2.7668963290795046</v>
      </c>
      <c r="R52" s="189">
        <f>+INDEX('2014'!$1:$1048576,MATCH('Analitika - 2015'!$A52,'2014'!$A:$A,0),MATCH('Analitika - 2015'!$R$6,'2014'!$6:$6,0))</f>
        <v>858028.14000000013</v>
      </c>
      <c r="S52" s="190">
        <f t="shared" si="6"/>
        <v>3240092.4599999995</v>
      </c>
      <c r="T52" s="194">
        <f t="shared" si="7"/>
        <v>3.7762076894121437</v>
      </c>
    </row>
    <row r="53" spans="1:20" ht="15.75" thickBot="1">
      <c r="A53" s="176">
        <v>462</v>
      </c>
      <c r="B53" s="346" t="str">
        <f>+VLOOKUP($A53,Master!$D$22:$G$218,4,FALSE)</f>
        <v>Otplata garancija</v>
      </c>
      <c r="C53" s="347"/>
      <c r="D53" s="347"/>
      <c r="E53" s="347"/>
      <c r="F53" s="347"/>
      <c r="G53" s="225">
        <f>+SUMPRODUCT(('2015'!$G53:$R53)*('2015'!$G$5:$R$5&lt;=Master!$B$3)*($A53='2015'!$A$10:$A$66))</f>
        <v>0</v>
      </c>
      <c r="H53" s="225">
        <f>+SUMPRODUCT(('2015'!$G148:$R148)*('2015'!$G$5:$R$5&lt;=Master!$B$3))</f>
        <v>0</v>
      </c>
      <c r="I53" s="226">
        <f t="shared" si="0"/>
        <v>0</v>
      </c>
      <c r="J53" s="227" t="str">
        <f t="shared" si="1"/>
        <v>…</v>
      </c>
      <c r="K53" s="225">
        <f>+SUMPRODUCT(('2014'!$G53:$R53)*('2014'!$G$5:$R$5&lt;=Master!$B$3))</f>
        <v>9682767.0700000003</v>
      </c>
      <c r="L53" s="226">
        <f t="shared" si="2"/>
        <v>-9682767.0700000003</v>
      </c>
      <c r="M53" s="228">
        <f t="shared" si="3"/>
        <v>-1</v>
      </c>
      <c r="N53" s="229">
        <f>+INDEX('2015'!$1:$1048576,MATCH('Analitika - 2015'!$A53,'2015'!$A:$A,0),MATCH('Analitika - 2015'!$N$6,'2015'!$6:$6,0))</f>
        <v>0</v>
      </c>
      <c r="O53" s="225">
        <f>+INDEX('2015'!$1:$1048576,MATCH(CONCATENATE('Analitika - 2015'!$A53,"p"),'2015'!$A:$A,0),MATCH('Analitika - 2015'!$O$6,'2015'!$101:$101,0))</f>
        <v>0</v>
      </c>
      <c r="P53" s="226">
        <f t="shared" si="4"/>
        <v>0</v>
      </c>
      <c r="Q53" s="227" t="str">
        <f t="shared" si="5"/>
        <v>…</v>
      </c>
      <c r="R53" s="225">
        <f>+INDEX('2014'!$1:$1048576,MATCH('Analitika - 2015'!$A53,'2014'!$A:$A,0),MATCH('Analitika - 2015'!$R$6,'2014'!$6:$6,0))</f>
        <v>0</v>
      </c>
      <c r="S53" s="226">
        <f t="shared" si="6"/>
        <v>0</v>
      </c>
      <c r="T53" s="230" t="str">
        <f t="shared" si="7"/>
        <v>…</v>
      </c>
    </row>
    <row r="54" spans="1:20" ht="15.75" thickBot="1">
      <c r="A54" s="170">
        <v>4630</v>
      </c>
      <c r="B54" s="346" t="str">
        <f>+VLOOKUP($A54,Master!$D$22:$G$218,4,FALSE)</f>
        <v>Otplata obaveza iz prethodnih godina</v>
      </c>
      <c r="C54" s="347"/>
      <c r="D54" s="347"/>
      <c r="E54" s="347"/>
      <c r="F54" s="347"/>
      <c r="G54" s="225">
        <f>+SUMPRODUCT(('2015'!$G54:$R54)*('2015'!$G$5:$R$5&lt;=Master!$B$3)*($A54='2015'!$A$10:$A$66))</f>
        <v>50992961.139999963</v>
      </c>
      <c r="H54" s="225">
        <v>0</v>
      </c>
      <c r="I54" s="226">
        <f>+G54-H54</f>
        <v>50992961.139999963</v>
      </c>
      <c r="J54" s="227" t="str">
        <f>+IF(ISNUMBER(G54/H54-1),G54/H54-1,"…")</f>
        <v>…</v>
      </c>
      <c r="K54" s="225">
        <f>+SUMPRODUCT(('2014'!$G54:$R54)*('2014'!$G$5:$R$5&lt;=Master!$B$3))</f>
        <v>29929766.680000015</v>
      </c>
      <c r="L54" s="226">
        <f>+G54-K54</f>
        <v>21063194.459999949</v>
      </c>
      <c r="M54" s="228">
        <f>+IF(ISNUMBER(G54/K54-1),G54/K54-1,"…")</f>
        <v>0.70375404810873521</v>
      </c>
      <c r="N54" s="229">
        <f>+INDEX('2015'!$1:$1048576,MATCH('Analitika - 2015'!$A54,'2015'!$A:$A,0),MATCH('Analitika - 2015'!$N$6,'2015'!$6:$6,0))</f>
        <v>11577992.679999953</v>
      </c>
      <c r="O54" s="225">
        <f>+INDEX('2015'!$1:$1048576,MATCH(CONCATENATE('Analitika - 2015'!$A54,"p"),'2015'!$A:$A,0),MATCH('Analitika - 2015'!$O$6,'2015'!$101:$101,0))</f>
        <v>2817590</v>
      </c>
      <c r="P54" s="226">
        <f>+N54-O54</f>
        <v>8760402.6799999531</v>
      </c>
      <c r="Q54" s="227">
        <f>+IF(ISNUMBER(N54/O54-O592),N54/O54-1,"…")</f>
        <v>3.1091829116372338</v>
      </c>
      <c r="R54" s="225">
        <f>+INDEX('2014'!$1:$1048576,MATCH('Analitika - 2015'!$A54,'2014'!$A:$A,0),MATCH('Analitika - 2015'!$R$6,'2014'!$6:$6,0))</f>
        <v>10716449.040000012</v>
      </c>
      <c r="S54" s="226">
        <f>+N54-R54</f>
        <v>861543.63999994099</v>
      </c>
      <c r="T54" s="230">
        <f>+IF(ISNUMBER(N54/R54-1),N54/R54-1,"…")</f>
        <v>8.0394507246211777E-2</v>
      </c>
    </row>
    <row r="55" spans="1:20" ht="15.75" thickBot="1">
      <c r="A55" s="170">
        <v>1005</v>
      </c>
      <c r="B55" s="346" t="str">
        <f>+VLOOKUP($A55,Master!$D$22:$G$220,4,FALSE)</f>
        <v>Neto povećanje obaveza</v>
      </c>
      <c r="C55" s="347"/>
      <c r="D55" s="347"/>
      <c r="E55" s="347"/>
      <c r="F55" s="347"/>
      <c r="G55" s="225">
        <f>+SUMPRODUCT(('2015'!$G55:$R55)*('2015'!$G$5:$R$5&lt;=Master!$B$3)*($A55='2015'!$A$10:$A$66))</f>
        <v>0</v>
      </c>
      <c r="H55" s="225">
        <v>0</v>
      </c>
      <c r="I55" s="226">
        <f>+G55-H55</f>
        <v>0</v>
      </c>
      <c r="J55" s="227" t="str">
        <f>+IF(ISNUMBER(G55/H55-1),G55/H55-1,"…")</f>
        <v>…</v>
      </c>
      <c r="K55" s="225">
        <f>+SUMPRODUCT(('2014'!$G55:$R55)*('2014'!$G$5:$R$5&lt;=Master!$B$3))</f>
        <v>0</v>
      </c>
      <c r="L55" s="226">
        <f>+G55-K55</f>
        <v>0</v>
      </c>
      <c r="M55" s="228" t="str">
        <f>+IF(ISNUMBER(G55/K55-1),G55/K55-1,"…")</f>
        <v>…</v>
      </c>
      <c r="N55" s="229">
        <f>+INDEX('2015'!$1:$1048576,MATCH('Analitika - 2015'!$A55,'2015'!$A:$A,0),MATCH('Analitika - 2015'!$N$6,'2015'!$6:$6,0))</f>
        <v>0</v>
      </c>
      <c r="O55" s="225">
        <v>0</v>
      </c>
      <c r="P55" s="226">
        <f>+N55-O55</f>
        <v>0</v>
      </c>
      <c r="Q55" s="227" t="str">
        <f>+IF(ISNUMBER(N55/O55-O593),N55/O55-1,"…")</f>
        <v>…</v>
      </c>
      <c r="R55" s="225">
        <f>+INDEX('2014'!$1:$1048576,MATCH('Analitika - 2015'!$A55,'2014'!$A:$A,0),MATCH('Analitika - 2015'!$R$6,'2014'!$6:$6,0))</f>
        <v>0</v>
      </c>
      <c r="S55" s="226">
        <f>+N55-R55</f>
        <v>0</v>
      </c>
      <c r="T55" s="230" t="str">
        <f>+IF(ISNUMBER(N55/R55-1),N55/R55-1,"…")</f>
        <v>…</v>
      </c>
    </row>
    <row r="56" spans="1:20" ht="15.75" thickBot="1">
      <c r="A56" s="170">
        <v>1000</v>
      </c>
      <c r="B56" s="348" t="str">
        <f>+VLOOKUP($A56,Master!$D$22:$G$218,4,FALSE)</f>
        <v>Suficit / deficit</v>
      </c>
      <c r="C56" s="349"/>
      <c r="D56" s="349"/>
      <c r="E56" s="349"/>
      <c r="F56" s="349"/>
      <c r="G56" s="177">
        <f>+SUMPRODUCT(('2015'!$G56:$R56)*('2015'!$G$5:$R$5&lt;=Master!$B$3)*($A56='2015'!$A$10:$A$66))</f>
        <v>-115527248.45000017</v>
      </c>
      <c r="H56" s="177">
        <f>+SUMPRODUCT(('2015'!$G149:$R149)*('2015'!$G$5:$R$5&lt;=Master!$B$3))</f>
        <v>-208858482.40177333</v>
      </c>
      <c r="I56" s="178">
        <f t="shared" si="0"/>
        <v>93331233.951773167</v>
      </c>
      <c r="J56" s="179">
        <f t="shared" si="1"/>
        <v>-0.44686350718682</v>
      </c>
      <c r="K56" s="177">
        <f>+SUMPRODUCT(('2014'!$G56:$R56)*('2014'!$G$5:$R$5&lt;=Master!$B$3))</f>
        <v>-75853508.880000085</v>
      </c>
      <c r="L56" s="178">
        <f t="shared" si="2"/>
        <v>-39673739.570000082</v>
      </c>
      <c r="M56" s="180">
        <f t="shared" si="3"/>
        <v>0.52303103911466731</v>
      </c>
      <c r="N56" s="181">
        <f>+INDEX('2015'!$1:$1048576,MATCH('Analitika - 2015'!$A56,'2015'!$A:$A,0),MATCH('Analitika - 2015'!$N$6,'2015'!$6:$6,0))</f>
        <v>2404385.2599999756</v>
      </c>
      <c r="O56" s="177">
        <f>+INDEX('2015'!$1:$1048576,MATCH(CONCATENATE('Analitika - 2015'!$A56,"p"),'2015'!$A:$A,0),MATCH('Analitika - 2015'!$O$6,'2015'!$101:$101,0))</f>
        <v>-5696092.8638066798</v>
      </c>
      <c r="P56" s="178">
        <f t="shared" si="4"/>
        <v>8100478.1238066554</v>
      </c>
      <c r="Q56" s="179">
        <f t="shared" si="5"/>
        <v>-1.4221113169129642</v>
      </c>
      <c r="R56" s="177">
        <f>+INDEX('2014'!$1:$1048576,MATCH('Analitika - 2015'!$A56,'2014'!$A:$A,0),MATCH('Analitika - 2015'!$R$6,'2014'!$6:$6,0))</f>
        <v>2502365.0199999809</v>
      </c>
      <c r="S56" s="178">
        <f t="shared" si="6"/>
        <v>-97979.760000005364</v>
      </c>
      <c r="T56" s="182">
        <f t="shared" si="7"/>
        <v>-3.9154863186189437E-2</v>
      </c>
    </row>
    <row r="57" spans="1:20" ht="15.75" thickBot="1">
      <c r="A57" s="170">
        <v>1001</v>
      </c>
      <c r="B57" s="340" t="str">
        <f>+VLOOKUP($A57,Master!$D$22:$G$218,4,FALSE)</f>
        <v>Primarni bilans</v>
      </c>
      <c r="C57" s="341"/>
      <c r="D57" s="341"/>
      <c r="E57" s="341"/>
      <c r="F57" s="341"/>
      <c r="G57" s="231">
        <f>+SUMPRODUCT(('2015'!$G57:$R57)*('2015'!$G$5:$R$5&lt;=Master!$B$3)*($A57='2015'!$A$10:$A$66))</f>
        <v>-60840130.050000161</v>
      </c>
      <c r="H57" s="231">
        <f>+SUMPRODUCT(('2015'!$G150:$R150)*('2015'!$G$5:$R$5&lt;=Master!$B$3))</f>
        <v>-164661716.75260669</v>
      </c>
      <c r="I57" s="232">
        <f t="shared" si="0"/>
        <v>103821586.70260653</v>
      </c>
      <c r="J57" s="233">
        <f t="shared" si="1"/>
        <v>-0.63051441919916074</v>
      </c>
      <c r="K57" s="231">
        <f>+SUMPRODUCT(('2014'!$G57:$R57)*('2014'!$G$5:$R$5&lt;=Master!$B$3))</f>
        <v>-26397763.600000083</v>
      </c>
      <c r="L57" s="232">
        <f t="shared" si="2"/>
        <v>-34442366.450000077</v>
      </c>
      <c r="M57" s="234">
        <f t="shared" si="3"/>
        <v>1.3047456205721901</v>
      </c>
      <c r="N57" s="235">
        <f>+INDEX('2015'!$1:$1048576,MATCH('Analitika - 2015'!$A57,'2015'!$A:$A,0),MATCH('Analitika - 2015'!$N$6,'2015'!$6:$6,0))</f>
        <v>7509324.4599999757</v>
      </c>
      <c r="O57" s="231">
        <f>+INDEX('2015'!$1:$1048576,MATCH(CONCATENATE('Analitika - 2015'!$A57,"p"),'2015'!$A:$A,0),MATCH('Analitika - 2015'!$O$6,'2015'!$101:$101,0))</f>
        <v>617730.80035998672</v>
      </c>
      <c r="P57" s="232">
        <f t="shared" si="4"/>
        <v>6891593.659639989</v>
      </c>
      <c r="Q57" s="233">
        <f t="shared" si="5"/>
        <v>11.156305717027331</v>
      </c>
      <c r="R57" s="231">
        <f>+INDEX('2014'!$1:$1048576,MATCH('Analitika - 2015'!$A57,'2014'!$A:$A,0),MATCH('Analitika - 2015'!$R$6,'2014'!$6:$6,0))</f>
        <v>8913270.9499999806</v>
      </c>
      <c r="S57" s="232">
        <f t="shared" si="6"/>
        <v>-1403946.4900000049</v>
      </c>
      <c r="T57" s="236">
        <f t="shared" si="7"/>
        <v>-0.15751192776205325</v>
      </c>
    </row>
    <row r="58" spans="1:20">
      <c r="A58" s="170">
        <v>46</v>
      </c>
      <c r="B58" s="332" t="str">
        <f>+VLOOKUP($A58,Master!$D$22:$G$218,4,FALSE)</f>
        <v>Otplata dugova</v>
      </c>
      <c r="C58" s="333"/>
      <c r="D58" s="333"/>
      <c r="E58" s="333"/>
      <c r="F58" s="333"/>
      <c r="G58" s="219">
        <f>+SUMPRODUCT(('2015'!$G58:$R58)*('2015'!$G$5:$R$5&lt;=Master!$B$3)*($A58='2015'!$A$10:$A$66))</f>
        <v>176604176.36000001</v>
      </c>
      <c r="H58" s="219">
        <f>+SUMPRODUCT(('2015'!$G151:$R151)*('2015'!$G$5:$R$5&lt;=Master!$B$3))</f>
        <v>232337049.21583334</v>
      </c>
      <c r="I58" s="220">
        <f t="shared" si="0"/>
        <v>-55732872.855833322</v>
      </c>
      <c r="J58" s="221">
        <f t="shared" si="1"/>
        <v>-0.2398794038399763</v>
      </c>
      <c r="K58" s="219">
        <f>+SUMPRODUCT(('2014'!$G58:$R58)*('2014'!$G$5:$R$5&lt;=Master!$B$3))</f>
        <v>143797594.29000002</v>
      </c>
      <c r="L58" s="220">
        <f t="shared" si="2"/>
        <v>32806582.069999993</v>
      </c>
      <c r="M58" s="222">
        <f t="shared" si="3"/>
        <v>0.22814416494227419</v>
      </c>
      <c r="N58" s="223">
        <f>+INDEX('2015'!$1:$1048576,MATCH('Analitika - 2015'!$A58,'2015'!$A:$A,0),MATCH('Analitika - 2015'!$N$6,'2015'!$6:$6,0))</f>
        <v>47031347.280000001</v>
      </c>
      <c r="O58" s="219">
        <f>+INDEX('2015'!$1:$1048576,MATCH(CONCATENATE('Analitika - 2015'!$A58,"p"),'2015'!$A:$A,0),MATCH('Analitika - 2015'!$O$6,'2015'!$101:$101,0))</f>
        <v>33191007.030833334</v>
      </c>
      <c r="P58" s="220">
        <f t="shared" si="4"/>
        <v>13840340.249166667</v>
      </c>
      <c r="Q58" s="221">
        <f t="shared" si="5"/>
        <v>0.41699066968077991</v>
      </c>
      <c r="R58" s="219">
        <f>+INDEX('2014'!$1:$1048576,MATCH('Analitika - 2015'!$A58,'2014'!$A:$A,0),MATCH('Analitika - 2015'!$R$6,'2014'!$6:$6,0))</f>
        <v>31417546.140000001</v>
      </c>
      <c r="S58" s="220">
        <f t="shared" si="6"/>
        <v>15613801.140000001</v>
      </c>
      <c r="T58" s="224">
        <f t="shared" si="7"/>
        <v>0.49697710541820195</v>
      </c>
    </row>
    <row r="59" spans="1:20">
      <c r="A59" s="170">
        <v>4611</v>
      </c>
      <c r="B59" s="334" t="str">
        <f>+VLOOKUP($A59,Master!$D$22:$G$218,4,FALSE)</f>
        <v>Otplata hartija od vrijednosti i kredita rezidentima</v>
      </c>
      <c r="C59" s="335"/>
      <c r="D59" s="335"/>
      <c r="E59" s="335"/>
      <c r="F59" s="335"/>
      <c r="G59" s="237">
        <f>+SUMPRODUCT(('2015'!$G59:$R59)*('2015'!$G$5:$R$5&lt;=Master!$B$3)*($A59='2015'!$A$10:$A$66))</f>
        <v>60528961.890000001</v>
      </c>
      <c r="H59" s="237">
        <f>+SUMPRODUCT(('2015'!$G152:$R152)*('2015'!$G$5:$R$5&lt;=Master!$B$3))</f>
        <v>27247571.120000001</v>
      </c>
      <c r="I59" s="238">
        <f t="shared" si="0"/>
        <v>33281390.77</v>
      </c>
      <c r="J59" s="239">
        <f t="shared" si="1"/>
        <v>1.2214443123545462</v>
      </c>
      <c r="K59" s="237">
        <f>+SUMPRODUCT(('2014'!$G59:$R59)*('2014'!$G$5:$R$5&lt;=Master!$B$3))</f>
        <v>69270366.00999999</v>
      </c>
      <c r="L59" s="238">
        <f t="shared" si="2"/>
        <v>-8741404.1199999899</v>
      </c>
      <c r="M59" s="240">
        <f t="shared" si="3"/>
        <v>-0.12619254990998696</v>
      </c>
      <c r="N59" s="241">
        <f>+INDEX('2015'!$1:$1048576,MATCH('Analitika - 2015'!$A59,'2015'!$A:$A,0),MATCH('Analitika - 2015'!$N$6,'2015'!$6:$6,0))</f>
        <v>22397928.459999997</v>
      </c>
      <c r="O59" s="237">
        <f>+INDEX('2015'!$1:$1048576,MATCH(CONCATENATE('Analitika - 2015'!$A59,"p"),'2015'!$A:$A,0),MATCH('Analitika - 2015'!$O$6,'2015'!$101:$101,0))</f>
        <v>3892510.16</v>
      </c>
      <c r="P59" s="238">
        <f t="shared" si="4"/>
        <v>18505418.299999997</v>
      </c>
      <c r="Q59" s="239">
        <f t="shared" si="5"/>
        <v>4.7541091838794314</v>
      </c>
      <c r="R59" s="237">
        <f>+INDEX('2014'!$1:$1048576,MATCH('Analitika - 2015'!$A59,'2014'!$A:$A,0),MATCH('Analitika - 2015'!$R$6,'2014'!$6:$6,0))</f>
        <v>17351336.920000002</v>
      </c>
      <c r="S59" s="238">
        <f t="shared" si="6"/>
        <v>5046591.5399999954</v>
      </c>
      <c r="T59" s="242">
        <f t="shared" si="7"/>
        <v>0.29084741788300161</v>
      </c>
    </row>
    <row r="60" spans="1:20">
      <c r="A60" s="170">
        <v>4612</v>
      </c>
      <c r="B60" s="330" t="str">
        <f>+VLOOKUP($A60,Master!$D$22:$G$218,4,FALSE)</f>
        <v>Otplata hartija od vrijednosti i kredita nerezidentima</v>
      </c>
      <c r="C60" s="331"/>
      <c r="D60" s="331"/>
      <c r="E60" s="331"/>
      <c r="F60" s="331"/>
      <c r="G60" s="237">
        <f>+SUMPRODUCT(('2015'!$G60:$R60)*('2015'!$G$5:$R$5&lt;=Master!$B$3)*($A60='2015'!$A$10:$A$66))</f>
        <v>116075214.47</v>
      </c>
      <c r="H60" s="237">
        <f>+SUMPRODUCT(('2015'!$G153:$R153)*('2015'!$G$5:$R$5&lt;=Master!$B$3))</f>
        <v>185366348.09583333</v>
      </c>
      <c r="I60" s="238">
        <f t="shared" si="0"/>
        <v>-69291133.625833333</v>
      </c>
      <c r="J60" s="239">
        <f t="shared" si="1"/>
        <v>-0.37380643432652738</v>
      </c>
      <c r="K60" s="237">
        <f>+SUMPRODUCT(('2014'!$G60:$R60)*('2014'!$G$5:$R$5&lt;=Master!$B$3))</f>
        <v>74527228.280000001</v>
      </c>
      <c r="L60" s="238">
        <f t="shared" si="2"/>
        <v>41547986.189999998</v>
      </c>
      <c r="M60" s="240">
        <f t="shared" si="3"/>
        <v>0.55748733917627447</v>
      </c>
      <c r="N60" s="241">
        <f>+INDEX('2015'!$1:$1048576,MATCH('Analitika - 2015'!$A60,'2015'!$A:$A,0),MATCH('Analitika - 2015'!$N$6,'2015'!$6:$6,0))</f>
        <v>24633418.82</v>
      </c>
      <c r="O60" s="237">
        <f>+INDEX('2015'!$1:$1048576,MATCH(CONCATENATE('Analitika - 2015'!$A60,"p"),'2015'!$A:$A,0),MATCH('Analitika - 2015'!$O$6,'2015'!$101:$101,0))</f>
        <v>26480906.870833334</v>
      </c>
      <c r="P60" s="238">
        <f t="shared" si="4"/>
        <v>-1847488.0508333333</v>
      </c>
      <c r="Q60" s="239">
        <f t="shared" si="5"/>
        <v>-6.976679687915821E-2</v>
      </c>
      <c r="R60" s="237">
        <f>+INDEX('2014'!$1:$1048576,MATCH('Analitika - 2015'!$A60,'2014'!$A:$A,0),MATCH('Analitika - 2015'!$R$6,'2014'!$6:$6,0))</f>
        <v>14066209.220000001</v>
      </c>
      <c r="S60" s="238">
        <f t="shared" si="6"/>
        <v>10567209.6</v>
      </c>
      <c r="T60" s="242">
        <f t="shared" si="7"/>
        <v>0.75124786178887781</v>
      </c>
    </row>
    <row r="61" spans="1:20" ht="15.75" thickBot="1">
      <c r="A61" s="170" t="s">
        <v>705</v>
      </c>
      <c r="B61" s="308" t="str">
        <f>+B54</f>
        <v>Otplata obaveza iz prethodnih godina</v>
      </c>
      <c r="C61" s="309"/>
      <c r="D61" s="309"/>
      <c r="E61" s="309"/>
      <c r="F61" s="309"/>
      <c r="G61" s="237">
        <f>+SUMPRODUCT(('2015'!$G61:$R61)*('2015'!$G$5:$R$5&lt;=Master!$B$3)*($A61='2015'!$A$10:$A$66))</f>
        <v>0</v>
      </c>
      <c r="H61" s="237">
        <f>+SUMPRODUCT(('2015'!$G154:$R154)*('2015'!$G$5:$R$5&lt;=Master!$B$3))</f>
        <v>19723130</v>
      </c>
      <c r="I61" s="238">
        <f>+G61-H61</f>
        <v>-19723130</v>
      </c>
      <c r="J61" s="239">
        <f>+IF(ISNUMBER(G61/H61-1),G61/H61-1,"…")</f>
        <v>-1</v>
      </c>
      <c r="K61" s="237">
        <v>0</v>
      </c>
      <c r="L61" s="238">
        <f>+G61-K61</f>
        <v>0</v>
      </c>
      <c r="M61" s="240" t="str">
        <f>+IF(ISNUMBER(G61/K61-1),G61/K61-1,"…")</f>
        <v>…</v>
      </c>
      <c r="N61" s="241">
        <f>+INDEX('2015'!$1:$1048576,MATCH('Analitika - 2015'!$A61,'2015'!$A:$A,0),MATCH('Analitika - 2015'!$N$6,'2015'!$6:$6,0))</f>
        <v>2817590</v>
      </c>
      <c r="O61" s="237" t="e">
        <f>+INDEX('2015'!$1:$1048576,MATCH(CONCATENATE('Analitika - 2015'!$A61,"p"),'2015'!$A:$A,0),MATCH('Analitika - 2015'!$O$6,'2015'!$101:$101,0))</f>
        <v>#N/A</v>
      </c>
      <c r="P61" s="238"/>
      <c r="Q61" s="239"/>
      <c r="R61" s="237">
        <f>+INDEX('2014'!$1:$1048576,MATCH('Analitika - 2015'!$A61,'2014'!$A:$A,0),MATCH('Analitika - 2015'!$R$6,'2014'!$6:$6,0))</f>
        <v>2778179.9974999996</v>
      </c>
      <c r="S61" s="238"/>
      <c r="T61" s="242"/>
    </row>
    <row r="62" spans="1:20" ht="15.75" thickBot="1">
      <c r="A62" s="170">
        <v>1002</v>
      </c>
      <c r="B62" s="336" t="str">
        <f>+VLOOKUP($A62,Master!$D$22:$G$218,4,FALSE)</f>
        <v>Nedostajuća sredstva</v>
      </c>
      <c r="C62" s="337"/>
      <c r="D62" s="337"/>
      <c r="E62" s="337"/>
      <c r="F62" s="337"/>
      <c r="G62" s="243">
        <f>+SUMPRODUCT(('2015'!$G61:$R61)*('2015'!$G$5:$R$5&lt;=Master!$B$3)*($A62='2015'!$A$10:$A$66))</f>
        <v>-292131424.81000012</v>
      </c>
      <c r="H62" s="243">
        <f>+SUMPRODUCT(('2015'!$G155:$R155)*('2015'!$G$5:$R$5&lt;=Master!$B$3))</f>
        <v>-441195531.61760676</v>
      </c>
      <c r="I62" s="244">
        <f t="shared" si="0"/>
        <v>149064106.80760664</v>
      </c>
      <c r="J62" s="245">
        <f t="shared" si="1"/>
        <v>-0.33786404468122211</v>
      </c>
      <c r="K62" s="243">
        <f>+SUMPRODUCT(('2014'!$G61:$R61)*('2014'!$G$5:$R$5&lt;=Master!$B$3))</f>
        <v>-219651103.17000008</v>
      </c>
      <c r="L62" s="244">
        <f t="shared" si="2"/>
        <v>-72480321.640000045</v>
      </c>
      <c r="M62" s="246">
        <f t="shared" si="3"/>
        <v>0.32997931990308982</v>
      </c>
      <c r="N62" s="247">
        <f>+INDEX('2015'!$1:$1048576,MATCH('Analitika - 2015'!$A62,'2015'!$A:$A,0),MATCH('Analitika - 2015'!$N$6,'2015'!$6:$6,0))</f>
        <v>-44626962.020000026</v>
      </c>
      <c r="O62" s="243">
        <f>+INDEX('2015'!$1:$1048576,MATCH(CONCATENATE('Analitika - 2015'!$A62,"p"),'2015'!$A:$A,0),MATCH('Analitika - 2015'!$O$6,'2015'!$101:$101,0))</f>
        <v>-38887099.894640014</v>
      </c>
      <c r="P62" s="244">
        <f t="shared" si="4"/>
        <v>-5739862.1253600121</v>
      </c>
      <c r="Q62" s="245">
        <f t="shared" si="5"/>
        <v>0.14760324480127052</v>
      </c>
      <c r="R62" s="243">
        <f>+INDEX('2014'!$1:$1048576,MATCH('Analitika - 2015'!$A62,'2014'!$A:$A,0),MATCH('Analitika - 2015'!$R$6,'2014'!$6:$6,0))</f>
        <v>-28915181.12000002</v>
      </c>
      <c r="S62" s="244">
        <f t="shared" si="6"/>
        <v>-15711780.900000006</v>
      </c>
      <c r="T62" s="248">
        <f t="shared" si="7"/>
        <v>0.54337480490940093</v>
      </c>
    </row>
    <row r="63" spans="1:20" ht="15.75" thickBot="1">
      <c r="A63" s="170">
        <v>1003</v>
      </c>
      <c r="B63" s="338" t="str">
        <f>+VLOOKUP($A63,Master!$D$22:$G$218,4,FALSE)</f>
        <v>Finansiranje</v>
      </c>
      <c r="C63" s="339"/>
      <c r="D63" s="339"/>
      <c r="E63" s="339"/>
      <c r="F63" s="339"/>
      <c r="G63" s="177">
        <f>+SUMPRODUCT(('2015'!$G62:$R62)*('2015'!$G$5:$R$5&lt;=Master!$B$3)*($A63='2015'!$A$10:$A$66))</f>
        <v>292131424.81000012</v>
      </c>
      <c r="H63" s="177">
        <f>+SUMPRODUCT(('2015'!$G156:$R156)*('2015'!$G$5:$R$5&lt;=Master!$B$3))</f>
        <v>441195531.61760676</v>
      </c>
      <c r="I63" s="178">
        <f t="shared" si="0"/>
        <v>-149064106.80760664</v>
      </c>
      <c r="J63" s="179">
        <f t="shared" si="1"/>
        <v>-0.33786404468122211</v>
      </c>
      <c r="K63" s="177">
        <f>+SUMPRODUCT(('2014'!$G62:$R62)*('2014'!$G$5:$R$5&lt;=Master!$B$3))</f>
        <v>219651103.17000008</v>
      </c>
      <c r="L63" s="178">
        <f t="shared" si="2"/>
        <v>72480321.640000045</v>
      </c>
      <c r="M63" s="180">
        <f t="shared" si="3"/>
        <v>0.32997931990308982</v>
      </c>
      <c r="N63" s="181">
        <f>+INDEX('2015'!$1:$1048576,MATCH('Analitika - 2015'!$A63,'2015'!$A:$A,0),MATCH('Analitika - 2015'!$N$6,'2015'!$6:$6,0))</f>
        <v>44626962.020000026</v>
      </c>
      <c r="O63" s="177">
        <f>+INDEX('2015'!$1:$1048576,MATCH(CONCATENATE('Analitika - 2015'!$A63,"p"),'2015'!$A:$A,0),MATCH('Analitika - 2015'!$O$6,'2015'!$101:$101,0))</f>
        <v>38887099.894640014</v>
      </c>
      <c r="P63" s="178">
        <f t="shared" si="4"/>
        <v>5739862.1253600121</v>
      </c>
      <c r="Q63" s="179">
        <f t="shared" si="5"/>
        <v>0.14760324480127052</v>
      </c>
      <c r="R63" s="177">
        <f>+INDEX('2014'!$1:$1048576,MATCH('Analitika - 2015'!$A63,'2014'!$A:$A,0),MATCH('Analitika - 2015'!$R$6,'2014'!$6:$6,0))</f>
        <v>28915181.12000002</v>
      </c>
      <c r="S63" s="178">
        <f t="shared" si="6"/>
        <v>15711780.900000006</v>
      </c>
      <c r="T63" s="182">
        <f t="shared" si="7"/>
        <v>0.54337480490940093</v>
      </c>
    </row>
    <row r="64" spans="1:20">
      <c r="A64" s="170">
        <v>7511</v>
      </c>
      <c r="B64" s="334" t="str">
        <f>+VLOOKUP($A64,Master!$D$22:$G$218,4,FALSE)</f>
        <v>Pozajmice i krediti od domaćih izvora</v>
      </c>
      <c r="C64" s="335"/>
      <c r="D64" s="335"/>
      <c r="E64" s="335"/>
      <c r="F64" s="335"/>
      <c r="G64" s="237">
        <f>+SUMPRODUCT(('2015'!$G63:$R63)*('2015'!$G$5:$R$5&lt;=Master!$B$3)*($A64='2015'!$A$10:$A$66))</f>
        <v>35395133.140000001</v>
      </c>
      <c r="H64" s="237">
        <f>+SUMPRODUCT(('2015'!$G157:$R157)*('2015'!$G$5:$R$5&lt;=Master!$B$3))</f>
        <v>0</v>
      </c>
      <c r="I64" s="238">
        <f t="shared" si="0"/>
        <v>35395133.140000001</v>
      </c>
      <c r="J64" s="239" t="str">
        <f t="shared" si="1"/>
        <v>…</v>
      </c>
      <c r="K64" s="237">
        <f>+SUMPRODUCT(('2014'!$G63:$R63)*('2014'!$G$5:$R$5&lt;=Master!$B$3))</f>
        <v>98410759.670000002</v>
      </c>
      <c r="L64" s="238">
        <f t="shared" si="2"/>
        <v>-63015626.530000001</v>
      </c>
      <c r="M64" s="240">
        <f t="shared" si="3"/>
        <v>-0.6403326906662421</v>
      </c>
      <c r="N64" s="241">
        <f>+INDEX('2015'!$1:$1048576,MATCH('Analitika - 2015'!$A64,'2015'!$A:$A,0),MATCH('Analitika - 2015'!$N$6,'2015'!$6:$6,0))</f>
        <v>0</v>
      </c>
      <c r="O64" s="237">
        <f>+INDEX('2015'!$1:$1048576,MATCH(CONCATENATE('Analitika - 2015'!$A64,"p"),'2015'!$A:$A,0),MATCH('Analitika - 2015'!$O$6,'2015'!$101:$101,0))</f>
        <v>0</v>
      </c>
      <c r="P64" s="238">
        <f t="shared" si="4"/>
        <v>0</v>
      </c>
      <c r="Q64" s="239" t="str">
        <f t="shared" si="5"/>
        <v>…</v>
      </c>
      <c r="R64" s="237">
        <f>+INDEX('2014'!$1:$1048576,MATCH('Analitika - 2015'!$A64,'2014'!$A:$A,0),MATCH('Analitika - 2015'!$R$6,'2014'!$6:$6,0))</f>
        <v>0</v>
      </c>
      <c r="S64" s="238">
        <f t="shared" si="6"/>
        <v>0</v>
      </c>
      <c r="T64" s="242" t="str">
        <f t="shared" si="7"/>
        <v>…</v>
      </c>
    </row>
    <row r="65" spans="1:20">
      <c r="A65" s="170">
        <v>7512</v>
      </c>
      <c r="B65" s="330" t="str">
        <f>+VLOOKUP($A65,Master!$D$22:$G$218,4,FALSE)</f>
        <v>Pozajmice i krediti od inostranih izvora</v>
      </c>
      <c r="C65" s="331"/>
      <c r="D65" s="331"/>
      <c r="E65" s="331"/>
      <c r="F65" s="331"/>
      <c r="G65" s="237">
        <f>+SUMPRODUCT(('2015'!$G64:$R64)*('2015'!$G$5:$R$5&lt;=Master!$B$3)*($A65='2015'!$A$10:$A$66))</f>
        <v>501002722.68000001</v>
      </c>
      <c r="H65" s="237">
        <f>+SUMPRODUCT(('2015'!$G158:$R158)*('2015'!$G$5:$R$5&lt;=Master!$B$3))</f>
        <v>369880955.98802662</v>
      </c>
      <c r="I65" s="238">
        <f t="shared" si="0"/>
        <v>131121766.69197339</v>
      </c>
      <c r="J65" s="239">
        <f t="shared" si="1"/>
        <v>0.35449720935677997</v>
      </c>
      <c r="K65" s="237">
        <f>+SUMPRODUCT(('2014'!$G64:$R64)*('2014'!$G$5:$R$5&lt;=Master!$B$3))</f>
        <v>199182293.66999996</v>
      </c>
      <c r="L65" s="238">
        <f t="shared" si="2"/>
        <v>301820429.01000005</v>
      </c>
      <c r="M65" s="240">
        <f t="shared" si="3"/>
        <v>1.515297486783882</v>
      </c>
      <c r="N65" s="241">
        <f>+INDEX('2015'!$1:$1048576,MATCH('Analitika - 2015'!$A65,'2015'!$A:$A,0),MATCH('Analitika - 2015'!$N$6,'2015'!$6:$6,0))</f>
        <v>2048899.46</v>
      </c>
      <c r="O65" s="237">
        <f>+INDEX('2015'!$1:$1048576,MATCH(CONCATENATE('Analitika - 2015'!$A65,"p"),'2015'!$A:$A,0),MATCH('Analitika - 2015'!$O$6,'2015'!$101:$101,0))</f>
        <v>52840136.569718093</v>
      </c>
      <c r="P65" s="238">
        <f t="shared" si="4"/>
        <v>-50791237.109718092</v>
      </c>
      <c r="Q65" s="239">
        <f t="shared" si="5"/>
        <v>-0.96122456161148162</v>
      </c>
      <c r="R65" s="237">
        <f>+INDEX('2014'!$1:$1048576,MATCH('Analitika - 2015'!$A65,'2014'!$A:$A,0),MATCH('Analitika - 2015'!$R$6,'2014'!$6:$6,0))</f>
        <v>2030778.19</v>
      </c>
      <c r="S65" s="238">
        <f t="shared" si="6"/>
        <v>18121.270000000019</v>
      </c>
      <c r="T65" s="242">
        <f t="shared" si="7"/>
        <v>8.9233132841552987E-3</v>
      </c>
    </row>
    <row r="66" spans="1:20">
      <c r="A66" s="170">
        <v>72</v>
      </c>
      <c r="B66" s="330" t="str">
        <f>+VLOOKUP($A66,Master!$D$22:$G$218,4,FALSE)</f>
        <v>Primici od prodaje imovine</v>
      </c>
      <c r="C66" s="331"/>
      <c r="D66" s="331"/>
      <c r="E66" s="331"/>
      <c r="F66" s="331"/>
      <c r="G66" s="237">
        <f>+SUMPRODUCT(('2015'!$G65:$R65)*('2015'!$G$5:$R$5&lt;=Master!$B$3)*($A66='2015'!$A$10:$A$66))</f>
        <v>5015140.0600000005</v>
      </c>
      <c r="H66" s="237">
        <f>+SUMPRODUCT(('2015'!$G159:$R159)*('2015'!$G$5:$R$5&lt;=Master!$B$3))</f>
        <v>0</v>
      </c>
      <c r="I66" s="238">
        <f t="shared" si="0"/>
        <v>5015140.0600000005</v>
      </c>
      <c r="J66" s="239" t="str">
        <f t="shared" si="1"/>
        <v>…</v>
      </c>
      <c r="K66" s="237">
        <f>+SUMPRODUCT(('2014'!$G65:$R65)*('2014'!$G$5:$R$5&lt;=Master!$B$3))</f>
        <v>889390.79</v>
      </c>
      <c r="L66" s="238">
        <f t="shared" si="2"/>
        <v>4125749.2700000005</v>
      </c>
      <c r="M66" s="240">
        <f t="shared" si="3"/>
        <v>4.6388486550439767</v>
      </c>
      <c r="N66" s="241">
        <f>+INDEX('2015'!$1:$1048576,MATCH('Analitika - 2015'!$A66,'2015'!$A:$A,0),MATCH('Analitika - 2015'!$N$6,'2015'!$6:$6,0))</f>
        <v>827672.55999999994</v>
      </c>
      <c r="O66" s="237">
        <f>+INDEX('2015'!$1:$1048576,MATCH(CONCATENATE('Analitika - 2015'!$A66,"p"),'2015'!$A:$A,0),MATCH('Analitika - 2015'!$O$6,'2015'!$101:$101,0))</f>
        <v>0</v>
      </c>
      <c r="P66" s="238">
        <f t="shared" si="4"/>
        <v>827672.55999999994</v>
      </c>
      <c r="Q66" s="239" t="str">
        <f t="shared" si="5"/>
        <v>…</v>
      </c>
      <c r="R66" s="237">
        <f>+INDEX('2014'!$1:$1048576,MATCH('Analitika - 2015'!$A66,'2014'!$A:$A,0),MATCH('Analitika - 2015'!$R$6,'2014'!$6:$6,0))</f>
        <v>380433.99</v>
      </c>
      <c r="S66" s="238">
        <f t="shared" si="6"/>
        <v>447238.56999999995</v>
      </c>
      <c r="T66" s="242">
        <f t="shared" si="7"/>
        <v>1.175600976137805</v>
      </c>
    </row>
    <row r="67" spans="1:20" ht="15.75" thickBot="1">
      <c r="A67" s="170">
        <v>1004</v>
      </c>
      <c r="B67" s="249" t="str">
        <f>+VLOOKUP($A67,Master!$D$22:$G$218,4,FALSE)</f>
        <v>Povećanje / smanjenje depozita</v>
      </c>
      <c r="C67" s="250"/>
      <c r="D67" s="250"/>
      <c r="E67" s="250"/>
      <c r="F67" s="250"/>
      <c r="G67" s="251">
        <f>+SUMPRODUCT(('2015'!$G66:$R66)*('2015'!$G$5:$R$5&lt;=Master!$B$3)*($A67='2015'!$A$10:$A$66))</f>
        <v>-249281571.06999978</v>
      </c>
      <c r="H67" s="251">
        <f>+SUMPRODUCT(('2015'!$G160:$R160)*('2015'!$G$5:$R$5&lt;=Master!$B$3))</f>
        <v>71314575.629580051</v>
      </c>
      <c r="I67" s="252">
        <f t="shared" si="0"/>
        <v>-320596146.69957983</v>
      </c>
      <c r="J67" s="253">
        <f t="shared" si="1"/>
        <v>-4.4955206403360002</v>
      </c>
      <c r="K67" s="251">
        <f>+SUMPRODUCT(('2014'!$G66:$R66)*('2014'!$G$5:$R$5&lt;=Master!$B$3))</f>
        <v>-78831340.959999859</v>
      </c>
      <c r="L67" s="252">
        <f t="shared" si="2"/>
        <v>-170450230.10999992</v>
      </c>
      <c r="M67" s="254">
        <f t="shared" si="3"/>
        <v>2.1622140132880499</v>
      </c>
      <c r="N67" s="255">
        <f>+INDEX('2015'!$1:$1048576,MATCH('Analitika - 2015'!$A67,'2015'!$A:$A,0),MATCH('Analitika - 2015'!$N$6,'2015'!$6:$6,0))</f>
        <v>41750390.000000022</v>
      </c>
      <c r="O67" s="251">
        <f>+INDEX('2015'!$1:$1048576,MATCH(CONCATENATE('Analitika - 2015'!$A67,"p"),'2015'!$A:$A,0),MATCH('Analitika - 2015'!$O$6,'2015'!$101:$101,0))</f>
        <v>-13953036.675078079</v>
      </c>
      <c r="P67" s="252">
        <f t="shared" si="4"/>
        <v>55703426.675078101</v>
      </c>
      <c r="Q67" s="253">
        <f t="shared" si="5"/>
        <v>-3.9922081459566146</v>
      </c>
      <c r="R67" s="251">
        <f>+INDEX('2014'!$1:$1048576,MATCH('Analitika - 2015'!$A67,'2014'!$A:$A,0),MATCH('Analitika - 2015'!$R$6,'2014'!$6:$6,0))</f>
        <v>26503968.94000002</v>
      </c>
      <c r="S67" s="252">
        <f t="shared" si="6"/>
        <v>15246421.060000002</v>
      </c>
      <c r="T67" s="256">
        <f t="shared" si="7"/>
        <v>0.57525048774826981</v>
      </c>
    </row>
  </sheetData>
  <mergeCells count="63">
    <mergeCell ref="B7:F9"/>
    <mergeCell ref="G7:M7"/>
    <mergeCell ref="N7:T7"/>
    <mergeCell ref="I8:J8"/>
    <mergeCell ref="L8:M8"/>
    <mergeCell ref="P8:Q8"/>
    <mergeCell ref="S8:T8"/>
    <mergeCell ref="B21:F21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33:F33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57:F57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65:F65"/>
    <mergeCell ref="B66:F66"/>
    <mergeCell ref="B58:F58"/>
    <mergeCell ref="B59:F59"/>
    <mergeCell ref="B60:F60"/>
    <mergeCell ref="B62:F62"/>
    <mergeCell ref="B63:F63"/>
    <mergeCell ref="B64:F64"/>
  </mergeCells>
  <pageMargins left="0.7" right="0.7" top="0.75" bottom="0.75" header="0.3" footer="0.3"/>
  <pageSetup paperSize="9" scale="3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T67"/>
  <sheetViews>
    <sheetView topLeftCell="E1" zoomScale="106" zoomScaleNormal="106" workbookViewId="0">
      <pane ySplit="5" topLeftCell="A6" activePane="bottomLeft" state="frozen"/>
      <selection pane="bottomLeft" activeCell="H4" sqref="H4"/>
    </sheetView>
  </sheetViews>
  <sheetFormatPr defaultColWidth="9.140625" defaultRowHeight="15"/>
  <cols>
    <col min="1" max="1" width="5" style="5" bestFit="1" customWidth="1"/>
    <col min="2" max="2" width="11.7109375" style="5" customWidth="1"/>
    <col min="3" max="6" width="9.140625" style="5"/>
    <col min="7" max="13" width="12.42578125" style="5" customWidth="1"/>
    <col min="14" max="18" width="12.140625" style="5" customWidth="1"/>
    <col min="19" max="16384" width="9.140625" style="5"/>
  </cols>
  <sheetData>
    <row r="1" spans="1:20" s="1" customFormat="1"/>
    <row r="2" spans="1:20" s="1" customFormat="1">
      <c r="C2" s="2"/>
      <c r="E2" s="3" t="str">
        <f>+Master!G6</f>
        <v>Crna Gora</v>
      </c>
      <c r="I2" s="4"/>
    </row>
    <row r="3" spans="1:20" s="1" customFormat="1">
      <c r="E3" s="4" t="str">
        <f>+Master!G7</f>
        <v>Ministarstvo finansija</v>
      </c>
    </row>
    <row r="4" spans="1:20" s="1" customFormat="1">
      <c r="E4" s="4" t="str">
        <f>+Master!G8</f>
        <v>Direktorat za ekonomsku politiku i razvoj</v>
      </c>
    </row>
    <row r="5" spans="1:20" s="1" customFormat="1"/>
    <row r="6" spans="1:20" ht="15.75" thickBot="1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69" t="str">
        <f>+IF(Master!B3-10&gt;=0,CONCATENATE(Master!B4,"-",Master!B3),CONCATENATE(Master!B4,"-0",Master!B3))</f>
        <v>2015-07</v>
      </c>
      <c r="O6" s="169" t="str">
        <f>+CONCATENATE(N6,"p")</f>
        <v>2015-07p</v>
      </c>
      <c r="P6" s="153"/>
      <c r="Q6" s="153"/>
      <c r="R6" s="169" t="str">
        <f>+IF(Master!B3-10&gt;=0,CONCATENATE(Master!B4-1,"-",Master!B3),CONCATENATE(Master!B4-1,"-0",Master!B3))</f>
        <v>2014-07</v>
      </c>
      <c r="S6" s="153"/>
      <c r="T6" s="153"/>
    </row>
    <row r="7" spans="1:20">
      <c r="A7" s="170"/>
      <c r="B7" s="364" t="s">
        <v>714</v>
      </c>
      <c r="C7" s="365"/>
      <c r="D7" s="365"/>
      <c r="E7" s="365"/>
      <c r="F7" s="365"/>
      <c r="G7" s="372" t="s">
        <v>712</v>
      </c>
      <c r="H7" s="373"/>
      <c r="I7" s="373"/>
      <c r="J7" s="373"/>
      <c r="K7" s="373"/>
      <c r="L7" s="373"/>
      <c r="M7" s="374"/>
      <c r="N7" s="375" t="str">
        <f>+Master!G235</f>
        <v>Decembar</v>
      </c>
      <c r="O7" s="373"/>
      <c r="P7" s="373"/>
      <c r="Q7" s="373"/>
      <c r="R7" s="373"/>
      <c r="S7" s="373"/>
      <c r="T7" s="376"/>
    </row>
    <row r="8" spans="1:20">
      <c r="A8" s="170"/>
      <c r="B8" s="366"/>
      <c r="C8" s="367"/>
      <c r="D8" s="367"/>
      <c r="E8" s="367"/>
      <c r="F8" s="368"/>
      <c r="G8" s="171" t="str">
        <f>+Master!G18</f>
        <v>Ostvarenje</v>
      </c>
      <c r="H8" s="171" t="str">
        <f>+Master!G17</f>
        <v>Plan</v>
      </c>
      <c r="I8" s="377" t="str">
        <f>+Master!G252</f>
        <v>Odstupanje</v>
      </c>
      <c r="J8" s="377"/>
      <c r="K8" s="171" t="str">
        <f>+CONCATENATE(Master!G238," ",Master!B4-1)</f>
        <v>Jan - Jul 2014</v>
      </c>
      <c r="L8" s="377" t="str">
        <f>+I8</f>
        <v>Odstupanje</v>
      </c>
      <c r="M8" s="378"/>
      <c r="N8" s="172" t="str">
        <f>+G8</f>
        <v>Ostvarenje</v>
      </c>
      <c r="O8" s="171" t="str">
        <f>+H8</f>
        <v>Plan</v>
      </c>
      <c r="P8" s="377" t="str">
        <f>+I8</f>
        <v>Odstupanje</v>
      </c>
      <c r="Q8" s="377"/>
      <c r="R8" s="171" t="str">
        <f>+CONCATENATE(Master!G237," ",Master!B4-1)</f>
        <v>Jul 2014</v>
      </c>
      <c r="S8" s="377" t="str">
        <f>+P8</f>
        <v>Odstupanje</v>
      </c>
      <c r="T8" s="379"/>
    </row>
    <row r="9" spans="1:20" ht="15.75" thickBot="1">
      <c r="A9" s="170"/>
      <c r="B9" s="369"/>
      <c r="C9" s="370"/>
      <c r="D9" s="370"/>
      <c r="E9" s="370"/>
      <c r="F9" s="371"/>
      <c r="G9" s="163" t="s">
        <v>433</v>
      </c>
      <c r="H9" s="163" t="s">
        <v>433</v>
      </c>
      <c r="I9" s="163" t="s">
        <v>433</v>
      </c>
      <c r="J9" s="163" t="s">
        <v>699</v>
      </c>
      <c r="K9" s="163" t="s">
        <v>433</v>
      </c>
      <c r="L9" s="163" t="s">
        <v>433</v>
      </c>
      <c r="M9" s="173" t="s">
        <v>699</v>
      </c>
      <c r="N9" s="174" t="s">
        <v>433</v>
      </c>
      <c r="O9" s="163" t="s">
        <v>433</v>
      </c>
      <c r="P9" s="163" t="s">
        <v>433</v>
      </c>
      <c r="Q9" s="163" t="s">
        <v>699</v>
      </c>
      <c r="R9" s="163" t="s">
        <v>433</v>
      </c>
      <c r="S9" s="163" t="s">
        <v>433</v>
      </c>
      <c r="T9" s="175" t="s">
        <v>699</v>
      </c>
    </row>
    <row r="10" spans="1:20" ht="15.75" thickBot="1">
      <c r="A10" s="176">
        <v>7</v>
      </c>
      <c r="B10" s="358" t="str">
        <f>+VLOOKUP($A10,Master!$D$22:$G$218,4,FALSE)</f>
        <v>Prihodi budžeta</v>
      </c>
      <c r="C10" s="359"/>
      <c r="D10" s="359"/>
      <c r="E10" s="359"/>
      <c r="F10" s="359"/>
      <c r="G10" s="177">
        <v>1351853176.5899999</v>
      </c>
      <c r="H10" s="177">
        <v>1276056399.4371703</v>
      </c>
      <c r="I10" s="178">
        <f>+G10-H10</f>
        <v>75796777.152829647</v>
      </c>
      <c r="J10" s="179">
        <f>+IF(ISNUMBER(G10/H10-1),G10/H10-1,"…")</f>
        <v>5.9399237515098235E-2</v>
      </c>
      <c r="K10" s="177">
        <v>1243436508.1900001</v>
      </c>
      <c r="L10" s="178">
        <f>+G10-K10</f>
        <v>108416668.39999986</v>
      </c>
      <c r="M10" s="180">
        <f>+IF(ISNUMBER(G10/K10-1),G10/K10-1,"…")</f>
        <v>8.7191157478410997E-2</v>
      </c>
      <c r="N10" s="181">
        <v>155249038.93000004</v>
      </c>
      <c r="O10" s="177">
        <v>145612291.91159928</v>
      </c>
      <c r="P10" s="178">
        <f>+N10-O10</f>
        <v>9636747.0184007585</v>
      </c>
      <c r="Q10" s="179">
        <f>+IF(ISNUMBER(N10/O10-1),N10/O10-1,"…")</f>
        <v>6.6180862150368336E-2</v>
      </c>
      <c r="R10" s="177">
        <v>145120002.57999998</v>
      </c>
      <c r="S10" s="178">
        <f>+N10-R10</f>
        <v>10129036.350000054</v>
      </c>
      <c r="T10" s="182">
        <f>+IF(ISNUMBER(N10/R10-1),N10/R10-1,"…")</f>
        <v>6.9797658282263697E-2</v>
      </c>
    </row>
    <row r="11" spans="1:20">
      <c r="A11" s="176">
        <v>711</v>
      </c>
      <c r="B11" s="360" t="str">
        <f>+VLOOKUP($A11,Master!$D$22:$G$218,4,FALSE)</f>
        <v>Porezi</v>
      </c>
      <c r="C11" s="361"/>
      <c r="D11" s="361"/>
      <c r="E11" s="361"/>
      <c r="F11" s="361"/>
      <c r="G11" s="183">
        <v>833203582.51999998</v>
      </c>
      <c r="H11" s="183">
        <v>797828901.35953081</v>
      </c>
      <c r="I11" s="184">
        <f t="shared" ref="I11:I67" si="0">+G11-H11</f>
        <v>35374681.160469174</v>
      </c>
      <c r="J11" s="185">
        <f t="shared" ref="J11:J67" si="1">+IF(ISNUMBER(G11/H11-1),G11/H11-1,"…")</f>
        <v>4.4338681013171399E-2</v>
      </c>
      <c r="K11" s="183">
        <v>755696459.51000011</v>
      </c>
      <c r="L11" s="184">
        <f t="shared" ref="L11:L67" si="2">+G11-K11</f>
        <v>77507123.009999871</v>
      </c>
      <c r="M11" s="186">
        <f t="shared" ref="M11:M67" si="3">+IF(ISNUMBER(G11/K11-1),G11/K11-1,"…")</f>
        <v>0.10256382974224354</v>
      </c>
      <c r="N11" s="187">
        <v>70043886.920000002</v>
      </c>
      <c r="O11" s="183">
        <v>76418346.230174497</v>
      </c>
      <c r="P11" s="184">
        <f t="shared" ref="P11:P67" si="4">+N11-O11</f>
        <v>-6374459.310174495</v>
      </c>
      <c r="Q11" s="185">
        <f t="shared" ref="Q11:Q67" si="5">+IF(ISNUMBER(N11/O11-1),N11/O11-1,"…")</f>
        <v>-8.3415300443357099E-2</v>
      </c>
      <c r="R11" s="183">
        <v>72178168.760000005</v>
      </c>
      <c r="S11" s="184">
        <f t="shared" ref="S11:S67" si="6">+N11-R11</f>
        <v>-2134281.8400000036</v>
      </c>
      <c r="T11" s="188">
        <f t="shared" ref="T11:T67" si="7">+IF(ISNUMBER(N11/R11-1),N11/R11-1,"…")</f>
        <v>-2.9569631325736645E-2</v>
      </c>
    </row>
    <row r="12" spans="1:20">
      <c r="A12" s="176">
        <v>7111</v>
      </c>
      <c r="B12" s="342" t="str">
        <f>+VLOOKUP($A12,Master!$D$22:$G$218,4,FALSE)</f>
        <v>Porez na dohodak fizičkih lica</v>
      </c>
      <c r="C12" s="343"/>
      <c r="D12" s="343"/>
      <c r="E12" s="343"/>
      <c r="F12" s="343"/>
      <c r="G12" s="189">
        <v>104405821.67</v>
      </c>
      <c r="H12" s="189">
        <v>96011654.614494905</v>
      </c>
      <c r="I12" s="190">
        <f t="shared" si="0"/>
        <v>8394167.0555050969</v>
      </c>
      <c r="J12" s="191">
        <f t="shared" si="1"/>
        <v>8.7428626130955367E-2</v>
      </c>
      <c r="K12" s="189">
        <v>95618433.909999996</v>
      </c>
      <c r="L12" s="190">
        <f t="shared" si="2"/>
        <v>8787387.7600000054</v>
      </c>
      <c r="M12" s="192">
        <f t="shared" si="3"/>
        <v>9.1900561436417672E-2</v>
      </c>
      <c r="N12" s="193">
        <v>15621993.34</v>
      </c>
      <c r="O12" s="189">
        <v>15517267.438764038</v>
      </c>
      <c r="P12" s="190">
        <f t="shared" si="4"/>
        <v>104725.90123596229</v>
      </c>
      <c r="Q12" s="191">
        <f t="shared" si="5"/>
        <v>6.7489911899272226E-3</v>
      </c>
      <c r="R12" s="189">
        <v>15533677.899999995</v>
      </c>
      <c r="S12" s="190">
        <f t="shared" si="6"/>
        <v>88315.440000005066</v>
      </c>
      <c r="T12" s="194">
        <f t="shared" si="7"/>
        <v>5.6854172314211304E-3</v>
      </c>
    </row>
    <row r="13" spans="1:20">
      <c r="A13" s="176">
        <v>7112</v>
      </c>
      <c r="B13" s="342" t="str">
        <f>+VLOOKUP($A13,Master!$D$22:$G$218,4,FALSE)</f>
        <v>Porez na dobit pravnih lica</v>
      </c>
      <c r="C13" s="343"/>
      <c r="D13" s="343"/>
      <c r="E13" s="343"/>
      <c r="F13" s="343"/>
      <c r="G13" s="189">
        <v>45020371.5</v>
      </c>
      <c r="H13" s="189">
        <v>44395641.531501003</v>
      </c>
      <c r="I13" s="190">
        <f t="shared" si="0"/>
        <v>624729.96849899739</v>
      </c>
      <c r="J13" s="191">
        <f t="shared" si="1"/>
        <v>1.4071876133510131E-2</v>
      </c>
      <c r="K13" s="189">
        <v>40638726.390000008</v>
      </c>
      <c r="L13" s="190">
        <f t="shared" si="2"/>
        <v>4381645.109999992</v>
      </c>
      <c r="M13" s="192">
        <f t="shared" si="3"/>
        <v>0.10781944955534306</v>
      </c>
      <c r="N13" s="193">
        <v>1484776.32</v>
      </c>
      <c r="O13" s="189">
        <v>1100346.3151346263</v>
      </c>
      <c r="P13" s="190">
        <f t="shared" si="4"/>
        <v>384430.00486537372</v>
      </c>
      <c r="Q13" s="191">
        <f t="shared" si="5"/>
        <v>0.34937182919391985</v>
      </c>
      <c r="R13" s="189">
        <v>1041215.8400000002</v>
      </c>
      <c r="S13" s="190">
        <f t="shared" si="6"/>
        <v>443560.47999999986</v>
      </c>
      <c r="T13" s="194">
        <f t="shared" si="7"/>
        <v>0.42600243192612175</v>
      </c>
    </row>
    <row r="14" spans="1:20">
      <c r="A14" s="176">
        <v>7113</v>
      </c>
      <c r="B14" s="342" t="str">
        <f>+VLOOKUP($A14,Master!$D$22:$G$218,4,FALSE)</f>
        <v>Porez na promet nepokretnosti</v>
      </c>
      <c r="C14" s="343"/>
      <c r="D14" s="343"/>
      <c r="E14" s="343"/>
      <c r="F14" s="343"/>
      <c r="G14" s="189">
        <v>1479399.88</v>
      </c>
      <c r="H14" s="189">
        <v>1544536.6728920399</v>
      </c>
      <c r="I14" s="190">
        <f t="shared" si="0"/>
        <v>-65136.792892039986</v>
      </c>
      <c r="J14" s="191">
        <f t="shared" si="1"/>
        <v>-4.217238349548269E-2</v>
      </c>
      <c r="K14" s="189">
        <v>1440565.32</v>
      </c>
      <c r="L14" s="190">
        <f t="shared" si="2"/>
        <v>38834.559999999823</v>
      </c>
      <c r="M14" s="192">
        <f t="shared" si="3"/>
        <v>2.6957861237420166E-2</v>
      </c>
      <c r="N14" s="193">
        <v>164005.82999999999</v>
      </c>
      <c r="O14" s="189">
        <v>149884.2713057833</v>
      </c>
      <c r="P14" s="190">
        <f t="shared" si="4"/>
        <v>14121.558694216685</v>
      </c>
      <c r="Q14" s="191">
        <f t="shared" si="5"/>
        <v>9.4216414912588586E-2</v>
      </c>
      <c r="R14" s="189">
        <v>140999.42000000001</v>
      </c>
      <c r="S14" s="190">
        <f t="shared" si="6"/>
        <v>23006.409999999974</v>
      </c>
      <c r="T14" s="194">
        <f t="shared" si="7"/>
        <v>0.16316669955096241</v>
      </c>
    </row>
    <row r="15" spans="1:20">
      <c r="A15" s="176">
        <v>7114</v>
      </c>
      <c r="B15" s="342" t="str">
        <f>+VLOOKUP($A15,Master!$D$22:$G$218,4,FALSE)</f>
        <v>Porez na dodatu vrijednost</v>
      </c>
      <c r="C15" s="343"/>
      <c r="D15" s="343"/>
      <c r="E15" s="343"/>
      <c r="F15" s="343"/>
      <c r="G15" s="189">
        <v>497589192.80000001</v>
      </c>
      <c r="H15" s="189">
        <v>455945630.52919102</v>
      </c>
      <c r="I15" s="190">
        <f t="shared" si="0"/>
        <v>41643562.270808995</v>
      </c>
      <c r="J15" s="191">
        <f t="shared" si="1"/>
        <v>9.1334491400818063E-2</v>
      </c>
      <c r="K15" s="189">
        <v>429195069.32999998</v>
      </c>
      <c r="L15" s="190">
        <f t="shared" si="2"/>
        <v>68394123.470000029</v>
      </c>
      <c r="M15" s="192">
        <f t="shared" si="3"/>
        <v>0.15935440166348491</v>
      </c>
      <c r="N15" s="193">
        <v>37184322.609999999</v>
      </c>
      <c r="O15" s="189">
        <v>41248055.373853616</v>
      </c>
      <c r="P15" s="190">
        <f t="shared" si="4"/>
        <v>-4063732.763853617</v>
      </c>
      <c r="Q15" s="191">
        <f t="shared" si="5"/>
        <v>-9.8519378114235723E-2</v>
      </c>
      <c r="R15" s="189">
        <v>40192913.060000002</v>
      </c>
      <c r="S15" s="190">
        <f t="shared" si="6"/>
        <v>-3008590.450000003</v>
      </c>
      <c r="T15" s="194">
        <f t="shared" si="7"/>
        <v>-7.4853754578792953E-2</v>
      </c>
    </row>
    <row r="16" spans="1:20">
      <c r="A16" s="176">
        <v>7115</v>
      </c>
      <c r="B16" s="342" t="str">
        <f>+VLOOKUP($A16,Master!$D$22:$G$218,4,FALSE)</f>
        <v>Akcize</v>
      </c>
      <c r="C16" s="343"/>
      <c r="D16" s="343"/>
      <c r="E16" s="343"/>
      <c r="F16" s="343"/>
      <c r="G16" s="189">
        <v>156466946.75</v>
      </c>
      <c r="H16" s="189">
        <v>171111988.52539012</v>
      </c>
      <c r="I16" s="190">
        <f t="shared" si="0"/>
        <v>-14645041.775390118</v>
      </c>
      <c r="J16" s="191">
        <f t="shared" si="1"/>
        <v>-8.5587467608776224E-2</v>
      </c>
      <c r="K16" s="189">
        <v>161445470.17000002</v>
      </c>
      <c r="L16" s="190">
        <f t="shared" si="2"/>
        <v>-4978523.4200000167</v>
      </c>
      <c r="M16" s="192">
        <f t="shared" si="3"/>
        <v>-3.083718245397471E-2</v>
      </c>
      <c r="N16" s="193">
        <v>13096343.609999999</v>
      </c>
      <c r="O16" s="189">
        <v>16210263.721078064</v>
      </c>
      <c r="P16" s="190">
        <f t="shared" si="4"/>
        <v>-3113920.1110780649</v>
      </c>
      <c r="Q16" s="191">
        <f t="shared" si="5"/>
        <v>-0.19209558614577393</v>
      </c>
      <c r="R16" s="189">
        <v>13187797.070000002</v>
      </c>
      <c r="S16" s="190">
        <f t="shared" si="6"/>
        <v>-91453.460000002757</v>
      </c>
      <c r="T16" s="194">
        <f t="shared" si="7"/>
        <v>-6.9347033105358058E-3</v>
      </c>
    </row>
    <row r="17" spans="1:20">
      <c r="A17" s="176">
        <v>7116</v>
      </c>
      <c r="B17" s="342" t="str">
        <f>+VLOOKUP($A17,Master!$D$22:$G$218,4,FALSE)</f>
        <v>Porez na međunarodnu trgovinu i transakcije</v>
      </c>
      <c r="C17" s="343"/>
      <c r="D17" s="343"/>
      <c r="E17" s="343"/>
      <c r="F17" s="343"/>
      <c r="G17" s="189">
        <v>22270229.460000001</v>
      </c>
      <c r="H17" s="189">
        <v>23735353.696558259</v>
      </c>
      <c r="I17" s="190">
        <f t="shared" si="0"/>
        <v>-1465124.2365582585</v>
      </c>
      <c r="J17" s="191">
        <f t="shared" si="1"/>
        <v>-6.1727508057767388E-2</v>
      </c>
      <c r="K17" s="189">
        <v>22269382.640000001</v>
      </c>
      <c r="L17" s="190">
        <f t="shared" si="2"/>
        <v>846.82000000029802</v>
      </c>
      <c r="M17" s="192">
        <f t="shared" si="3"/>
        <v>3.8026200083196571E-5</v>
      </c>
      <c r="N17" s="193">
        <v>1965267.81</v>
      </c>
      <c r="O17" s="189">
        <v>1802456.6976206759</v>
      </c>
      <c r="P17" s="190">
        <f t="shared" si="4"/>
        <v>162811.11237932416</v>
      </c>
      <c r="Q17" s="191">
        <f t="shared" si="5"/>
        <v>9.0327336348352771E-2</v>
      </c>
      <c r="R17" s="189">
        <v>1691131.2300000002</v>
      </c>
      <c r="S17" s="190">
        <f t="shared" si="6"/>
        <v>274136.57999999984</v>
      </c>
      <c r="T17" s="194">
        <f t="shared" si="7"/>
        <v>0.16210248804878358</v>
      </c>
    </row>
    <row r="18" spans="1:20">
      <c r="A18" s="176">
        <v>7117</v>
      </c>
      <c r="B18" s="342" t="str">
        <f>+VLOOKUP($A18,Master!$D$22:$G$218,4,FALSE)</f>
        <v>Lokalni porezi</v>
      </c>
      <c r="C18" s="343"/>
      <c r="D18" s="343"/>
      <c r="E18" s="343"/>
      <c r="F18" s="343"/>
      <c r="G18" s="189">
        <v>0</v>
      </c>
      <c r="H18" s="189">
        <v>0</v>
      </c>
      <c r="I18" s="190">
        <f t="shared" si="0"/>
        <v>0</v>
      </c>
      <c r="J18" s="191" t="str">
        <f t="shared" si="1"/>
        <v>…</v>
      </c>
      <c r="K18" s="189">
        <v>0</v>
      </c>
      <c r="L18" s="190">
        <f t="shared" si="2"/>
        <v>0</v>
      </c>
      <c r="M18" s="192" t="str">
        <f t="shared" si="3"/>
        <v>…</v>
      </c>
      <c r="N18" s="193">
        <v>0</v>
      </c>
      <c r="O18" s="189">
        <v>0</v>
      </c>
      <c r="P18" s="190">
        <f t="shared" si="4"/>
        <v>0</v>
      </c>
      <c r="Q18" s="191" t="str">
        <f t="shared" si="5"/>
        <v>…</v>
      </c>
      <c r="R18" s="189">
        <v>0</v>
      </c>
      <c r="S18" s="190">
        <f t="shared" si="6"/>
        <v>0</v>
      </c>
      <c r="T18" s="194" t="str">
        <f t="shared" si="7"/>
        <v>…</v>
      </c>
    </row>
    <row r="19" spans="1:20">
      <c r="A19" s="176">
        <v>7118</v>
      </c>
      <c r="B19" s="342" t="str">
        <f>+VLOOKUP($A19,Master!$D$22:$G$218,4,FALSE)</f>
        <v>Ostali republički porezi</v>
      </c>
      <c r="C19" s="343"/>
      <c r="D19" s="343"/>
      <c r="E19" s="343"/>
      <c r="F19" s="343"/>
      <c r="G19" s="189">
        <v>5971620.4600000009</v>
      </c>
      <c r="H19" s="189">
        <v>5084095.7895035082</v>
      </c>
      <c r="I19" s="190">
        <f t="shared" si="0"/>
        <v>887524.67049649265</v>
      </c>
      <c r="J19" s="191">
        <f t="shared" si="1"/>
        <v>0.17456883332702988</v>
      </c>
      <c r="K19" s="189">
        <v>5088811.7500000009</v>
      </c>
      <c r="L19" s="190">
        <f t="shared" si="2"/>
        <v>882808.71</v>
      </c>
      <c r="M19" s="192">
        <f t="shared" si="3"/>
        <v>0.17348032377106493</v>
      </c>
      <c r="N19" s="193">
        <v>527177.4</v>
      </c>
      <c r="O19" s="189">
        <v>390072.41241769306</v>
      </c>
      <c r="P19" s="190">
        <f t="shared" si="4"/>
        <v>137104.98758230696</v>
      </c>
      <c r="Q19" s="191">
        <f t="shared" si="5"/>
        <v>0.35148598880018644</v>
      </c>
      <c r="R19" s="189">
        <v>390434.24000000005</v>
      </c>
      <c r="S19" s="190">
        <f t="shared" si="6"/>
        <v>136743.15999999997</v>
      </c>
      <c r="T19" s="194">
        <f t="shared" si="7"/>
        <v>0.35023352460071111</v>
      </c>
    </row>
    <row r="20" spans="1:20">
      <c r="A20" s="176">
        <v>712</v>
      </c>
      <c r="B20" s="362" t="str">
        <f>+VLOOKUP($A20,Master!$D$22:$G$218,4,FALSE)</f>
        <v>Doprinosi</v>
      </c>
      <c r="C20" s="363"/>
      <c r="D20" s="363"/>
      <c r="E20" s="363"/>
      <c r="F20" s="363"/>
      <c r="G20" s="195">
        <v>444303244.54999995</v>
      </c>
      <c r="H20" s="195">
        <v>397823173.70918262</v>
      </c>
      <c r="I20" s="196">
        <f t="shared" si="0"/>
        <v>46480070.840817332</v>
      </c>
      <c r="J20" s="197">
        <f t="shared" si="1"/>
        <v>0.11683600632776425</v>
      </c>
      <c r="K20" s="195">
        <v>398494284.19000012</v>
      </c>
      <c r="L20" s="196">
        <f t="shared" si="2"/>
        <v>45808960.359999835</v>
      </c>
      <c r="M20" s="198">
        <f t="shared" si="3"/>
        <v>0.11495512527391316</v>
      </c>
      <c r="N20" s="199">
        <v>75176038.930000007</v>
      </c>
      <c r="O20" s="195">
        <v>59783744.593186989</v>
      </c>
      <c r="P20" s="196">
        <f t="shared" si="4"/>
        <v>15392294.336813018</v>
      </c>
      <c r="Q20" s="197">
        <f t="shared" si="5"/>
        <v>0.25746621329181751</v>
      </c>
      <c r="R20" s="195">
        <v>60241080.990000002</v>
      </c>
      <c r="S20" s="196">
        <f t="shared" si="6"/>
        <v>14934957.940000005</v>
      </c>
      <c r="T20" s="200">
        <f t="shared" si="7"/>
        <v>0.24791981974027322</v>
      </c>
    </row>
    <row r="21" spans="1:20">
      <c r="A21" s="176">
        <v>7121</v>
      </c>
      <c r="B21" s="342" t="str">
        <f>+VLOOKUP($A21,Master!$D$22:$G$218,4,FALSE)</f>
        <v>Doprinosi za penzijsko i invalidsko osiguranje</v>
      </c>
      <c r="C21" s="343"/>
      <c r="D21" s="343"/>
      <c r="E21" s="343"/>
      <c r="F21" s="343"/>
      <c r="G21" s="189">
        <v>270120228.04000002</v>
      </c>
      <c r="H21" s="189">
        <v>234882396.70208701</v>
      </c>
      <c r="I21" s="190">
        <f t="shared" si="0"/>
        <v>35237831.337913007</v>
      </c>
      <c r="J21" s="191">
        <f t="shared" si="1"/>
        <v>0.15002329605230869</v>
      </c>
      <c r="K21" s="189">
        <v>241949355.73000002</v>
      </c>
      <c r="L21" s="190">
        <f t="shared" si="2"/>
        <v>28170872.310000002</v>
      </c>
      <c r="M21" s="192">
        <f t="shared" si="3"/>
        <v>0.11643292963109553</v>
      </c>
      <c r="N21" s="193">
        <v>45661635.619999997</v>
      </c>
      <c r="O21" s="189">
        <v>35471517.456119657</v>
      </c>
      <c r="P21" s="190">
        <f t="shared" si="4"/>
        <v>10190118.163880341</v>
      </c>
      <c r="Q21" s="191">
        <f t="shared" si="5"/>
        <v>0.28727607090635776</v>
      </c>
      <c r="R21" s="189">
        <v>36741484.630000003</v>
      </c>
      <c r="S21" s="190">
        <f t="shared" si="6"/>
        <v>8920150.9899999946</v>
      </c>
      <c r="T21" s="194">
        <f t="shared" si="7"/>
        <v>0.24278145207873703</v>
      </c>
    </row>
    <row r="22" spans="1:20">
      <c r="A22" s="176">
        <v>7122</v>
      </c>
      <c r="B22" s="342" t="str">
        <f>+VLOOKUP($A22,Master!$D$22:$G$218,4,FALSE)</f>
        <v>Doprinosi za zdravstveno osiguranje</v>
      </c>
      <c r="C22" s="343"/>
      <c r="D22" s="343"/>
      <c r="E22" s="343"/>
      <c r="F22" s="343"/>
      <c r="G22" s="189">
        <v>151034703.57999998</v>
      </c>
      <c r="H22" s="189">
        <v>138667298.82084399</v>
      </c>
      <c r="I22" s="190">
        <f t="shared" si="0"/>
        <v>12367404.759155989</v>
      </c>
      <c r="J22" s="191">
        <f t="shared" si="1"/>
        <v>8.9187608501226201E-2</v>
      </c>
      <c r="K22" s="189">
        <v>134703897.09</v>
      </c>
      <c r="L22" s="190">
        <f t="shared" si="2"/>
        <v>16330806.48999998</v>
      </c>
      <c r="M22" s="192">
        <f t="shared" si="3"/>
        <v>0.1212348480095482</v>
      </c>
      <c r="N22" s="193">
        <v>25500379.309999999</v>
      </c>
      <c r="O22" s="189">
        <v>20777724.488506641</v>
      </c>
      <c r="P22" s="190">
        <f t="shared" si="4"/>
        <v>4722654.8214933574</v>
      </c>
      <c r="Q22" s="191">
        <f t="shared" si="5"/>
        <v>0.22729413050527891</v>
      </c>
      <c r="R22" s="189">
        <v>20296721.100000005</v>
      </c>
      <c r="S22" s="190">
        <f t="shared" si="6"/>
        <v>5203658.2099999934</v>
      </c>
      <c r="T22" s="194">
        <f t="shared" si="7"/>
        <v>0.25637925378991344</v>
      </c>
    </row>
    <row r="23" spans="1:20">
      <c r="A23" s="176">
        <v>7123</v>
      </c>
      <c r="B23" s="342" t="str">
        <f>+VLOOKUP($A23,Master!$D$22:$G$218,4,FALSE)</f>
        <v>Doprinosi za osiguranje od nezaposlenosti</v>
      </c>
      <c r="C23" s="343"/>
      <c r="D23" s="343"/>
      <c r="E23" s="343"/>
      <c r="F23" s="343"/>
      <c r="G23" s="189">
        <v>12160117.389999999</v>
      </c>
      <c r="H23" s="189">
        <v>11617385.520490499</v>
      </c>
      <c r="I23" s="190">
        <f t="shared" si="0"/>
        <v>542731.86950949952</v>
      </c>
      <c r="J23" s="191">
        <f t="shared" si="1"/>
        <v>4.6717212625184912E-2</v>
      </c>
      <c r="K23" s="189">
        <v>10770190.189999999</v>
      </c>
      <c r="L23" s="190">
        <f t="shared" si="2"/>
        <v>1389927.1999999993</v>
      </c>
      <c r="M23" s="192">
        <f t="shared" si="3"/>
        <v>0.12905317134422845</v>
      </c>
      <c r="N23" s="193">
        <v>2051002.51</v>
      </c>
      <c r="O23" s="189">
        <v>1773125.5378420665</v>
      </c>
      <c r="P23" s="190">
        <f t="shared" si="4"/>
        <v>277876.97215793352</v>
      </c>
      <c r="Q23" s="191">
        <f t="shared" si="5"/>
        <v>0.15671590433247951</v>
      </c>
      <c r="R23" s="189">
        <v>1652845.01</v>
      </c>
      <c r="S23" s="190">
        <f t="shared" si="6"/>
        <v>398157.5</v>
      </c>
      <c r="T23" s="194">
        <f t="shared" si="7"/>
        <v>0.24089221771616676</v>
      </c>
    </row>
    <row r="24" spans="1:20">
      <c r="A24" s="176">
        <v>7124</v>
      </c>
      <c r="B24" s="342" t="str">
        <f>+VLOOKUP($A24,Master!$D$22:$G$218,4,FALSE)</f>
        <v>Ostali doprinosi</v>
      </c>
      <c r="C24" s="343"/>
      <c r="D24" s="343"/>
      <c r="E24" s="343"/>
      <c r="F24" s="343"/>
      <c r="G24" s="189">
        <v>10988195.539999999</v>
      </c>
      <c r="H24" s="189">
        <v>12656092.6657611</v>
      </c>
      <c r="I24" s="190">
        <f t="shared" si="0"/>
        <v>-1667897.125761101</v>
      </c>
      <c r="J24" s="191">
        <f t="shared" si="1"/>
        <v>-0.13178610253647338</v>
      </c>
      <c r="K24" s="189">
        <v>11070841.18</v>
      </c>
      <c r="L24" s="190">
        <f t="shared" si="2"/>
        <v>-82645.640000000596</v>
      </c>
      <c r="M24" s="192">
        <f t="shared" si="3"/>
        <v>-7.4651635459556109E-3</v>
      </c>
      <c r="N24" s="193">
        <v>1963021.49</v>
      </c>
      <c r="O24" s="189">
        <v>1761377.1107186193</v>
      </c>
      <c r="P24" s="190">
        <f t="shared" si="4"/>
        <v>201644.37928138068</v>
      </c>
      <c r="Q24" s="191">
        <f t="shared" si="5"/>
        <v>0.11448109439727672</v>
      </c>
      <c r="R24" s="189">
        <v>1550030.2500000012</v>
      </c>
      <c r="S24" s="190">
        <f t="shared" si="6"/>
        <v>412991.23999999883</v>
      </c>
      <c r="T24" s="194">
        <f t="shared" si="7"/>
        <v>0.26644076139804262</v>
      </c>
    </row>
    <row r="25" spans="1:20">
      <c r="A25" s="176">
        <v>713</v>
      </c>
      <c r="B25" s="350" t="str">
        <f>+VLOOKUP($A25,Master!$D$22:$G$218,4,FALSE)</f>
        <v>Takse</v>
      </c>
      <c r="C25" s="351"/>
      <c r="D25" s="351"/>
      <c r="E25" s="351"/>
      <c r="F25" s="351"/>
      <c r="G25" s="201">
        <v>15006989.84</v>
      </c>
      <c r="H25" s="201">
        <v>20923047.198280636</v>
      </c>
      <c r="I25" s="202">
        <f t="shared" si="0"/>
        <v>-5916057.3582806364</v>
      </c>
      <c r="J25" s="203">
        <f t="shared" si="1"/>
        <v>-0.28275314308743671</v>
      </c>
      <c r="K25" s="201">
        <v>27179432.649999999</v>
      </c>
      <c r="L25" s="202">
        <f t="shared" si="2"/>
        <v>-12172442.809999999</v>
      </c>
      <c r="M25" s="204">
        <f t="shared" si="3"/>
        <v>-0.44785492643460312</v>
      </c>
      <c r="N25" s="205">
        <v>1146974.23</v>
      </c>
      <c r="O25" s="201">
        <v>2370557.2656825301</v>
      </c>
      <c r="P25" s="202">
        <f t="shared" si="4"/>
        <v>-1223583.0356825301</v>
      </c>
      <c r="Q25" s="203">
        <f t="shared" si="5"/>
        <v>-0.51615839591634438</v>
      </c>
      <c r="R25" s="201">
        <v>3282224.9699999997</v>
      </c>
      <c r="S25" s="202">
        <f t="shared" si="6"/>
        <v>-2135250.7399999998</v>
      </c>
      <c r="T25" s="206">
        <f t="shared" si="7"/>
        <v>-0.65054978239349626</v>
      </c>
    </row>
    <row r="26" spans="1:20">
      <c r="A26" s="176">
        <v>714</v>
      </c>
      <c r="B26" s="350" t="str">
        <f>+VLOOKUP($A26,Master!$D$22:$G$218,4,FALSE)</f>
        <v>Naknade</v>
      </c>
      <c r="C26" s="351"/>
      <c r="D26" s="351"/>
      <c r="E26" s="351"/>
      <c r="F26" s="351"/>
      <c r="G26" s="201">
        <v>16956990.550000001</v>
      </c>
      <c r="H26" s="201">
        <v>13024243.768271768</v>
      </c>
      <c r="I26" s="202">
        <f t="shared" si="0"/>
        <v>3932746.7817282323</v>
      </c>
      <c r="J26" s="203">
        <f t="shared" si="1"/>
        <v>0.30195586413306841</v>
      </c>
      <c r="K26" s="201">
        <v>13233490.179999998</v>
      </c>
      <c r="L26" s="202">
        <f t="shared" si="2"/>
        <v>3723500.3700000029</v>
      </c>
      <c r="M26" s="204">
        <f t="shared" si="3"/>
        <v>0.28136948902772407</v>
      </c>
      <c r="N26" s="205">
        <v>1428133.03</v>
      </c>
      <c r="O26" s="201">
        <v>915688.23864849063</v>
      </c>
      <c r="P26" s="202">
        <f t="shared" si="4"/>
        <v>512444.7913515094</v>
      </c>
      <c r="Q26" s="203">
        <f t="shared" si="5"/>
        <v>0.5596280149976065</v>
      </c>
      <c r="R26" s="201">
        <v>927547.93</v>
      </c>
      <c r="S26" s="202">
        <f t="shared" si="6"/>
        <v>500585.1</v>
      </c>
      <c r="T26" s="206">
        <f t="shared" si="7"/>
        <v>0.53968650439444121</v>
      </c>
    </row>
    <row r="27" spans="1:20">
      <c r="A27" s="176">
        <v>715</v>
      </c>
      <c r="B27" s="350" t="str">
        <f>+VLOOKUP($A27,Master!$D$22:$G$218,4,FALSE)</f>
        <v>Ostali prihodi</v>
      </c>
      <c r="C27" s="351"/>
      <c r="D27" s="351"/>
      <c r="E27" s="351"/>
      <c r="F27" s="351"/>
      <c r="G27" s="201">
        <v>29530041.649999999</v>
      </c>
      <c r="H27" s="201">
        <v>31410770.914738216</v>
      </c>
      <c r="I27" s="202">
        <f t="shared" si="0"/>
        <v>-1880729.264738217</v>
      </c>
      <c r="J27" s="203">
        <f t="shared" si="1"/>
        <v>-5.987529786655954E-2</v>
      </c>
      <c r="K27" s="201">
        <v>33675751.280000009</v>
      </c>
      <c r="L27" s="202">
        <f t="shared" si="2"/>
        <v>-4145709.6300000101</v>
      </c>
      <c r="M27" s="204">
        <f t="shared" si="3"/>
        <v>-0.12310667089592575</v>
      </c>
      <c r="N27" s="205">
        <v>4214617.99</v>
      </c>
      <c r="O27" s="201">
        <v>4766285.5166419055</v>
      </c>
      <c r="P27" s="202">
        <f t="shared" si="4"/>
        <v>-551667.52664190531</v>
      </c>
      <c r="Q27" s="203">
        <f t="shared" si="5"/>
        <v>-0.11574370119366739</v>
      </c>
      <c r="R27" s="201">
        <v>5571807.3499999987</v>
      </c>
      <c r="S27" s="202">
        <f t="shared" si="6"/>
        <v>-1357189.3599999985</v>
      </c>
      <c r="T27" s="206">
        <f t="shared" si="7"/>
        <v>-0.24358153014748418</v>
      </c>
    </row>
    <row r="28" spans="1:20">
      <c r="A28" s="176">
        <v>73</v>
      </c>
      <c r="B28" s="350" t="str">
        <f>+VLOOKUP($A28,Master!$D$22:$G$218,4,FALSE)</f>
        <v>Primici od otplate kredita i sredstva prenesena iz prethodne godine</v>
      </c>
      <c r="C28" s="351"/>
      <c r="D28" s="351"/>
      <c r="E28" s="351"/>
      <c r="F28" s="351"/>
      <c r="G28" s="201">
        <v>7382202.0500000007</v>
      </c>
      <c r="H28" s="201">
        <v>7046262.487166306</v>
      </c>
      <c r="I28" s="202">
        <f t="shared" si="0"/>
        <v>335939.56283369474</v>
      </c>
      <c r="J28" s="203">
        <f t="shared" si="1"/>
        <v>4.767627709662503E-2</v>
      </c>
      <c r="K28" s="201">
        <v>8543082.6699999999</v>
      </c>
      <c r="L28" s="202">
        <f t="shared" si="2"/>
        <v>-1160880.6199999992</v>
      </c>
      <c r="M28" s="204">
        <f t="shared" si="3"/>
        <v>-0.13588544847828321</v>
      </c>
      <c r="N28" s="205">
        <v>2215639.15</v>
      </c>
      <c r="O28" s="201">
        <v>691003.4005981891</v>
      </c>
      <c r="P28" s="202">
        <f t="shared" si="4"/>
        <v>1524635.7494018108</v>
      </c>
      <c r="Q28" s="203">
        <f t="shared" si="5"/>
        <v>2.2064084606269105</v>
      </c>
      <c r="R28" s="201">
        <v>1810625.69</v>
      </c>
      <c r="S28" s="202">
        <f t="shared" si="6"/>
        <v>405013.45999999996</v>
      </c>
      <c r="T28" s="206">
        <f t="shared" si="7"/>
        <v>0.22368701727633167</v>
      </c>
    </row>
    <row r="29" spans="1:20" ht="15.75" thickBot="1">
      <c r="A29" s="176">
        <v>74</v>
      </c>
      <c r="B29" s="352" t="str">
        <f>+VLOOKUP($A29,Master!$D$22:$G$218,4,FALSE)</f>
        <v>Donacije i transferi</v>
      </c>
      <c r="C29" s="353"/>
      <c r="D29" s="353"/>
      <c r="E29" s="353"/>
      <c r="F29" s="353"/>
      <c r="G29" s="201">
        <v>5470125.4299999997</v>
      </c>
      <c r="H29" s="201">
        <v>8000000.0000000009</v>
      </c>
      <c r="I29" s="202">
        <f t="shared" si="0"/>
        <v>-2529874.5700000012</v>
      </c>
      <c r="J29" s="203">
        <f t="shared" si="1"/>
        <v>-0.31623432125000017</v>
      </c>
      <c r="K29" s="201">
        <v>6614007.7099999981</v>
      </c>
      <c r="L29" s="202">
        <f t="shared" si="2"/>
        <v>-1143882.2799999984</v>
      </c>
      <c r="M29" s="204">
        <f t="shared" si="3"/>
        <v>-0.1729484346186223</v>
      </c>
      <c r="N29" s="205">
        <v>1023748.68</v>
      </c>
      <c r="O29" s="201">
        <v>666666.66666666663</v>
      </c>
      <c r="P29" s="202">
        <f t="shared" si="4"/>
        <v>357082.01333333342</v>
      </c>
      <c r="Q29" s="203">
        <f t="shared" si="5"/>
        <v>0.53562302000000006</v>
      </c>
      <c r="R29" s="201">
        <v>1108546.8900000001</v>
      </c>
      <c r="S29" s="202">
        <f t="shared" si="6"/>
        <v>-84798.210000000079</v>
      </c>
      <c r="T29" s="206">
        <f t="shared" si="7"/>
        <v>-7.6494923908902113E-2</v>
      </c>
    </row>
    <row r="30" spans="1:20" ht="15.75" thickBot="1">
      <c r="A30" s="176">
        <v>4</v>
      </c>
      <c r="B30" s="338" t="str">
        <f>+VLOOKUP($A30,Master!$D$22:$G$218,4,FALSE)</f>
        <v>Budžetki izdaci</v>
      </c>
      <c r="C30" s="339"/>
      <c r="D30" s="339"/>
      <c r="E30" s="339"/>
      <c r="F30" s="339"/>
      <c r="G30" s="177">
        <v>1454424592.8399999</v>
      </c>
      <c r="H30" s="177">
        <v>1337605069.8199997</v>
      </c>
      <c r="I30" s="178">
        <f t="shared" si="0"/>
        <v>116819523.02000022</v>
      </c>
      <c r="J30" s="179">
        <f t="shared" si="1"/>
        <v>8.7334838702219031E-2</v>
      </c>
      <c r="K30" s="177">
        <v>1444789714.3500001</v>
      </c>
      <c r="L30" s="178">
        <f t="shared" si="2"/>
        <v>9634878.4899997711</v>
      </c>
      <c r="M30" s="180">
        <f t="shared" si="3"/>
        <v>6.6687064520905004E-3</v>
      </c>
      <c r="N30" s="181">
        <v>173918629.21999994</v>
      </c>
      <c r="O30" s="177">
        <v>110629366.79018211</v>
      </c>
      <c r="P30" s="178">
        <f t="shared" si="4"/>
        <v>63289262.429817826</v>
      </c>
      <c r="Q30" s="179">
        <f t="shared" si="5"/>
        <v>0.57208374472441137</v>
      </c>
      <c r="R30" s="177">
        <v>160423364.29416665</v>
      </c>
      <c r="S30" s="178">
        <f t="shared" si="6"/>
        <v>13495264.925833285</v>
      </c>
      <c r="T30" s="182">
        <f t="shared" si="7"/>
        <v>8.4122814561395032E-2</v>
      </c>
    </row>
    <row r="31" spans="1:20" ht="15.75" thickBot="1">
      <c r="A31" s="176">
        <v>41</v>
      </c>
      <c r="B31" s="354" t="str">
        <f>+VLOOKUP($A31,Master!$D$22:$G$218,4,FALSE)</f>
        <v>Tekući izdaci</v>
      </c>
      <c r="C31" s="355"/>
      <c r="D31" s="355"/>
      <c r="E31" s="355"/>
      <c r="F31" s="355"/>
      <c r="G31" s="207">
        <v>1379272218.5099998</v>
      </c>
      <c r="H31" s="207">
        <v>1235784569.8199997</v>
      </c>
      <c r="I31" s="208">
        <f t="shared" si="0"/>
        <v>143487648.69000006</v>
      </c>
      <c r="J31" s="209">
        <f t="shared" si="1"/>
        <v>0.11611056829338784</v>
      </c>
      <c r="K31" s="207">
        <v>1367570486.9199996</v>
      </c>
      <c r="L31" s="208">
        <f t="shared" si="2"/>
        <v>11701731.590000153</v>
      </c>
      <c r="M31" s="210">
        <f t="shared" si="3"/>
        <v>8.556583885013902E-3</v>
      </c>
      <c r="N31" s="211">
        <v>155933566.94999993</v>
      </c>
      <c r="O31" s="207">
        <v>103106825.12351544</v>
      </c>
      <c r="P31" s="208">
        <f t="shared" si="4"/>
        <v>52826741.826484486</v>
      </c>
      <c r="Q31" s="209">
        <f t="shared" si="5"/>
        <v>0.51234961180505167</v>
      </c>
      <c r="R31" s="207">
        <v>141764211.89999998</v>
      </c>
      <c r="S31" s="208">
        <f t="shared" si="6"/>
        <v>14169355.049999952</v>
      </c>
      <c r="T31" s="212">
        <f t="shared" si="7"/>
        <v>9.995015568523713E-2</v>
      </c>
    </row>
    <row r="32" spans="1:20">
      <c r="A32" s="176">
        <v>40</v>
      </c>
      <c r="B32" s="356" t="str">
        <f>+VLOOKUP($A32,Master!$D$22:$G$218,4,FALSE)</f>
        <v>Tekući budžetski izdaci</v>
      </c>
      <c r="C32" s="357"/>
      <c r="D32" s="357"/>
      <c r="E32" s="357"/>
      <c r="F32" s="357"/>
      <c r="G32" s="213">
        <v>691525208.71000004</v>
      </c>
      <c r="H32" s="213">
        <v>625526473.45999992</v>
      </c>
      <c r="I32" s="214">
        <f t="shared" si="0"/>
        <v>65998735.250000119</v>
      </c>
      <c r="J32" s="215">
        <f t="shared" si="1"/>
        <v>0.10550910001448632</v>
      </c>
      <c r="K32" s="213">
        <v>605642630.8599999</v>
      </c>
      <c r="L32" s="214">
        <f t="shared" si="2"/>
        <v>85882577.850000143</v>
      </c>
      <c r="M32" s="216">
        <f t="shared" si="3"/>
        <v>0.14180404990323869</v>
      </c>
      <c r="N32" s="217">
        <v>79489436.039999947</v>
      </c>
      <c r="O32" s="213">
        <v>52676003.419999987</v>
      </c>
      <c r="P32" s="214">
        <f t="shared" si="4"/>
        <v>26813432.61999996</v>
      </c>
      <c r="Q32" s="215">
        <f t="shared" si="5"/>
        <v>0.50902556912317798</v>
      </c>
      <c r="R32" s="213">
        <v>70669565.12999998</v>
      </c>
      <c r="S32" s="214">
        <f t="shared" si="6"/>
        <v>8819870.9099999666</v>
      </c>
      <c r="T32" s="218">
        <f t="shared" si="7"/>
        <v>0.12480437503436459</v>
      </c>
    </row>
    <row r="33" spans="1:20">
      <c r="A33" s="176">
        <v>411</v>
      </c>
      <c r="B33" s="342" t="str">
        <f>+VLOOKUP($A33,Master!$D$22:$G$218,4,FALSE)</f>
        <v>Bruto zarade i doprinosi na teret poslodavca</v>
      </c>
      <c r="C33" s="343"/>
      <c r="D33" s="343"/>
      <c r="E33" s="343"/>
      <c r="F33" s="343"/>
      <c r="G33" s="189">
        <v>387343216.04000008</v>
      </c>
      <c r="H33" s="189">
        <v>386488693.71999997</v>
      </c>
      <c r="I33" s="190">
        <f t="shared" si="0"/>
        <v>854522.32000011206</v>
      </c>
      <c r="J33" s="191">
        <f t="shared" si="1"/>
        <v>2.2109891799815262E-3</v>
      </c>
      <c r="K33" s="189">
        <v>371004370.16999996</v>
      </c>
      <c r="L33" s="190">
        <f t="shared" si="2"/>
        <v>16338845.870000124</v>
      </c>
      <c r="M33" s="192">
        <f t="shared" si="3"/>
        <v>4.4039497061755473E-2</v>
      </c>
      <c r="N33" s="193">
        <v>35561795.230000004</v>
      </c>
      <c r="O33" s="189">
        <v>32195307.643333331</v>
      </c>
      <c r="P33" s="190">
        <f t="shared" si="4"/>
        <v>3366487.5866666734</v>
      </c>
      <c r="Q33" s="191">
        <f t="shared" si="5"/>
        <v>0.10456454163946383</v>
      </c>
      <c r="R33" s="189">
        <v>29829447.000000007</v>
      </c>
      <c r="S33" s="190">
        <f t="shared" si="6"/>
        <v>5732348.2299999967</v>
      </c>
      <c r="T33" s="194">
        <f t="shared" si="7"/>
        <v>0.19217078446006708</v>
      </c>
    </row>
    <row r="34" spans="1:20">
      <c r="A34" s="176">
        <v>412</v>
      </c>
      <c r="B34" s="342" t="str">
        <f>+VLOOKUP($A34,Master!$D$22:$G$218,4,FALSE)</f>
        <v>Ostala lična primanja</v>
      </c>
      <c r="C34" s="343"/>
      <c r="D34" s="343"/>
      <c r="E34" s="343"/>
      <c r="F34" s="343"/>
      <c r="G34" s="189">
        <v>11826015.559999991</v>
      </c>
      <c r="H34" s="189">
        <v>11478163.960000001</v>
      </c>
      <c r="I34" s="190">
        <f t="shared" si="0"/>
        <v>347851.59999999031</v>
      </c>
      <c r="J34" s="191">
        <f t="shared" si="1"/>
        <v>3.0305508896040445E-2</v>
      </c>
      <c r="K34" s="189">
        <v>12022159.040000003</v>
      </c>
      <c r="L34" s="190">
        <f t="shared" si="2"/>
        <v>-196143.48000001162</v>
      </c>
      <c r="M34" s="192">
        <f t="shared" si="3"/>
        <v>-1.6315162638208758E-2</v>
      </c>
      <c r="N34" s="193">
        <v>2425531.3999999957</v>
      </c>
      <c r="O34" s="189">
        <v>956513.66333333333</v>
      </c>
      <c r="P34" s="190">
        <f t="shared" si="4"/>
        <v>1469017.7366666624</v>
      </c>
      <c r="Q34" s="191">
        <f t="shared" si="5"/>
        <v>1.5358042367605234</v>
      </c>
      <c r="R34" s="189">
        <v>1871989.5499999975</v>
      </c>
      <c r="S34" s="190">
        <f t="shared" si="6"/>
        <v>553541.84999999823</v>
      </c>
      <c r="T34" s="194">
        <f t="shared" si="7"/>
        <v>0.29569708335177358</v>
      </c>
    </row>
    <row r="35" spans="1:20">
      <c r="A35" s="176">
        <v>413</v>
      </c>
      <c r="B35" s="342" t="str">
        <f>+VLOOKUP($A35,Master!$D$22:$G$218,4,FALSE)</f>
        <v>Rashodi za materijal</v>
      </c>
      <c r="C35" s="343"/>
      <c r="D35" s="343"/>
      <c r="E35" s="343"/>
      <c r="F35" s="343"/>
      <c r="G35" s="189">
        <v>28585285.350000001</v>
      </c>
      <c r="H35" s="189">
        <v>29295302.830000002</v>
      </c>
      <c r="I35" s="190">
        <f t="shared" si="0"/>
        <v>-710017.48000000045</v>
      </c>
      <c r="J35" s="191">
        <f t="shared" si="1"/>
        <v>-2.4236563933823008E-2</v>
      </c>
      <c r="K35" s="189">
        <v>27269260.950000003</v>
      </c>
      <c r="L35" s="190">
        <f t="shared" si="2"/>
        <v>1316024.3999999985</v>
      </c>
      <c r="M35" s="192">
        <f t="shared" si="3"/>
        <v>4.8260361819596698E-2</v>
      </c>
      <c r="N35" s="193">
        <v>6753045.8400000036</v>
      </c>
      <c r="O35" s="189">
        <v>2567060.8260771562</v>
      </c>
      <c r="P35" s="190">
        <f t="shared" si="4"/>
        <v>4185985.0139228473</v>
      </c>
      <c r="Q35" s="191">
        <f t="shared" si="5"/>
        <v>1.6306528351023313</v>
      </c>
      <c r="R35" s="189">
        <v>5693241.2300000023</v>
      </c>
      <c r="S35" s="190">
        <f t="shared" si="6"/>
        <v>1059804.6100000013</v>
      </c>
      <c r="T35" s="194">
        <f t="shared" si="7"/>
        <v>0.18615136214770955</v>
      </c>
    </row>
    <row r="36" spans="1:20">
      <c r="A36" s="176">
        <v>414</v>
      </c>
      <c r="B36" s="342" t="str">
        <f>+VLOOKUP($A36,Master!$D$22:$G$218,4,FALSE)</f>
        <v>Rashodi za usluge</v>
      </c>
      <c r="C36" s="343"/>
      <c r="D36" s="343"/>
      <c r="E36" s="343"/>
      <c r="F36" s="343"/>
      <c r="G36" s="189">
        <v>51906870.649999976</v>
      </c>
      <c r="H36" s="189">
        <v>40692845.799999997</v>
      </c>
      <c r="I36" s="190">
        <f t="shared" si="0"/>
        <v>11214024.849999979</v>
      </c>
      <c r="J36" s="191">
        <f t="shared" si="1"/>
        <v>0.27557730676088465</v>
      </c>
      <c r="K36" s="189">
        <v>47503563.839999989</v>
      </c>
      <c r="L36" s="190">
        <f t="shared" si="2"/>
        <v>4403306.8099999875</v>
      </c>
      <c r="M36" s="192">
        <f t="shared" si="3"/>
        <v>9.269424131694759E-2</v>
      </c>
      <c r="N36" s="193">
        <v>9401300.1599999405</v>
      </c>
      <c r="O36" s="189">
        <v>3555210.7859614557</v>
      </c>
      <c r="P36" s="190">
        <f t="shared" si="4"/>
        <v>5846089.3740384849</v>
      </c>
      <c r="Q36" s="191">
        <f t="shared" si="5"/>
        <v>1.6443720853691923</v>
      </c>
      <c r="R36" s="189">
        <v>9675540.9999999683</v>
      </c>
      <c r="S36" s="190">
        <f t="shared" si="6"/>
        <v>-274240.84000002779</v>
      </c>
      <c r="T36" s="194">
        <f t="shared" si="7"/>
        <v>-2.8343721555211143E-2</v>
      </c>
    </row>
    <row r="37" spans="1:20">
      <c r="A37" s="176">
        <v>415</v>
      </c>
      <c r="B37" s="342" t="str">
        <f>+VLOOKUP($A37,Master!$D$22:$G$218,4,FALSE)</f>
        <v>Rashodi za tekuće održavanje</v>
      </c>
      <c r="C37" s="343"/>
      <c r="D37" s="343"/>
      <c r="E37" s="343"/>
      <c r="F37" s="343"/>
      <c r="G37" s="189">
        <v>21275343.770000003</v>
      </c>
      <c r="H37" s="189">
        <v>21654903.199999999</v>
      </c>
      <c r="I37" s="190">
        <f t="shared" si="0"/>
        <v>-379559.42999999598</v>
      </c>
      <c r="J37" s="191">
        <f t="shared" si="1"/>
        <v>-1.7527643808631588E-2</v>
      </c>
      <c r="K37" s="189">
        <v>20415784.170000002</v>
      </c>
      <c r="L37" s="190">
        <f t="shared" si="2"/>
        <v>859559.60000000149</v>
      </c>
      <c r="M37" s="192">
        <f t="shared" si="3"/>
        <v>4.2102698228122959E-2</v>
      </c>
      <c r="N37" s="193">
        <v>3374454.9999999991</v>
      </c>
      <c r="O37" s="189">
        <v>1804116.9333333331</v>
      </c>
      <c r="P37" s="190">
        <f t="shared" si="4"/>
        <v>1570338.066666666</v>
      </c>
      <c r="Q37" s="191">
        <f t="shared" si="5"/>
        <v>0.8704192270759683</v>
      </c>
      <c r="R37" s="189">
        <v>4861519.66</v>
      </c>
      <c r="S37" s="190">
        <f t="shared" si="6"/>
        <v>-1487064.6600000011</v>
      </c>
      <c r="T37" s="194">
        <f t="shared" si="7"/>
        <v>-0.30588473646119141</v>
      </c>
    </row>
    <row r="38" spans="1:20">
      <c r="A38" s="176">
        <v>416</v>
      </c>
      <c r="B38" s="342" t="str">
        <f>+VLOOKUP($A38,Master!$D$22:$G$218,4,FALSE)</f>
        <v>Kamate</v>
      </c>
      <c r="C38" s="343"/>
      <c r="D38" s="343"/>
      <c r="E38" s="343"/>
      <c r="F38" s="343"/>
      <c r="G38" s="189">
        <v>74981970.939999998</v>
      </c>
      <c r="H38" s="189">
        <v>73316123.120000005</v>
      </c>
      <c r="I38" s="190">
        <f t="shared" si="0"/>
        <v>1665847.8199999928</v>
      </c>
      <c r="J38" s="191">
        <f t="shared" si="1"/>
        <v>2.2721439011081035E-2</v>
      </c>
      <c r="K38" s="189">
        <v>67922775.539999992</v>
      </c>
      <c r="L38" s="190">
        <f t="shared" si="2"/>
        <v>7059195.400000006</v>
      </c>
      <c r="M38" s="192">
        <f t="shared" si="3"/>
        <v>0.1039297252486806</v>
      </c>
      <c r="N38" s="193">
        <v>5676117.540000001</v>
      </c>
      <c r="O38" s="189">
        <v>6297113.5108333332</v>
      </c>
      <c r="P38" s="190">
        <f t="shared" si="4"/>
        <v>-620995.97083333228</v>
      </c>
      <c r="Q38" s="191">
        <f t="shared" si="5"/>
        <v>-9.8615972185508882E-2</v>
      </c>
      <c r="R38" s="189">
        <v>5611866.1400000006</v>
      </c>
      <c r="S38" s="190">
        <f t="shared" si="6"/>
        <v>64251.400000000373</v>
      </c>
      <c r="T38" s="194">
        <f t="shared" si="7"/>
        <v>1.1449203954105869E-2</v>
      </c>
    </row>
    <row r="39" spans="1:20">
      <c r="A39" s="176">
        <v>417</v>
      </c>
      <c r="B39" s="342" t="str">
        <f>+VLOOKUP($A39,Master!$D$22:$G$218,4,FALSE)</f>
        <v>Renta</v>
      </c>
      <c r="C39" s="343"/>
      <c r="D39" s="343"/>
      <c r="E39" s="343"/>
      <c r="F39" s="343"/>
      <c r="G39" s="189">
        <v>8048001.6999999993</v>
      </c>
      <c r="H39" s="189">
        <v>8172802.1399999997</v>
      </c>
      <c r="I39" s="190">
        <f t="shared" si="0"/>
        <v>-124800.44000000041</v>
      </c>
      <c r="J39" s="191">
        <f t="shared" si="1"/>
        <v>-1.527021428662656E-2</v>
      </c>
      <c r="K39" s="189">
        <v>7928041.8100000005</v>
      </c>
      <c r="L39" s="190">
        <f t="shared" si="2"/>
        <v>119959.88999999873</v>
      </c>
      <c r="M39" s="192">
        <f t="shared" si="3"/>
        <v>1.5131086953740214E-2</v>
      </c>
      <c r="N39" s="193">
        <v>640245.18999999983</v>
      </c>
      <c r="O39" s="189">
        <v>678983.51166666672</v>
      </c>
      <c r="P39" s="190">
        <f t="shared" si="4"/>
        <v>-38738.321666666889</v>
      </c>
      <c r="Q39" s="191">
        <f t="shared" si="5"/>
        <v>-5.7053405570303029E-2</v>
      </c>
      <c r="R39" s="189">
        <v>668357.00999999989</v>
      </c>
      <c r="S39" s="190">
        <f t="shared" si="6"/>
        <v>-28111.820000000065</v>
      </c>
      <c r="T39" s="194">
        <f t="shared" si="7"/>
        <v>-4.2061083491890194E-2</v>
      </c>
    </row>
    <row r="40" spans="1:20">
      <c r="A40" s="176">
        <v>418</v>
      </c>
      <c r="B40" s="342" t="str">
        <f>+VLOOKUP($A40,Master!$D$22:$G$218,4,FALSE)</f>
        <v>Subvencije</v>
      </c>
      <c r="C40" s="343"/>
      <c r="D40" s="343"/>
      <c r="E40" s="343"/>
      <c r="F40" s="343"/>
      <c r="G40" s="189">
        <v>18426863.34</v>
      </c>
      <c r="H40" s="189">
        <v>18874600</v>
      </c>
      <c r="I40" s="190">
        <f t="shared" si="0"/>
        <v>-447736.66000000015</v>
      </c>
      <c r="J40" s="191">
        <f t="shared" si="1"/>
        <v>-2.372165026013795E-2</v>
      </c>
      <c r="K40" s="189">
        <v>17425749.960000001</v>
      </c>
      <c r="L40" s="190">
        <f t="shared" si="2"/>
        <v>1001113.379999999</v>
      </c>
      <c r="M40" s="192">
        <f t="shared" si="3"/>
        <v>5.7450232116150524E-2</v>
      </c>
      <c r="N40" s="193">
        <v>4582041.3</v>
      </c>
      <c r="O40" s="189">
        <v>1572883.3333333333</v>
      </c>
      <c r="P40" s="190">
        <f t="shared" si="4"/>
        <v>3009157.9666666668</v>
      </c>
      <c r="Q40" s="191">
        <f t="shared" si="5"/>
        <v>1.913147595180825</v>
      </c>
      <c r="R40" s="189">
        <v>3977237.29</v>
      </c>
      <c r="S40" s="190">
        <f t="shared" si="6"/>
        <v>604804.00999999978</v>
      </c>
      <c r="T40" s="194">
        <f t="shared" si="7"/>
        <v>0.15206636313117738</v>
      </c>
    </row>
    <row r="41" spans="1:20">
      <c r="A41" s="176">
        <v>419</v>
      </c>
      <c r="B41" s="342" t="str">
        <f>+VLOOKUP($A41,Master!$D$22:$G$218,4,FALSE)</f>
        <v>Ostali izdaci</v>
      </c>
      <c r="C41" s="343"/>
      <c r="D41" s="343"/>
      <c r="E41" s="343"/>
      <c r="F41" s="343"/>
      <c r="G41" s="189">
        <v>24777222.48</v>
      </c>
      <c r="H41" s="189">
        <v>25049575.370000001</v>
      </c>
      <c r="I41" s="190">
        <f t="shared" si="0"/>
        <v>-272352.8900000006</v>
      </c>
      <c r="J41" s="191">
        <f t="shared" si="1"/>
        <v>-1.0872555162199538E-2</v>
      </c>
      <c r="K41" s="189">
        <v>21938694.789999999</v>
      </c>
      <c r="L41" s="190">
        <f t="shared" si="2"/>
        <v>2838527.6900000013</v>
      </c>
      <c r="M41" s="192">
        <f t="shared" si="3"/>
        <v>0.12938452889612417</v>
      </c>
      <c r="N41" s="193">
        <v>4342483.6900000004</v>
      </c>
      <c r="O41" s="189">
        <v>2186482.9354613866</v>
      </c>
      <c r="P41" s="190">
        <f t="shared" si="4"/>
        <v>2156000.7545386138</v>
      </c>
      <c r="Q41" s="191">
        <f t="shared" si="5"/>
        <v>0.98605880684985059</v>
      </c>
      <c r="R41" s="189">
        <v>3716241.4300000006</v>
      </c>
      <c r="S41" s="190">
        <f t="shared" si="6"/>
        <v>626242.25999999978</v>
      </c>
      <c r="T41" s="194">
        <f t="shared" si="7"/>
        <v>0.16851495571427377</v>
      </c>
    </row>
    <row r="42" spans="1:20">
      <c r="A42" s="176">
        <v>440</v>
      </c>
      <c r="B42" s="342" t="str">
        <f>+VLOOKUP($A42,Master!$D$22:$G$218,4,FALSE)</f>
        <v>Kapitalni izdaci u tekućem budžetu</v>
      </c>
      <c r="C42" s="343"/>
      <c r="D42" s="343"/>
      <c r="E42" s="343"/>
      <c r="F42" s="343"/>
      <c r="G42" s="189">
        <v>64354418.879999995</v>
      </c>
      <c r="H42" s="189">
        <v>10502963.32</v>
      </c>
      <c r="I42" s="190">
        <f t="shared" si="0"/>
        <v>53851455.559999995</v>
      </c>
      <c r="J42" s="191">
        <f t="shared" si="1"/>
        <v>5.1272630322772557</v>
      </c>
      <c r="K42" s="189">
        <v>12212230.590000002</v>
      </c>
      <c r="L42" s="190">
        <f t="shared" si="2"/>
        <v>52142188.289999992</v>
      </c>
      <c r="M42" s="192">
        <f t="shared" si="3"/>
        <v>4.2696694846801106</v>
      </c>
      <c r="N42" s="193">
        <v>6732420.6899999958</v>
      </c>
      <c r="O42" s="189">
        <v>862330.27666666661</v>
      </c>
      <c r="P42" s="190">
        <f t="shared" si="4"/>
        <v>5870090.4133333294</v>
      </c>
      <c r="Q42" s="191">
        <f t="shared" si="5"/>
        <v>6.8072414620812509</v>
      </c>
      <c r="R42" s="189">
        <v>4764124.82</v>
      </c>
      <c r="S42" s="190">
        <f t="shared" si="6"/>
        <v>1968295.8699999955</v>
      </c>
      <c r="T42" s="194">
        <f t="shared" si="7"/>
        <v>0.41314951735458427</v>
      </c>
    </row>
    <row r="43" spans="1:20">
      <c r="A43" s="176">
        <v>42</v>
      </c>
      <c r="B43" s="332" t="str">
        <f>+VLOOKUP($A43,Master!$D$22:$G$218,4,FALSE)</f>
        <v>Transferi za socijalnu zaštitu</v>
      </c>
      <c r="C43" s="333"/>
      <c r="D43" s="333"/>
      <c r="E43" s="333"/>
      <c r="F43" s="333"/>
      <c r="G43" s="219">
        <v>492148010.11999995</v>
      </c>
      <c r="H43" s="219">
        <v>498223398.96999997</v>
      </c>
      <c r="I43" s="220">
        <f t="shared" si="0"/>
        <v>-6075388.8500000238</v>
      </c>
      <c r="J43" s="221">
        <f t="shared" si="1"/>
        <v>-1.2194105821926371E-2</v>
      </c>
      <c r="K43" s="219">
        <v>482967420.4799999</v>
      </c>
      <c r="L43" s="220">
        <f t="shared" si="2"/>
        <v>9180589.6400000453</v>
      </c>
      <c r="M43" s="222">
        <f t="shared" si="3"/>
        <v>1.9008714150689165E-2</v>
      </c>
      <c r="N43" s="223">
        <v>42841697.649999999</v>
      </c>
      <c r="O43" s="219">
        <v>41226949.914166674</v>
      </c>
      <c r="P43" s="220">
        <f t="shared" si="4"/>
        <v>1614747.7358333245</v>
      </c>
      <c r="Q43" s="221">
        <f t="shared" si="5"/>
        <v>3.9167285942694807E-2</v>
      </c>
      <c r="R43" s="219">
        <v>43051593.350000001</v>
      </c>
      <c r="S43" s="220">
        <f t="shared" si="6"/>
        <v>-209895.70000000298</v>
      </c>
      <c r="T43" s="224">
        <f t="shared" si="7"/>
        <v>-4.875445568148784E-3</v>
      </c>
    </row>
    <row r="44" spans="1:20">
      <c r="A44" s="176">
        <v>421</v>
      </c>
      <c r="B44" s="342" t="str">
        <f>+VLOOKUP($A44,Master!$D$22:$G$218,4,FALSE)</f>
        <v>Prava iz oblasti socijalne zaštite</v>
      </c>
      <c r="C44" s="343"/>
      <c r="D44" s="343"/>
      <c r="E44" s="343"/>
      <c r="F44" s="343"/>
      <c r="G44" s="189">
        <v>61864914.019999996</v>
      </c>
      <c r="H44" s="189">
        <v>58645000</v>
      </c>
      <c r="I44" s="190">
        <f t="shared" si="0"/>
        <v>3219914.0199999958</v>
      </c>
      <c r="J44" s="191">
        <f t="shared" si="1"/>
        <v>5.4905175547787399E-2</v>
      </c>
      <c r="K44" s="189">
        <v>64036543.990000002</v>
      </c>
      <c r="L44" s="190">
        <f t="shared" si="2"/>
        <v>-2171629.9700000063</v>
      </c>
      <c r="M44" s="192">
        <f t="shared" si="3"/>
        <v>-3.391235433222517E-2</v>
      </c>
      <c r="N44" s="193">
        <v>5256058.13</v>
      </c>
      <c r="O44" s="189">
        <v>4887083.333333333</v>
      </c>
      <c r="P44" s="190">
        <f t="shared" si="4"/>
        <v>368974.79666666687</v>
      </c>
      <c r="Q44" s="191">
        <f t="shared" si="5"/>
        <v>7.5500001023105279E-2</v>
      </c>
      <c r="R44" s="189">
        <v>5578422.5699999994</v>
      </c>
      <c r="S44" s="190">
        <f t="shared" si="6"/>
        <v>-322364.43999999948</v>
      </c>
      <c r="T44" s="194">
        <f t="shared" si="7"/>
        <v>-5.7787741239545332E-2</v>
      </c>
    </row>
    <row r="45" spans="1:20">
      <c r="A45" s="176">
        <v>422</v>
      </c>
      <c r="B45" s="342" t="str">
        <f>+VLOOKUP($A45,Master!$D$22:$G$218,4,FALSE)</f>
        <v>Sredstva za tehnološke viškove</v>
      </c>
      <c r="C45" s="343"/>
      <c r="D45" s="343"/>
      <c r="E45" s="343"/>
      <c r="F45" s="343"/>
      <c r="G45" s="189">
        <v>22587777.399999995</v>
      </c>
      <c r="H45" s="189">
        <v>20758124</v>
      </c>
      <c r="I45" s="190">
        <f t="shared" si="0"/>
        <v>1829653.3999999948</v>
      </c>
      <c r="J45" s="191">
        <f t="shared" si="1"/>
        <v>8.8141558456823699E-2</v>
      </c>
      <c r="K45" s="189">
        <v>13086355.520000001</v>
      </c>
      <c r="L45" s="190">
        <f t="shared" si="2"/>
        <v>9501421.8799999934</v>
      </c>
      <c r="M45" s="192">
        <f t="shared" si="3"/>
        <v>0.72605561307568633</v>
      </c>
      <c r="N45" s="193">
        <v>3352388.2399999998</v>
      </c>
      <c r="O45" s="189">
        <v>1438177</v>
      </c>
      <c r="P45" s="190">
        <f t="shared" si="4"/>
        <v>1914211.2399999998</v>
      </c>
      <c r="Q45" s="191">
        <f t="shared" si="5"/>
        <v>1.3309983680729145</v>
      </c>
      <c r="R45" s="189">
        <v>1939799.67</v>
      </c>
      <c r="S45" s="190">
        <f t="shared" si="6"/>
        <v>1412588.5699999998</v>
      </c>
      <c r="T45" s="194">
        <f t="shared" si="7"/>
        <v>0.7282136355864004</v>
      </c>
    </row>
    <row r="46" spans="1:20">
      <c r="A46" s="176">
        <v>423</v>
      </c>
      <c r="B46" s="342" t="str">
        <f>+VLOOKUP($A46,Master!$D$22:$G$218,4,FALSE)</f>
        <v>Prava iz oblasti penzijskog i invalidskog osiguranja</v>
      </c>
      <c r="C46" s="343"/>
      <c r="D46" s="343"/>
      <c r="E46" s="343"/>
      <c r="F46" s="343"/>
      <c r="G46" s="189">
        <v>384390842.84999996</v>
      </c>
      <c r="H46" s="189">
        <v>397320274.96999997</v>
      </c>
      <c r="I46" s="190">
        <f t="shared" si="0"/>
        <v>-12929432.120000005</v>
      </c>
      <c r="J46" s="191">
        <f t="shared" si="1"/>
        <v>-3.2541586560052238E-2</v>
      </c>
      <c r="K46" s="189">
        <v>383189899.51999998</v>
      </c>
      <c r="L46" s="190">
        <f t="shared" si="2"/>
        <v>1200943.3299999833</v>
      </c>
      <c r="M46" s="192">
        <f t="shared" si="3"/>
        <v>3.1340683340148612E-3</v>
      </c>
      <c r="N46" s="193">
        <v>32063162.379999995</v>
      </c>
      <c r="O46" s="189">
        <v>33110022.91416667</v>
      </c>
      <c r="P46" s="190">
        <f t="shared" si="4"/>
        <v>-1046860.5341666751</v>
      </c>
      <c r="Q46" s="191">
        <f t="shared" si="5"/>
        <v>-3.1617632427513587E-2</v>
      </c>
      <c r="R46" s="189">
        <v>32148029.949999999</v>
      </c>
      <c r="S46" s="190">
        <f t="shared" si="6"/>
        <v>-84867.570000004023</v>
      </c>
      <c r="T46" s="194">
        <f t="shared" si="7"/>
        <v>-2.6398995562714189E-3</v>
      </c>
    </row>
    <row r="47" spans="1:20">
      <c r="A47" s="176">
        <v>424</v>
      </c>
      <c r="B47" s="342" t="str">
        <f>+VLOOKUP($A47,Master!$D$22:$G$218,4,FALSE)</f>
        <v>Ostala prava iz oblasti zdravstvene zaštite</v>
      </c>
      <c r="C47" s="343"/>
      <c r="D47" s="343"/>
      <c r="E47" s="343"/>
      <c r="F47" s="343"/>
      <c r="G47" s="189">
        <v>15215135.74</v>
      </c>
      <c r="H47" s="189">
        <v>14500000</v>
      </c>
      <c r="I47" s="190">
        <f t="shared" si="0"/>
        <v>715135.74000000022</v>
      </c>
      <c r="J47" s="191">
        <f t="shared" si="1"/>
        <v>4.931970620689663E-2</v>
      </c>
      <c r="K47" s="189">
        <v>14792096.09</v>
      </c>
      <c r="L47" s="190">
        <f t="shared" si="2"/>
        <v>423039.65000000037</v>
      </c>
      <c r="M47" s="192">
        <f t="shared" si="3"/>
        <v>2.8599033390946493E-2</v>
      </c>
      <c r="N47" s="193">
        <v>1426429.0600000005</v>
      </c>
      <c r="O47" s="189">
        <v>1208333.3333333333</v>
      </c>
      <c r="P47" s="190">
        <f t="shared" si="4"/>
        <v>218095.72666666727</v>
      </c>
      <c r="Q47" s="191">
        <f t="shared" si="5"/>
        <v>0.18049301517241423</v>
      </c>
      <c r="R47" s="189">
        <v>2021633.8499999989</v>
      </c>
      <c r="S47" s="190">
        <f t="shared" si="6"/>
        <v>-595204.78999999841</v>
      </c>
      <c r="T47" s="194">
        <f t="shared" si="7"/>
        <v>-0.29441770081164731</v>
      </c>
    </row>
    <row r="48" spans="1:20">
      <c r="A48" s="176">
        <v>425</v>
      </c>
      <c r="B48" s="342" t="str">
        <f>+VLOOKUP($A48,Master!$D$22:$G$218,4,FALSE)</f>
        <v>Ostala prava iz zdravstvenog osiguranja</v>
      </c>
      <c r="C48" s="343"/>
      <c r="D48" s="343"/>
      <c r="E48" s="343"/>
      <c r="F48" s="343"/>
      <c r="G48" s="189">
        <v>8089340.1100000003</v>
      </c>
      <c r="H48" s="189">
        <v>7000000</v>
      </c>
      <c r="I48" s="190">
        <f t="shared" si="0"/>
        <v>1089340.1100000003</v>
      </c>
      <c r="J48" s="191">
        <f t="shared" si="1"/>
        <v>0.15562001571428574</v>
      </c>
      <c r="K48" s="189">
        <v>7862525.3599999994</v>
      </c>
      <c r="L48" s="190">
        <f t="shared" si="2"/>
        <v>226814.75000000093</v>
      </c>
      <c r="M48" s="192">
        <f t="shared" si="3"/>
        <v>2.8847569911049753E-2</v>
      </c>
      <c r="N48" s="193">
        <v>743659.84</v>
      </c>
      <c r="O48" s="189">
        <v>583333.33333333326</v>
      </c>
      <c r="P48" s="190">
        <f t="shared" si="4"/>
        <v>160326.50666666671</v>
      </c>
      <c r="Q48" s="191">
        <f t="shared" si="5"/>
        <v>0.27484544000000022</v>
      </c>
      <c r="R48" s="189">
        <v>1363707.3099999998</v>
      </c>
      <c r="S48" s="190">
        <f t="shared" si="6"/>
        <v>-620047.46999999986</v>
      </c>
      <c r="T48" s="194">
        <f t="shared" si="7"/>
        <v>-0.45467782232537857</v>
      </c>
    </row>
    <row r="49" spans="1:20">
      <c r="A49" s="176">
        <v>43</v>
      </c>
      <c r="B49" s="344" t="str">
        <f>+VLOOKUP($A49,Master!$D$22:$G$218,4,FALSE)</f>
        <v xml:space="preserve">Transferi institucijama, pojedincima, nevladinom i javnom sektoru </v>
      </c>
      <c r="C49" s="345"/>
      <c r="D49" s="345"/>
      <c r="E49" s="345"/>
      <c r="F49" s="345"/>
      <c r="G49" s="201">
        <v>99049746.079999998</v>
      </c>
      <c r="H49" s="201">
        <v>101040047.61999999</v>
      </c>
      <c r="I49" s="202">
        <f t="shared" si="0"/>
        <v>-1990301.5399999917</v>
      </c>
      <c r="J49" s="203">
        <f t="shared" si="1"/>
        <v>-1.969814530853442E-2</v>
      </c>
      <c r="K49" s="201">
        <v>94307026.210000023</v>
      </c>
      <c r="L49" s="202">
        <f t="shared" si="2"/>
        <v>4742719.869999975</v>
      </c>
      <c r="M49" s="204">
        <f t="shared" si="3"/>
        <v>5.0290207003654608E-2</v>
      </c>
      <c r="N49" s="205">
        <v>11500398.329999996</v>
      </c>
      <c r="O49" s="201">
        <v>8287650.975182116</v>
      </c>
      <c r="P49" s="202">
        <f t="shared" si="4"/>
        <v>3212747.3548178803</v>
      </c>
      <c r="Q49" s="203">
        <f t="shared" si="5"/>
        <v>0.38765476061174042</v>
      </c>
      <c r="R49" s="201">
        <v>17851748.629999999</v>
      </c>
      <c r="S49" s="202">
        <f t="shared" si="6"/>
        <v>-6351350.3000000026</v>
      </c>
      <c r="T49" s="206">
        <f t="shared" si="7"/>
        <v>-0.35578309058903679</v>
      </c>
    </row>
    <row r="50" spans="1:20">
      <c r="A50" s="176">
        <v>44</v>
      </c>
      <c r="B50" s="344" t="str">
        <f>+VLOOKUP($A50,Master!$D$22:$G$218,4,FALSE)</f>
        <v>Kapitalni budžet</v>
      </c>
      <c r="C50" s="345"/>
      <c r="D50" s="345"/>
      <c r="E50" s="345"/>
      <c r="F50" s="345"/>
      <c r="G50" s="201">
        <v>75152374.330000043</v>
      </c>
      <c r="H50" s="201">
        <v>101820500</v>
      </c>
      <c r="I50" s="202">
        <f t="shared" si="0"/>
        <v>-26668125.669999957</v>
      </c>
      <c r="J50" s="203">
        <f t="shared" si="1"/>
        <v>-0.26191312820109858</v>
      </c>
      <c r="K50" s="201">
        <v>77219227.430000037</v>
      </c>
      <c r="L50" s="202">
        <f t="shared" si="2"/>
        <v>-2066853.099999994</v>
      </c>
      <c r="M50" s="204">
        <f t="shared" si="3"/>
        <v>-2.6766042199445894E-2</v>
      </c>
      <c r="N50" s="205">
        <v>17985062.270000018</v>
      </c>
      <c r="O50" s="201">
        <v>7522541.6666666651</v>
      </c>
      <c r="P50" s="202">
        <f t="shared" si="4"/>
        <v>10462520.603333354</v>
      </c>
      <c r="Q50" s="203">
        <f t="shared" si="5"/>
        <v>1.3908225526611715</v>
      </c>
      <c r="R50" s="201">
        <v>18659152.394166682</v>
      </c>
      <c r="S50" s="202">
        <f t="shared" si="6"/>
        <v>-674090.12416666374</v>
      </c>
      <c r="T50" s="206">
        <f t="shared" si="7"/>
        <v>-3.612651367686992E-2</v>
      </c>
    </row>
    <row r="51" spans="1:20">
      <c r="A51" s="176">
        <v>451</v>
      </c>
      <c r="B51" s="330" t="str">
        <f>+VLOOKUP($A51,Master!$D$22:$G$218,4,FALSE)</f>
        <v>Pozajmice i krediti</v>
      </c>
      <c r="C51" s="331"/>
      <c r="D51" s="331"/>
      <c r="E51" s="331"/>
      <c r="F51" s="331"/>
      <c r="G51" s="189">
        <v>2484899.7699999996</v>
      </c>
      <c r="H51" s="189">
        <v>2139999.9999999995</v>
      </c>
      <c r="I51" s="190">
        <f t="shared" si="0"/>
        <v>344899.77</v>
      </c>
      <c r="J51" s="191">
        <f t="shared" si="1"/>
        <v>0.16116811682242993</v>
      </c>
      <c r="K51" s="189">
        <v>2752781.98</v>
      </c>
      <c r="L51" s="190">
        <f t="shared" si="2"/>
        <v>-267882.21000000043</v>
      </c>
      <c r="M51" s="192">
        <f t="shared" si="3"/>
        <v>-9.7313267794640446E-2</v>
      </c>
      <c r="N51" s="193">
        <v>599222.64999999991</v>
      </c>
      <c r="O51" s="189">
        <v>178333.33333333334</v>
      </c>
      <c r="P51" s="190">
        <f t="shared" si="4"/>
        <v>420889.31666666653</v>
      </c>
      <c r="Q51" s="191">
        <f t="shared" si="5"/>
        <v>2.3601270093457938</v>
      </c>
      <c r="R51" s="189">
        <v>828836.39999999991</v>
      </c>
      <c r="S51" s="190">
        <f t="shared" si="6"/>
        <v>-229613.75</v>
      </c>
      <c r="T51" s="194">
        <f t="shared" si="7"/>
        <v>-0.27703145035618615</v>
      </c>
    </row>
    <row r="52" spans="1:20">
      <c r="A52" s="176">
        <v>47</v>
      </c>
      <c r="B52" s="330" t="str">
        <f>+VLOOKUP($A52,Master!$D$22:$G$218,4,FALSE)</f>
        <v>Rezerve</v>
      </c>
      <c r="C52" s="331"/>
      <c r="D52" s="331"/>
      <c r="E52" s="331"/>
      <c r="F52" s="331"/>
      <c r="G52" s="189">
        <v>13532542.719999999</v>
      </c>
      <c r="H52" s="189">
        <v>8854649.7699999977</v>
      </c>
      <c r="I52" s="190">
        <f t="shared" si="0"/>
        <v>4677892.9500000011</v>
      </c>
      <c r="J52" s="191">
        <f t="shared" si="1"/>
        <v>0.52829790804927601</v>
      </c>
      <c r="K52" s="189">
        <v>14126844.789999999</v>
      </c>
      <c r="L52" s="190">
        <f t="shared" si="2"/>
        <v>-594302.0700000003</v>
      </c>
      <c r="M52" s="192">
        <f t="shared" si="3"/>
        <v>-4.2068988428377918E-2</v>
      </c>
      <c r="N52" s="193">
        <v>2586424.5499999998</v>
      </c>
      <c r="O52" s="189">
        <v>737887.48083333333</v>
      </c>
      <c r="P52" s="190">
        <f t="shared" si="4"/>
        <v>1848537.0691666664</v>
      </c>
      <c r="Q52" s="191">
        <f t="shared" si="5"/>
        <v>2.5051747281022045</v>
      </c>
      <c r="R52" s="189">
        <v>1306027.21</v>
      </c>
      <c r="S52" s="190">
        <f t="shared" si="6"/>
        <v>1280397.3399999999</v>
      </c>
      <c r="T52" s="194">
        <f t="shared" si="7"/>
        <v>0.98037569982940842</v>
      </c>
    </row>
    <row r="53" spans="1:20" ht="15.75" thickBot="1">
      <c r="A53" s="176">
        <v>462</v>
      </c>
      <c r="B53" s="346" t="str">
        <f>+VLOOKUP($A53,Master!$D$22:$G$218,4,FALSE)</f>
        <v>Otplata garancija</v>
      </c>
      <c r="C53" s="347"/>
      <c r="D53" s="347"/>
      <c r="E53" s="347"/>
      <c r="F53" s="347"/>
      <c r="G53" s="225">
        <v>15258930.949999999</v>
      </c>
      <c r="H53" s="225">
        <v>0</v>
      </c>
      <c r="I53" s="226">
        <f t="shared" si="0"/>
        <v>15258930.949999999</v>
      </c>
      <c r="J53" s="227" t="str">
        <f t="shared" si="1"/>
        <v>…</v>
      </c>
      <c r="K53" s="225">
        <v>107230592.5</v>
      </c>
      <c r="L53" s="226">
        <f t="shared" si="2"/>
        <v>-91971661.549999997</v>
      </c>
      <c r="M53" s="228">
        <f t="shared" si="3"/>
        <v>-0.857699835520353</v>
      </c>
      <c r="N53" s="229">
        <v>0</v>
      </c>
      <c r="O53" s="225">
        <v>0</v>
      </c>
      <c r="P53" s="226">
        <f t="shared" si="4"/>
        <v>0</v>
      </c>
      <c r="Q53" s="227" t="str">
        <f t="shared" si="5"/>
        <v>…</v>
      </c>
      <c r="R53" s="225">
        <v>575548.03</v>
      </c>
      <c r="S53" s="226">
        <f t="shared" si="6"/>
        <v>-575548.03</v>
      </c>
      <c r="T53" s="230">
        <f t="shared" si="7"/>
        <v>-1</v>
      </c>
    </row>
    <row r="54" spans="1:20" ht="15.75" thickBot="1">
      <c r="A54" s="170">
        <v>4630</v>
      </c>
      <c r="B54" s="346" t="str">
        <f>+VLOOKUP($A54,Master!$D$22:$G$218,4,FALSE)</f>
        <v>Otplata obaveza iz prethodnih godina</v>
      </c>
      <c r="C54" s="347"/>
      <c r="D54" s="347"/>
      <c r="E54" s="347"/>
      <c r="F54" s="347"/>
      <c r="G54" s="225">
        <v>65272880.160000011</v>
      </c>
      <c r="H54" s="225">
        <v>0</v>
      </c>
      <c r="I54" s="226">
        <f>+G54-H54</f>
        <v>65272880.160000011</v>
      </c>
      <c r="J54" s="227" t="str">
        <f>+IF(ISNUMBER(G54/H54-1),G54/H54-1,"…")</f>
        <v>…</v>
      </c>
      <c r="K54" s="225">
        <v>60543190.100000016</v>
      </c>
      <c r="L54" s="226">
        <f>+G54-K54</f>
        <v>4729690.0599999949</v>
      </c>
      <c r="M54" s="228">
        <f>+IF(ISNUMBER(G54/K54-1),G54/K54-1,"…")</f>
        <v>7.8120925775267303E-2</v>
      </c>
      <c r="N54" s="229">
        <v>18916387.729999989</v>
      </c>
      <c r="O54" s="225">
        <v>0</v>
      </c>
      <c r="P54" s="226">
        <f>+N54-O54</f>
        <v>18916387.729999989</v>
      </c>
      <c r="Q54" s="227" t="str">
        <f>+IF(ISNUMBER(N54/O54-O592),N54/O54-1,"…")</f>
        <v>…</v>
      </c>
      <c r="R54" s="225">
        <v>7480893.1499999976</v>
      </c>
      <c r="S54" s="226">
        <f>+N54-R54</f>
        <v>11435494.579999991</v>
      </c>
      <c r="T54" s="230">
        <f>+IF(ISNUMBER(N54/R54-1),N54/R54-1,"…")</f>
        <v>1.5286269100100696</v>
      </c>
    </row>
    <row r="55" spans="1:20" ht="15.75" thickBot="1">
      <c r="A55" s="170">
        <v>1005</v>
      </c>
      <c r="B55" s="346" t="str">
        <f>+VLOOKUP($A55,Master!$D$22:$G$220,4,FALSE)</f>
        <v>Neto povećanje obaveza</v>
      </c>
      <c r="C55" s="347"/>
      <c r="D55" s="347"/>
      <c r="E55" s="347"/>
      <c r="F55" s="347"/>
      <c r="G55" s="225">
        <v>0</v>
      </c>
      <c r="H55" s="225">
        <v>0</v>
      </c>
      <c r="I55" s="226">
        <f>+G55-H55</f>
        <v>0</v>
      </c>
      <c r="J55" s="227" t="str">
        <f>+IF(ISNUMBER(G55/H55-1),G55/H55-1,"…")</f>
        <v>…</v>
      </c>
      <c r="K55" s="225">
        <v>14438105.227299999</v>
      </c>
      <c r="L55" s="226">
        <f>+G55-K55</f>
        <v>-14438105.227299999</v>
      </c>
      <c r="M55" s="228">
        <f>+IF(ISNUMBER(G55/K55-1),G55/K55-1,"…")</f>
        <v>-1</v>
      </c>
      <c r="N55" s="229">
        <v>0</v>
      </c>
      <c r="O55" s="225">
        <v>0</v>
      </c>
      <c r="P55" s="226">
        <f>+N55-O55</f>
        <v>0</v>
      </c>
      <c r="Q55" s="227" t="str">
        <f>+IF(ISNUMBER(N55/O55-O593),N55/O55-1,"…")</f>
        <v>…</v>
      </c>
      <c r="R55" s="225">
        <v>14438105.227299999</v>
      </c>
      <c r="S55" s="226">
        <f>+N55-R55</f>
        <v>-14438105.227299999</v>
      </c>
      <c r="T55" s="230">
        <f>+IF(ISNUMBER(N55/R55-1),N55/R55-1,"…")</f>
        <v>-1</v>
      </c>
    </row>
    <row r="56" spans="1:20" ht="15.75" thickBot="1">
      <c r="A56" s="170">
        <v>1000</v>
      </c>
      <c r="B56" s="348" t="str">
        <f>+VLOOKUP($A56,Master!$D$22:$G$218,4,FALSE)</f>
        <v>Suficit / deficit</v>
      </c>
      <c r="C56" s="349"/>
      <c r="D56" s="349"/>
      <c r="E56" s="349"/>
      <c r="F56" s="349"/>
      <c r="G56" s="177">
        <v>-102571416.25000001</v>
      </c>
      <c r="H56" s="177">
        <v>-61509737.965015844</v>
      </c>
      <c r="I56" s="178">
        <f t="shared" si="0"/>
        <v>-41061678.284984171</v>
      </c>
      <c r="J56" s="179">
        <f t="shared" si="1"/>
        <v>0.66756386295025893</v>
      </c>
      <c r="K56" s="177">
        <v>-215791311.3872999</v>
      </c>
      <c r="L56" s="178">
        <f t="shared" si="2"/>
        <v>113219895.13729988</v>
      </c>
      <c r="M56" s="180">
        <f t="shared" si="3"/>
        <v>-0.52467309461822609</v>
      </c>
      <c r="N56" s="181">
        <v>-18669590.289999902</v>
      </c>
      <c r="O56" s="177">
        <v>34982925.121417165</v>
      </c>
      <c r="P56" s="178">
        <f t="shared" si="4"/>
        <v>-53652515.411417067</v>
      </c>
      <c r="Q56" s="179">
        <f t="shared" si="5"/>
        <v>-1.5336772218218553</v>
      </c>
      <c r="R56" s="177">
        <v>-29741466.94146667</v>
      </c>
      <c r="S56" s="178">
        <f t="shared" si="6"/>
        <v>11071876.651466768</v>
      </c>
      <c r="T56" s="182">
        <f t="shared" si="7"/>
        <v>-0.37227069778558708</v>
      </c>
    </row>
    <row r="57" spans="1:20" ht="15.75" thickBot="1">
      <c r="A57" s="170">
        <v>1001</v>
      </c>
      <c r="B57" s="340" t="str">
        <f>+VLOOKUP($A57,Master!$D$22:$G$218,4,FALSE)</f>
        <v>Primarni bilans</v>
      </c>
      <c r="C57" s="341"/>
      <c r="D57" s="341"/>
      <c r="E57" s="341"/>
      <c r="F57" s="341"/>
      <c r="G57" s="231">
        <v>-27589445.31000001</v>
      </c>
      <c r="H57" s="231">
        <v>11767452.737170577</v>
      </c>
      <c r="I57" s="232">
        <f t="shared" si="0"/>
        <v>-39356898.047170587</v>
      </c>
      <c r="J57" s="233">
        <f t="shared" si="1"/>
        <v>-3.3445554383109211</v>
      </c>
      <c r="K57" s="231">
        <v>-147868535.8472999</v>
      </c>
      <c r="L57" s="232">
        <f t="shared" si="2"/>
        <v>120279090.5372999</v>
      </c>
      <c r="M57" s="234">
        <f t="shared" si="3"/>
        <v>-0.81341909452264449</v>
      </c>
      <c r="N57" s="235">
        <v>-12993472.749999901</v>
      </c>
      <c r="O57" s="231">
        <v>41280038.632250495</v>
      </c>
      <c r="P57" s="232">
        <f t="shared" si="4"/>
        <v>-54273511.382250398</v>
      </c>
      <c r="Q57" s="233">
        <f t="shared" si="5"/>
        <v>-1.3147640646791596</v>
      </c>
      <c r="R57" s="231">
        <v>-24129600.80146667</v>
      </c>
      <c r="S57" s="232">
        <f t="shared" si="6"/>
        <v>11136128.051466769</v>
      </c>
      <c r="T57" s="236">
        <f t="shared" si="7"/>
        <v>-0.46151314906087804</v>
      </c>
    </row>
    <row r="58" spans="1:20">
      <c r="A58" s="170">
        <v>46</v>
      </c>
      <c r="B58" s="332" t="str">
        <f>+VLOOKUP($A58,Master!$D$22:$G$218,4,FALSE)</f>
        <v>Otplata dugova</v>
      </c>
      <c r="C58" s="333"/>
      <c r="D58" s="333"/>
      <c r="E58" s="333"/>
      <c r="F58" s="333"/>
      <c r="G58" s="219">
        <v>209750952.28</v>
      </c>
      <c r="H58" s="219">
        <v>171426905.49000001</v>
      </c>
      <c r="I58" s="220">
        <f t="shared" si="0"/>
        <v>38324046.789999992</v>
      </c>
      <c r="J58" s="221">
        <f t="shared" si="1"/>
        <v>0.22355911215019608</v>
      </c>
      <c r="K58" s="219">
        <v>174025451.75</v>
      </c>
      <c r="L58" s="220">
        <f t="shared" si="2"/>
        <v>35725500.530000001</v>
      </c>
      <c r="M58" s="222">
        <f t="shared" si="3"/>
        <v>0.20528894004149589</v>
      </c>
      <c r="N58" s="223">
        <v>31216208.469999999</v>
      </c>
      <c r="O58" s="219">
        <v>14285575.4575</v>
      </c>
      <c r="P58" s="220">
        <f t="shared" si="4"/>
        <v>16930633.012499999</v>
      </c>
      <c r="Q58" s="221">
        <f t="shared" si="5"/>
        <v>1.1851558281897092</v>
      </c>
      <c r="R58" s="219">
        <v>64186408.939999998</v>
      </c>
      <c r="S58" s="220">
        <f t="shared" si="6"/>
        <v>-32970200.469999999</v>
      </c>
      <c r="T58" s="224">
        <f t="shared" si="7"/>
        <v>-0.51366326632823145</v>
      </c>
    </row>
    <row r="59" spans="1:20">
      <c r="A59" s="170">
        <v>4611</v>
      </c>
      <c r="B59" s="334" t="str">
        <f>+VLOOKUP($A59,Master!$D$22:$G$218,4,FALSE)</f>
        <v>Otplata hartija od vrijednosti i kredita rezidentima</v>
      </c>
      <c r="C59" s="335"/>
      <c r="D59" s="335"/>
      <c r="E59" s="335"/>
      <c r="F59" s="335"/>
      <c r="G59" s="237">
        <v>99756836.799999982</v>
      </c>
      <c r="H59" s="237">
        <v>30008345.269999992</v>
      </c>
      <c r="I59" s="238">
        <f t="shared" si="0"/>
        <v>69748491.529999986</v>
      </c>
      <c r="J59" s="239">
        <f t="shared" si="1"/>
        <v>2.3243031530875213</v>
      </c>
      <c r="K59" s="237">
        <v>107621020.41999999</v>
      </c>
      <c r="L59" s="238">
        <f t="shared" si="2"/>
        <v>-7864183.6200000048</v>
      </c>
      <c r="M59" s="240">
        <f t="shared" si="3"/>
        <v>-7.3072933050712385E-2</v>
      </c>
      <c r="N59" s="241">
        <v>9805053.8499999996</v>
      </c>
      <c r="O59" s="237">
        <v>2500695.4391666665</v>
      </c>
      <c r="P59" s="238">
        <f t="shared" si="4"/>
        <v>7304358.4108333327</v>
      </c>
      <c r="Q59" s="239">
        <f t="shared" si="5"/>
        <v>2.9209308324517291</v>
      </c>
      <c r="R59" s="237">
        <v>48820983.07</v>
      </c>
      <c r="S59" s="238">
        <f t="shared" si="6"/>
        <v>-39015929.219999999</v>
      </c>
      <c r="T59" s="242">
        <f t="shared" si="7"/>
        <v>-0.79916312139922674</v>
      </c>
    </row>
    <row r="60" spans="1:20">
      <c r="A60" s="170">
        <v>4612</v>
      </c>
      <c r="B60" s="330" t="str">
        <f>+VLOOKUP($A60,Master!$D$22:$G$218,4,FALSE)</f>
        <v>Otplata hartija od vrijednosti i kredita nerezidentima</v>
      </c>
      <c r="C60" s="331"/>
      <c r="D60" s="331"/>
      <c r="E60" s="331"/>
      <c r="F60" s="331"/>
      <c r="G60" s="237">
        <v>109994115.48000002</v>
      </c>
      <c r="H60" s="237">
        <v>108080400.24999999</v>
      </c>
      <c r="I60" s="238">
        <f t="shared" si="0"/>
        <v>1913715.230000034</v>
      </c>
      <c r="J60" s="239">
        <f t="shared" si="1"/>
        <v>1.7706403987896246E-2</v>
      </c>
      <c r="K60" s="237">
        <v>66404431.329999998</v>
      </c>
      <c r="L60" s="238">
        <f t="shared" si="2"/>
        <v>43589684.150000021</v>
      </c>
      <c r="M60" s="240">
        <f t="shared" si="3"/>
        <v>0.65642733891325711</v>
      </c>
      <c r="N60" s="241">
        <v>21411154.620000001</v>
      </c>
      <c r="O60" s="237">
        <v>9006700.020833334</v>
      </c>
      <c r="P60" s="238">
        <f t="shared" si="4"/>
        <v>12404454.599166667</v>
      </c>
      <c r="Q60" s="239">
        <f t="shared" si="5"/>
        <v>1.3772474458429849</v>
      </c>
      <c r="R60" s="237">
        <v>15365425.870000001</v>
      </c>
      <c r="S60" s="238">
        <f t="shared" si="6"/>
        <v>6045728.75</v>
      </c>
      <c r="T60" s="242">
        <f t="shared" si="7"/>
        <v>0.39346314258714399</v>
      </c>
    </row>
    <row r="61" spans="1:20" ht="15.75" thickBot="1">
      <c r="A61" s="170" t="s">
        <v>705</v>
      </c>
      <c r="B61" s="300" t="str">
        <f>+B54</f>
        <v>Otplata obaveza iz prethodnih godina</v>
      </c>
      <c r="C61" s="301"/>
      <c r="D61" s="301"/>
      <c r="E61" s="301"/>
      <c r="F61" s="301"/>
      <c r="G61" s="237"/>
      <c r="H61" s="237">
        <v>33338159.969999988</v>
      </c>
      <c r="I61" s="238">
        <f>+G61-H61</f>
        <v>-33338159.969999988</v>
      </c>
      <c r="J61" s="239">
        <f>+IF(ISNUMBER(G61/H61-1),G61/H61-1,"…")</f>
        <v>-1</v>
      </c>
      <c r="K61" s="237"/>
      <c r="L61" s="238">
        <f>+G61-K61</f>
        <v>0</v>
      </c>
      <c r="M61" s="240" t="str">
        <f>+IF(ISNUMBER(G61/K61-1),G61/K61-1,"…")</f>
        <v>…</v>
      </c>
      <c r="N61" s="241"/>
      <c r="O61" s="237">
        <v>2778179.9974999996</v>
      </c>
      <c r="P61" s="238"/>
      <c r="Q61" s="239"/>
      <c r="R61" s="237"/>
      <c r="S61" s="238"/>
      <c r="T61" s="242"/>
    </row>
    <row r="62" spans="1:20" ht="15.75" thickBot="1">
      <c r="A62" s="170">
        <v>1002</v>
      </c>
      <c r="B62" s="336" t="str">
        <f>+VLOOKUP($A62,Master!$D$22:$G$218,4,FALSE)</f>
        <v>Nedostajuća sredstva</v>
      </c>
      <c r="C62" s="337"/>
      <c r="D62" s="337"/>
      <c r="E62" s="337"/>
      <c r="F62" s="337"/>
      <c r="G62" s="243">
        <v>-312322368.52999997</v>
      </c>
      <c r="H62" s="243">
        <v>-232936643.45501581</v>
      </c>
      <c r="I62" s="244">
        <f t="shared" si="0"/>
        <v>-79385725.074984163</v>
      </c>
      <c r="J62" s="245">
        <f t="shared" si="1"/>
        <v>0.34080393663058417</v>
      </c>
      <c r="K62" s="243">
        <v>-389816763.1372999</v>
      </c>
      <c r="L62" s="244">
        <f t="shared" si="2"/>
        <v>77494394.607299924</v>
      </c>
      <c r="M62" s="246">
        <f t="shared" si="3"/>
        <v>-0.19879697831261589</v>
      </c>
      <c r="N62" s="247">
        <v>-49885798.759999901</v>
      </c>
      <c r="O62" s="243">
        <v>20697349.663917165</v>
      </c>
      <c r="P62" s="244">
        <f t="shared" si="4"/>
        <v>-70583148.42391707</v>
      </c>
      <c r="Q62" s="245">
        <f t="shared" si="5"/>
        <v>-3.4102505668621221</v>
      </c>
      <c r="R62" s="243">
        <v>-93927875.881466672</v>
      </c>
      <c r="S62" s="244">
        <f t="shared" si="6"/>
        <v>44042077.121466771</v>
      </c>
      <c r="T62" s="248">
        <f t="shared" si="7"/>
        <v>-0.46889250617192879</v>
      </c>
    </row>
    <row r="63" spans="1:20" ht="15.75" thickBot="1">
      <c r="A63" s="170">
        <v>1003</v>
      </c>
      <c r="B63" s="338" t="str">
        <f>+VLOOKUP($A63,Master!$D$22:$G$218,4,FALSE)</f>
        <v>Finansiranje</v>
      </c>
      <c r="C63" s="339"/>
      <c r="D63" s="339"/>
      <c r="E63" s="339"/>
      <c r="F63" s="339"/>
      <c r="G63" s="177">
        <v>312322368.52999997</v>
      </c>
      <c r="H63" s="177">
        <v>232936643.45501578</v>
      </c>
      <c r="I63" s="178">
        <f t="shared" si="0"/>
        <v>79385725.074984193</v>
      </c>
      <c r="J63" s="179">
        <f t="shared" si="1"/>
        <v>0.34080393663058417</v>
      </c>
      <c r="K63" s="177">
        <v>389816763.1372999</v>
      </c>
      <c r="L63" s="178">
        <f t="shared" si="2"/>
        <v>-77494394.607299924</v>
      </c>
      <c r="M63" s="180">
        <f t="shared" si="3"/>
        <v>-0.19879697831261589</v>
      </c>
      <c r="N63" s="181">
        <v>49885798.759999901</v>
      </c>
      <c r="O63" s="177">
        <v>-20697349.663917169</v>
      </c>
      <c r="P63" s="178">
        <f t="shared" si="4"/>
        <v>70583148.42391707</v>
      </c>
      <c r="Q63" s="179">
        <f t="shared" si="5"/>
        <v>-3.4102505668621217</v>
      </c>
      <c r="R63" s="177">
        <v>93927875.881466672</v>
      </c>
      <c r="S63" s="178">
        <f t="shared" si="6"/>
        <v>-44042077.121466771</v>
      </c>
      <c r="T63" s="182">
        <f t="shared" si="7"/>
        <v>-0.46889250617192879</v>
      </c>
    </row>
    <row r="64" spans="1:20">
      <c r="A64" s="170">
        <v>7511</v>
      </c>
      <c r="B64" s="334" t="str">
        <f>+VLOOKUP($A64,Master!$D$22:$G$218,4,FALSE)</f>
        <v>Pozajmice i krediti od domaćih izvora</v>
      </c>
      <c r="C64" s="335"/>
      <c r="D64" s="335"/>
      <c r="E64" s="335"/>
      <c r="F64" s="335"/>
      <c r="G64" s="237">
        <v>104410759.67</v>
      </c>
      <c r="H64" s="237">
        <v>0</v>
      </c>
      <c r="I64" s="238">
        <f t="shared" si="0"/>
        <v>104410759.67</v>
      </c>
      <c r="J64" s="239" t="str">
        <f t="shared" si="1"/>
        <v>…</v>
      </c>
      <c r="K64" s="237">
        <v>145350142</v>
      </c>
      <c r="L64" s="238">
        <f t="shared" si="2"/>
        <v>-40939382.329999998</v>
      </c>
      <c r="M64" s="240">
        <f t="shared" si="3"/>
        <v>-0.28166042197605834</v>
      </c>
      <c r="N64" s="241">
        <v>6000000</v>
      </c>
      <c r="O64" s="237">
        <v>0</v>
      </c>
      <c r="P64" s="238">
        <f t="shared" si="4"/>
        <v>6000000</v>
      </c>
      <c r="Q64" s="239" t="str">
        <f t="shared" si="5"/>
        <v>…</v>
      </c>
      <c r="R64" s="237">
        <v>20000000</v>
      </c>
      <c r="S64" s="238">
        <f t="shared" si="6"/>
        <v>-14000000</v>
      </c>
      <c r="T64" s="242">
        <f t="shared" si="7"/>
        <v>-0.7</v>
      </c>
    </row>
    <row r="65" spans="1:20">
      <c r="A65" s="170">
        <v>7512</v>
      </c>
      <c r="B65" s="330" t="str">
        <f>+VLOOKUP($A65,Master!$D$22:$G$218,4,FALSE)</f>
        <v>Pozajmice i krediti od inostranih izvora</v>
      </c>
      <c r="C65" s="331"/>
      <c r="D65" s="331"/>
      <c r="E65" s="331"/>
      <c r="F65" s="331"/>
      <c r="G65" s="237">
        <v>205747503.70999998</v>
      </c>
      <c r="H65" s="237">
        <v>227975575.86282948</v>
      </c>
      <c r="I65" s="238">
        <f t="shared" si="0"/>
        <v>-22228072.152829498</v>
      </c>
      <c r="J65" s="239">
        <f t="shared" si="1"/>
        <v>-9.7501989275394552E-2</v>
      </c>
      <c r="K65" s="237">
        <v>188517208.25000003</v>
      </c>
      <c r="L65" s="238">
        <f t="shared" si="2"/>
        <v>17230295.459999949</v>
      </c>
      <c r="M65" s="240">
        <f t="shared" si="3"/>
        <v>9.1399059109501524E-2</v>
      </c>
      <c r="N65" s="241">
        <v>991400.6100000001</v>
      </c>
      <c r="O65" s="237">
        <v>18997964.655235786</v>
      </c>
      <c r="P65" s="238">
        <f t="shared" si="4"/>
        <v>-18006564.045235787</v>
      </c>
      <c r="Q65" s="239">
        <f t="shared" si="5"/>
        <v>-0.94781543033733495</v>
      </c>
      <c r="R65" s="237">
        <v>83544900.230000019</v>
      </c>
      <c r="S65" s="238">
        <f t="shared" si="6"/>
        <v>-82553499.62000002</v>
      </c>
      <c r="T65" s="242">
        <f t="shared" si="7"/>
        <v>-0.98813331984034136</v>
      </c>
    </row>
    <row r="66" spans="1:20">
      <c r="A66" s="170">
        <v>72</v>
      </c>
      <c r="B66" s="330" t="str">
        <f>+VLOOKUP($A66,Master!$D$22:$G$218,4,FALSE)</f>
        <v>Primici od prodaje imovine</v>
      </c>
      <c r="C66" s="331"/>
      <c r="D66" s="331"/>
      <c r="E66" s="331"/>
      <c r="F66" s="331"/>
      <c r="G66" s="237">
        <v>3918918.72</v>
      </c>
      <c r="H66" s="237">
        <v>5000000</v>
      </c>
      <c r="I66" s="238">
        <f t="shared" si="0"/>
        <v>-1081081.2799999998</v>
      </c>
      <c r="J66" s="239">
        <f t="shared" si="1"/>
        <v>-0.21621625599999994</v>
      </c>
      <c r="K66" s="237">
        <v>11948846.35</v>
      </c>
      <c r="L66" s="238">
        <f t="shared" si="2"/>
        <v>-8029927.629999999</v>
      </c>
      <c r="M66" s="240">
        <f t="shared" si="3"/>
        <v>-0.67202534828812155</v>
      </c>
      <c r="N66" s="241">
        <v>462623.71</v>
      </c>
      <c r="O66" s="237">
        <v>416666.66666666669</v>
      </c>
      <c r="P66" s="238">
        <f t="shared" si="4"/>
        <v>45957.043333333335</v>
      </c>
      <c r="Q66" s="239">
        <f t="shared" si="5"/>
        <v>0.11029690399999992</v>
      </c>
      <c r="R66" s="237">
        <v>27299.41</v>
      </c>
      <c r="S66" s="238">
        <f t="shared" si="6"/>
        <v>435324.30000000005</v>
      </c>
      <c r="T66" s="242">
        <f t="shared" si="7"/>
        <v>15.946289681718397</v>
      </c>
    </row>
    <row r="67" spans="1:20" ht="15.75" thickBot="1">
      <c r="A67" s="170">
        <v>1004</v>
      </c>
      <c r="B67" s="249" t="str">
        <f>+VLOOKUP($A67,Master!$D$22:$G$218,4,FALSE)</f>
        <v>Povećanje / smanjenje depozita</v>
      </c>
      <c r="C67" s="250"/>
      <c r="D67" s="250"/>
      <c r="E67" s="250"/>
      <c r="F67" s="250"/>
      <c r="G67" s="251">
        <v>-1754813.5699999332</v>
      </c>
      <c r="H67" s="251">
        <v>-38932.407813630998</v>
      </c>
      <c r="I67" s="252">
        <f t="shared" si="0"/>
        <v>-1715881.1621863022</v>
      </c>
      <c r="J67" s="253">
        <f t="shared" si="1"/>
        <v>44.073337832075687</v>
      </c>
      <c r="K67" s="251">
        <v>44000566.537299901</v>
      </c>
      <c r="L67" s="252">
        <f t="shared" si="2"/>
        <v>-45755380.107299834</v>
      </c>
      <c r="M67" s="254">
        <f t="shared" si="3"/>
        <v>-1.0398816130813304</v>
      </c>
      <c r="N67" s="255">
        <v>42431774.439999901</v>
      </c>
      <c r="O67" s="251">
        <v>-40111980.985819623</v>
      </c>
      <c r="P67" s="252">
        <f t="shared" si="4"/>
        <v>82543755.425819516</v>
      </c>
      <c r="Q67" s="253">
        <f t="shared" si="5"/>
        <v>-2.0578329316370683</v>
      </c>
      <c r="R67" s="251">
        <v>-9644323.7585333437</v>
      </c>
      <c r="S67" s="252">
        <f t="shared" si="6"/>
        <v>52076098.198533244</v>
      </c>
      <c r="T67" s="256">
        <f t="shared" si="7"/>
        <v>-5.3996630041018756</v>
      </c>
    </row>
  </sheetData>
  <mergeCells count="63"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  <mergeCell ref="B52:F52"/>
    <mergeCell ref="B53:F53"/>
    <mergeCell ref="B56:F56"/>
    <mergeCell ref="B57:F57"/>
    <mergeCell ref="B58:F58"/>
    <mergeCell ref="B55:F55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3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0"/>
  <sheetViews>
    <sheetView workbookViewId="0">
      <pane ySplit="5" topLeftCell="A6" activePane="bottomLeft" state="frozen"/>
      <selection activeCell="DK219" sqref="DK219"/>
      <selection pane="bottomLeft" activeCell="T56" sqref="T56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21" width="11.42578125" style="63" customWidth="1"/>
    <col min="22" max="22" width="11" style="63" bestFit="1" customWidth="1"/>
    <col min="23" max="16384" width="9.140625" style="63"/>
  </cols>
  <sheetData>
    <row r="1" spans="1:20" s="1" customFormat="1" ht="15">
      <c r="A1" s="70"/>
    </row>
    <row r="2" spans="1:20" s="1" customFormat="1" ht="15">
      <c r="A2" s="257"/>
      <c r="B2" s="149"/>
      <c r="C2" s="150"/>
      <c r="D2" s="149"/>
      <c r="E2" s="151" t="str">
        <f>+Master!G6</f>
        <v>Crna Gora</v>
      </c>
      <c r="F2" s="149"/>
      <c r="G2" s="149"/>
      <c r="H2" s="149"/>
      <c r="I2" s="152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</row>
    <row r="3" spans="1:20" s="1" customFormat="1" ht="15">
      <c r="A3" s="257"/>
      <c r="B3" s="149"/>
      <c r="C3" s="149"/>
      <c r="D3" s="149"/>
      <c r="E3" s="152" t="str">
        <f>+Master!G7</f>
        <v>Ministarstvo finansija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 s="1" customFormat="1" ht="15">
      <c r="A4" s="257"/>
      <c r="B4" s="149"/>
      <c r="C4" s="149"/>
      <c r="D4" s="149"/>
      <c r="E4" s="152" t="str">
        <f>+Master!G8</f>
        <v>Direktorat za ekonomsku politiku i razvoj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5" spans="1:20" s="1" customFormat="1" ht="15">
      <c r="A5" s="257"/>
      <c r="B5" s="149"/>
      <c r="C5" s="149"/>
      <c r="D5" s="149"/>
      <c r="E5" s="149"/>
      <c r="F5" s="149"/>
      <c r="G5" s="258">
        <f>+RIGHT(G6,2)*1</f>
        <v>1</v>
      </c>
      <c r="H5" s="258">
        <f t="shared" ref="H5:R5" si="0">+RIGHT(H6,2)*1</f>
        <v>2</v>
      </c>
      <c r="I5" s="258">
        <f t="shared" si="0"/>
        <v>3</v>
      </c>
      <c r="J5" s="258">
        <f t="shared" si="0"/>
        <v>4</v>
      </c>
      <c r="K5" s="258">
        <f t="shared" si="0"/>
        <v>5</v>
      </c>
      <c r="L5" s="258">
        <f t="shared" si="0"/>
        <v>6</v>
      </c>
      <c r="M5" s="258">
        <f t="shared" si="0"/>
        <v>7</v>
      </c>
      <c r="N5" s="258">
        <f t="shared" si="0"/>
        <v>8</v>
      </c>
      <c r="O5" s="258">
        <f t="shared" si="0"/>
        <v>9</v>
      </c>
      <c r="P5" s="258">
        <f t="shared" si="0"/>
        <v>10</v>
      </c>
      <c r="Q5" s="258">
        <f t="shared" si="0"/>
        <v>11</v>
      </c>
      <c r="R5" s="258">
        <f t="shared" si="0"/>
        <v>12</v>
      </c>
      <c r="S5" s="149"/>
      <c r="T5" s="149"/>
    </row>
    <row r="6" spans="1:20" ht="13.5" thickBot="1">
      <c r="A6" s="170"/>
      <c r="B6" s="259"/>
      <c r="C6" s="259"/>
      <c r="D6" s="259"/>
      <c r="E6" s="259"/>
      <c r="F6" s="259"/>
      <c r="G6" s="260" t="s">
        <v>547</v>
      </c>
      <c r="H6" s="260" t="s">
        <v>548</v>
      </c>
      <c r="I6" s="260" t="s">
        <v>549</v>
      </c>
      <c r="J6" s="260" t="s">
        <v>550</v>
      </c>
      <c r="K6" s="260" t="s">
        <v>551</v>
      </c>
      <c r="L6" s="260" t="s">
        <v>552</v>
      </c>
      <c r="M6" s="260" t="s">
        <v>553</v>
      </c>
      <c r="N6" s="260" t="s">
        <v>554</v>
      </c>
      <c r="O6" s="260" t="s">
        <v>555</v>
      </c>
      <c r="P6" s="260" t="s">
        <v>556</v>
      </c>
      <c r="Q6" s="260" t="s">
        <v>557</v>
      </c>
      <c r="R6" s="260" t="s">
        <v>558</v>
      </c>
      <c r="S6" s="259"/>
      <c r="T6" s="259"/>
    </row>
    <row r="7" spans="1:20" ht="15" customHeight="1" thickBot="1">
      <c r="A7" s="170"/>
      <c r="B7" s="425" t="str">
        <f>+Master!G244</f>
        <v>Ostvarenje budžeta</v>
      </c>
      <c r="C7" s="365"/>
      <c r="D7" s="365"/>
      <c r="E7" s="365"/>
      <c r="F7" s="365"/>
      <c r="G7" s="372">
        <v>2015</v>
      </c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6"/>
      <c r="S7" s="261" t="str">
        <f>+Master!G241</f>
        <v>BDP</v>
      </c>
      <c r="T7" s="262">
        <v>3580100000</v>
      </c>
    </row>
    <row r="8" spans="1:20" ht="16.5" customHeight="1">
      <c r="A8" s="170"/>
      <c r="B8" s="366"/>
      <c r="C8" s="367"/>
      <c r="D8" s="367"/>
      <c r="E8" s="367"/>
      <c r="F8" s="368"/>
      <c r="G8" s="171" t="str">
        <f>+Master!G224</f>
        <v>Januar</v>
      </c>
      <c r="H8" s="171" t="str">
        <f>+Master!G225</f>
        <v>Februar</v>
      </c>
      <c r="I8" s="171" t="str">
        <f>+Master!G226</f>
        <v>Mart</v>
      </c>
      <c r="J8" s="171" t="str">
        <f>+Master!G227</f>
        <v>April</v>
      </c>
      <c r="K8" s="171" t="str">
        <f>+Master!G228</f>
        <v>Maj</v>
      </c>
      <c r="L8" s="171" t="str">
        <f>+Master!G229</f>
        <v>Jun</v>
      </c>
      <c r="M8" s="171" t="str">
        <f>+Master!G230</f>
        <v>Jul</v>
      </c>
      <c r="N8" s="171" t="str">
        <f>+Master!G231</f>
        <v>Avgust</v>
      </c>
      <c r="O8" s="171" t="str">
        <f>+Master!G232</f>
        <v>Septembar</v>
      </c>
      <c r="P8" s="171" t="str">
        <f>+Master!G233</f>
        <v>Oktobar</v>
      </c>
      <c r="Q8" s="171" t="str">
        <f>+Master!G234</f>
        <v>Novembar</v>
      </c>
      <c r="R8" s="171" t="str">
        <f>+Master!G235</f>
        <v>Decembar</v>
      </c>
      <c r="S8" s="372" t="str">
        <f>+Master!G238</f>
        <v>Jan - Jul</v>
      </c>
      <c r="T8" s="376"/>
    </row>
    <row r="9" spans="1:20" ht="13.5" thickBot="1">
      <c r="A9" s="170"/>
      <c r="B9" s="369"/>
      <c r="C9" s="370"/>
      <c r="D9" s="370"/>
      <c r="E9" s="370"/>
      <c r="F9" s="371"/>
      <c r="G9" s="163" t="s">
        <v>433</v>
      </c>
      <c r="H9" s="163" t="s">
        <v>433</v>
      </c>
      <c r="I9" s="163" t="s">
        <v>433</v>
      </c>
      <c r="J9" s="163" t="s">
        <v>433</v>
      </c>
      <c r="K9" s="163" t="s">
        <v>433</v>
      </c>
      <c r="L9" s="163" t="s">
        <v>433</v>
      </c>
      <c r="M9" s="163" t="s">
        <v>433</v>
      </c>
      <c r="N9" s="163" t="s">
        <v>433</v>
      </c>
      <c r="O9" s="163" t="s">
        <v>433</v>
      </c>
      <c r="P9" s="163" t="s">
        <v>433</v>
      </c>
      <c r="Q9" s="163" t="s">
        <v>433</v>
      </c>
      <c r="R9" s="163" t="s">
        <v>433</v>
      </c>
      <c r="S9" s="263" t="s">
        <v>433</v>
      </c>
      <c r="T9" s="264" t="str">
        <f>+Master!G242</f>
        <v>% BDP</v>
      </c>
    </row>
    <row r="10" spans="1:20" ht="13.5" thickBot="1">
      <c r="A10" s="176">
        <v>7</v>
      </c>
      <c r="B10" s="358" t="str">
        <f>+VLOOKUP($A10,Master!$D$22:$G$218,4,FALSE)</f>
        <v>Prihodi budžeta</v>
      </c>
      <c r="C10" s="359"/>
      <c r="D10" s="359"/>
      <c r="E10" s="359"/>
      <c r="F10" s="359"/>
      <c r="G10" s="177">
        <f>+G11+G20+SUM(G25:G29)</f>
        <v>71181346.609999985</v>
      </c>
      <c r="H10" s="177">
        <f t="shared" ref="H10:R10" si="1">+H11+H20+SUM(H25:H29)</f>
        <v>86772014.340000004</v>
      </c>
      <c r="I10" s="177">
        <f t="shared" si="1"/>
        <v>100330756.79999997</v>
      </c>
      <c r="J10" s="177">
        <f t="shared" si="1"/>
        <v>111553145.60000001</v>
      </c>
      <c r="K10" s="177">
        <f t="shared" si="1"/>
        <v>99802277.800000012</v>
      </c>
      <c r="L10" s="177">
        <f t="shared" si="1"/>
        <v>118195451.23</v>
      </c>
      <c r="M10" s="177">
        <f t="shared" si="1"/>
        <v>127474955.42</v>
      </c>
      <c r="N10" s="177">
        <f t="shared" si="1"/>
        <v>0</v>
      </c>
      <c r="O10" s="177">
        <f t="shared" si="1"/>
        <v>0</v>
      </c>
      <c r="P10" s="177">
        <f t="shared" si="1"/>
        <v>0</v>
      </c>
      <c r="Q10" s="177">
        <f t="shared" si="1"/>
        <v>0</v>
      </c>
      <c r="R10" s="177">
        <f t="shared" si="1"/>
        <v>0</v>
      </c>
      <c r="S10" s="265">
        <f>+SUM(G10:R10)</f>
        <v>715309947.79999995</v>
      </c>
      <c r="T10" s="266">
        <f>+S10/$T$7</f>
        <v>0.19980166693667772</v>
      </c>
    </row>
    <row r="11" spans="1:20">
      <c r="A11" s="176">
        <v>711</v>
      </c>
      <c r="B11" s="360" t="str">
        <f>+VLOOKUP($A11,Master!$D$22:$G$218,4,FALSE)</f>
        <v>Porezi</v>
      </c>
      <c r="C11" s="361"/>
      <c r="D11" s="361"/>
      <c r="E11" s="361"/>
      <c r="F11" s="361"/>
      <c r="G11" s="183">
        <f>+SUM(G12:G19)</f>
        <v>48650345.919999994</v>
      </c>
      <c r="H11" s="183">
        <f t="shared" ref="H11:R11" si="2">+SUM(H12:H19)</f>
        <v>51592469.18</v>
      </c>
      <c r="I11" s="183">
        <f t="shared" si="2"/>
        <v>60361034.989999995</v>
      </c>
      <c r="J11" s="183">
        <f t="shared" si="2"/>
        <v>69639815.219999999</v>
      </c>
      <c r="K11" s="183">
        <f t="shared" si="2"/>
        <v>62514260.400000006</v>
      </c>
      <c r="L11" s="183">
        <f t="shared" si="2"/>
        <v>73370468.569999993</v>
      </c>
      <c r="M11" s="183">
        <f t="shared" si="2"/>
        <v>77525685.449999988</v>
      </c>
      <c r="N11" s="183">
        <f t="shared" si="2"/>
        <v>0</v>
      </c>
      <c r="O11" s="183">
        <f t="shared" si="2"/>
        <v>0</v>
      </c>
      <c r="P11" s="183">
        <f t="shared" si="2"/>
        <v>0</v>
      </c>
      <c r="Q11" s="183">
        <f t="shared" si="2"/>
        <v>0</v>
      </c>
      <c r="R11" s="267">
        <f t="shared" si="2"/>
        <v>0</v>
      </c>
      <c r="S11" s="268">
        <f t="shared" ref="S11:S66" si="3">+SUM(G11:R11)</f>
        <v>443654079.72999996</v>
      </c>
      <c r="T11" s="269">
        <f t="shared" ref="T11:T66" si="4">+S11/$T$7</f>
        <v>0.12392225907935532</v>
      </c>
    </row>
    <row r="12" spans="1:20">
      <c r="A12" s="176">
        <v>7111</v>
      </c>
      <c r="B12" s="342" t="str">
        <f>+VLOOKUP($A12,Master!$D$22:$G$218,4,FALSE)</f>
        <v>Porez na dohodak fizičkih lica</v>
      </c>
      <c r="C12" s="343"/>
      <c r="D12" s="343"/>
      <c r="E12" s="343"/>
      <c r="F12" s="343"/>
      <c r="G12" s="189">
        <f>+INDEX(DataEx!$1:$1048576,MATCH('2015'!$A12,DataEx!$D:$D,0),MATCH('2015'!G$6,DataEx!$7:$7,0))</f>
        <v>4124772.2199999942</v>
      </c>
      <c r="H12" s="189">
        <f>+INDEX(DataEx!$1:$1048576,MATCH('2015'!$A12,DataEx!$D:$D,0),MATCH('2015'!H$6,DataEx!$7:$7,0))</f>
        <v>6382588.3899999997</v>
      </c>
      <c r="I12" s="189">
        <f>+INDEX(DataEx!$1:$1048576,MATCH('2015'!$A12,DataEx!$D:$D,0),MATCH('2015'!I$6,DataEx!$7:$7,0))</f>
        <v>7348323.950000002</v>
      </c>
      <c r="J12" s="189">
        <f>+INDEX(DataEx!$1:$1048576,MATCH('2015'!$A12,DataEx!$D:$D,0),MATCH('2015'!J$6,DataEx!$7:$7,0))</f>
        <v>7769463.1899999976</v>
      </c>
      <c r="K12" s="189">
        <f>+INDEX(DataEx!$1:$1048576,MATCH('2015'!$A12,DataEx!$D:$D,0),MATCH('2015'!K$6,DataEx!$7:$7,0))</f>
        <v>6638534.7299999977</v>
      </c>
      <c r="L12" s="189">
        <f>+INDEX(DataEx!$1:$1048576,MATCH('2015'!$A12,DataEx!$D:$D,0),MATCH('2015'!L$6,DataEx!$7:$7,0))</f>
        <v>7851015.5500000063</v>
      </c>
      <c r="M12" s="189">
        <f>+INDEX(DataEx!$1:$1048576,MATCH('2015'!$A12,DataEx!$D:$D,0),MATCH('2015'!M$6,DataEx!$7:$7,0))</f>
        <v>8602485.6799999997</v>
      </c>
      <c r="N12" s="189">
        <f>+INDEX(DataEx!$1:$1048576,MATCH('2015'!$A12,DataEx!$D:$D,0),MATCH('2015'!N$6,DataEx!$7:$7,0))</f>
        <v>0</v>
      </c>
      <c r="O12" s="189">
        <f>+INDEX(DataEx!$1:$1048576,MATCH('2015'!$A12,DataEx!$D:$D,0),MATCH('2015'!O$6,DataEx!$7:$7,0))</f>
        <v>0</v>
      </c>
      <c r="P12" s="189">
        <f>+INDEX(DataEx!$1:$1048576,MATCH('2015'!$A12,DataEx!$D:$D,0),MATCH('2015'!P$6,DataEx!$7:$7,0))</f>
        <v>0</v>
      </c>
      <c r="Q12" s="189">
        <f>+INDEX(DataEx!$1:$1048576,MATCH('2015'!$A12,DataEx!$D:$D,0),MATCH('2015'!Q$6,DataEx!$7:$7,0))</f>
        <v>0</v>
      </c>
      <c r="R12" s="189">
        <f>+INDEX(DataEx!$1:$1048576,MATCH('2015'!$A12,DataEx!$D:$D,0),MATCH('2015'!R$6,DataEx!$7:$7,0))</f>
        <v>0</v>
      </c>
      <c r="S12" s="270">
        <f t="shared" si="3"/>
        <v>48717183.709999993</v>
      </c>
      <c r="T12" s="271">
        <f t="shared" si="4"/>
        <v>1.3607771768944999E-2</v>
      </c>
    </row>
    <row r="13" spans="1:20">
      <c r="A13" s="176">
        <v>7112</v>
      </c>
      <c r="B13" s="342" t="str">
        <f>+VLOOKUP($A13,Master!$D$22:$G$218,4,FALSE)</f>
        <v>Porez na dobit pravnih lica</v>
      </c>
      <c r="C13" s="343"/>
      <c r="D13" s="343"/>
      <c r="E13" s="343"/>
      <c r="F13" s="343"/>
      <c r="G13" s="189">
        <f>+INDEX(DataEx!$1:$1048576,MATCH('2015'!$A13,DataEx!$D:$D,0),MATCH('2015'!G$6,DataEx!$7:$7,0))</f>
        <v>500820.52999999991</v>
      </c>
      <c r="H13" s="189">
        <f>+INDEX(DataEx!$1:$1048576,MATCH('2015'!$A13,DataEx!$D:$D,0),MATCH('2015'!H$6,DataEx!$7:$7,0))</f>
        <v>776411.7200000002</v>
      </c>
      <c r="I13" s="189">
        <f>+INDEX(DataEx!$1:$1048576,MATCH('2015'!$A13,DataEx!$D:$D,0),MATCH('2015'!I$6,DataEx!$7:$7,0))</f>
        <v>9846873.8099999987</v>
      </c>
      <c r="J13" s="189">
        <f>+INDEX(DataEx!$1:$1048576,MATCH('2015'!$A13,DataEx!$D:$D,0),MATCH('2015'!J$6,DataEx!$7:$7,0))</f>
        <v>15145224.379999999</v>
      </c>
      <c r="K13" s="189">
        <f>+INDEX(DataEx!$1:$1048576,MATCH('2015'!$A13,DataEx!$D:$D,0),MATCH('2015'!K$6,DataEx!$7:$7,0))</f>
        <v>2278350.0299999993</v>
      </c>
      <c r="L13" s="189">
        <f>+INDEX(DataEx!$1:$1048576,MATCH('2015'!$A13,DataEx!$D:$D,0),MATCH('2015'!L$6,DataEx!$7:$7,0))</f>
        <v>4095208.3599999989</v>
      </c>
      <c r="M13" s="189">
        <f>+INDEX(DataEx!$1:$1048576,MATCH('2015'!$A13,DataEx!$D:$D,0),MATCH('2015'!M$6,DataEx!$7:$7,0))</f>
        <v>2969829.04</v>
      </c>
      <c r="N13" s="189">
        <f>+INDEX(DataEx!$1:$1048576,MATCH('2015'!$A13,DataEx!$D:$D,0),MATCH('2015'!N$6,DataEx!$7:$7,0))</f>
        <v>0</v>
      </c>
      <c r="O13" s="189">
        <f>+INDEX(DataEx!$1:$1048576,MATCH('2015'!$A13,DataEx!$D:$D,0),MATCH('2015'!O$6,DataEx!$7:$7,0))</f>
        <v>0</v>
      </c>
      <c r="P13" s="189">
        <f>+INDEX(DataEx!$1:$1048576,MATCH('2015'!$A13,DataEx!$D:$D,0),MATCH('2015'!P$6,DataEx!$7:$7,0))</f>
        <v>0</v>
      </c>
      <c r="Q13" s="189">
        <f>+INDEX(DataEx!$1:$1048576,MATCH('2015'!$A13,DataEx!$D:$D,0),MATCH('2015'!Q$6,DataEx!$7:$7,0))</f>
        <v>0</v>
      </c>
      <c r="R13" s="189">
        <f>+INDEX(DataEx!$1:$1048576,MATCH('2015'!$A13,DataEx!$D:$D,0),MATCH('2015'!R$6,DataEx!$7:$7,0))</f>
        <v>0</v>
      </c>
      <c r="S13" s="270">
        <f t="shared" si="3"/>
        <v>35612717.869999997</v>
      </c>
      <c r="T13" s="271">
        <f t="shared" si="4"/>
        <v>9.9474086952878408E-3</v>
      </c>
    </row>
    <row r="14" spans="1:20">
      <c r="A14" s="176">
        <v>7113</v>
      </c>
      <c r="B14" s="342" t="str">
        <f>+VLOOKUP($A14,Master!$D$22:$G$218,4,FALSE)</f>
        <v>Porez na promet nepokretnosti</v>
      </c>
      <c r="C14" s="343"/>
      <c r="D14" s="343"/>
      <c r="E14" s="343"/>
      <c r="F14" s="343"/>
      <c r="G14" s="189">
        <f>+INDEX(DataEx!$1:$1048576,MATCH('2015'!$A14,DataEx!$D:$D,0),MATCH('2015'!G$6,DataEx!$7:$7,0))</f>
        <v>64332.390000000007</v>
      </c>
      <c r="H14" s="189">
        <f>+INDEX(DataEx!$1:$1048576,MATCH('2015'!$A14,DataEx!$D:$D,0),MATCH('2015'!H$6,DataEx!$7:$7,0))</f>
        <v>156323.32</v>
      </c>
      <c r="I14" s="189">
        <f>+INDEX(DataEx!$1:$1048576,MATCH('2015'!$A14,DataEx!$D:$D,0),MATCH('2015'!I$6,DataEx!$7:$7,0))</f>
        <v>109018.21</v>
      </c>
      <c r="J14" s="189">
        <f>+INDEX(DataEx!$1:$1048576,MATCH('2015'!$A14,DataEx!$D:$D,0),MATCH('2015'!J$6,DataEx!$7:$7,0))</f>
        <v>92127.279999999984</v>
      </c>
      <c r="K14" s="189">
        <f>+INDEX(DataEx!$1:$1048576,MATCH('2015'!$A14,DataEx!$D:$D,0),MATCH('2015'!K$6,DataEx!$7:$7,0))</f>
        <v>84167.930000000008</v>
      </c>
      <c r="L14" s="189">
        <f>+INDEX(DataEx!$1:$1048576,MATCH('2015'!$A14,DataEx!$D:$D,0),MATCH('2015'!L$6,DataEx!$7:$7,0))</f>
        <v>129133.9</v>
      </c>
      <c r="M14" s="189">
        <f>+INDEX(DataEx!$1:$1048576,MATCH('2015'!$A14,DataEx!$D:$D,0),MATCH('2015'!M$6,DataEx!$7:$7,0))</f>
        <v>107539.78</v>
      </c>
      <c r="N14" s="189">
        <f>+INDEX(DataEx!$1:$1048576,MATCH('2015'!$A14,DataEx!$D:$D,0),MATCH('2015'!N$6,DataEx!$7:$7,0))</f>
        <v>0</v>
      </c>
      <c r="O14" s="189">
        <f>+INDEX(DataEx!$1:$1048576,MATCH('2015'!$A14,DataEx!$D:$D,0),MATCH('2015'!O$6,DataEx!$7:$7,0))</f>
        <v>0</v>
      </c>
      <c r="P14" s="189">
        <f>+INDEX(DataEx!$1:$1048576,MATCH('2015'!$A14,DataEx!$D:$D,0),MATCH('2015'!P$6,DataEx!$7:$7,0))</f>
        <v>0</v>
      </c>
      <c r="Q14" s="189">
        <f>+INDEX(DataEx!$1:$1048576,MATCH('2015'!$A14,DataEx!$D:$D,0),MATCH('2015'!Q$6,DataEx!$7:$7,0))</f>
        <v>0</v>
      </c>
      <c r="R14" s="189">
        <f>+INDEX(DataEx!$1:$1048576,MATCH('2015'!$A14,DataEx!$D:$D,0),MATCH('2015'!R$6,DataEx!$7:$7,0))</f>
        <v>0</v>
      </c>
      <c r="S14" s="270">
        <f t="shared" si="3"/>
        <v>742642.81</v>
      </c>
      <c r="T14" s="271">
        <f t="shared" si="4"/>
        <v>2.0743633138739143E-4</v>
      </c>
    </row>
    <row r="15" spans="1:20">
      <c r="A15" s="176">
        <v>7114</v>
      </c>
      <c r="B15" s="342" t="str">
        <f>+VLOOKUP($A15,Master!$D$22:$G$218,4,FALSE)</f>
        <v>Porez na dodatu vrijednost</v>
      </c>
      <c r="C15" s="343"/>
      <c r="D15" s="343"/>
      <c r="E15" s="343"/>
      <c r="F15" s="343"/>
      <c r="G15" s="189">
        <f>+INDEX(DataEx!$1:$1048576,MATCH('2015'!$A15,DataEx!$D:$D,0),MATCH('2015'!G$6,DataEx!$7:$7,0))</f>
        <v>31202700.220000006</v>
      </c>
      <c r="H15" s="189">
        <f>+INDEX(DataEx!$1:$1048576,MATCH('2015'!$A15,DataEx!$D:$D,0),MATCH('2015'!H$6,DataEx!$7:$7,0))</f>
        <v>32500382.550000008</v>
      </c>
      <c r="I15" s="189">
        <f>+INDEX(DataEx!$1:$1048576,MATCH('2015'!$A15,DataEx!$D:$D,0),MATCH('2015'!I$6,DataEx!$7:$7,0))</f>
        <v>29666863.00999999</v>
      </c>
      <c r="J15" s="189">
        <f>+INDEX(DataEx!$1:$1048576,MATCH('2015'!$A15,DataEx!$D:$D,0),MATCH('2015'!J$6,DataEx!$7:$7,0))</f>
        <v>33285867.309999991</v>
      </c>
      <c r="K15" s="189">
        <f>+INDEX(DataEx!$1:$1048576,MATCH('2015'!$A15,DataEx!$D:$D,0),MATCH('2015'!K$6,DataEx!$7:$7,0))</f>
        <v>38310409.780000009</v>
      </c>
      <c r="L15" s="189">
        <f>+INDEX(DataEx!$1:$1048576,MATCH('2015'!$A15,DataEx!$D:$D,0),MATCH('2015'!L$6,DataEx!$7:$7,0))</f>
        <v>44764837.369999982</v>
      </c>
      <c r="M15" s="189">
        <f>+INDEX(DataEx!$1:$1048576,MATCH('2015'!$A15,DataEx!$D:$D,0),MATCH('2015'!M$6,DataEx!$7:$7,0))</f>
        <v>45939444.719999984</v>
      </c>
      <c r="N15" s="189">
        <f>+INDEX(DataEx!$1:$1048576,MATCH('2015'!$A15,DataEx!$D:$D,0),MATCH('2015'!N$6,DataEx!$7:$7,0))</f>
        <v>0</v>
      </c>
      <c r="O15" s="189">
        <f>+INDEX(DataEx!$1:$1048576,MATCH('2015'!$A15,DataEx!$D:$D,0),MATCH('2015'!O$6,DataEx!$7:$7,0))</f>
        <v>0</v>
      </c>
      <c r="P15" s="189">
        <f>+INDEX(DataEx!$1:$1048576,MATCH('2015'!$A15,DataEx!$D:$D,0),MATCH('2015'!P$6,DataEx!$7:$7,0))</f>
        <v>0</v>
      </c>
      <c r="Q15" s="189">
        <f>+INDEX(DataEx!$1:$1048576,MATCH('2015'!$A15,DataEx!$D:$D,0),MATCH('2015'!Q$6,DataEx!$7:$7,0))</f>
        <v>0</v>
      </c>
      <c r="R15" s="189">
        <f>+INDEX(DataEx!$1:$1048576,MATCH('2015'!$A15,DataEx!$D:$D,0),MATCH('2015'!R$6,DataEx!$7:$7,0))</f>
        <v>0</v>
      </c>
      <c r="S15" s="270">
        <f t="shared" si="3"/>
        <v>255670504.95999998</v>
      </c>
      <c r="T15" s="271">
        <f t="shared" si="4"/>
        <v>7.1414347353425875E-2</v>
      </c>
    </row>
    <row r="16" spans="1:20">
      <c r="A16" s="176">
        <v>7115</v>
      </c>
      <c r="B16" s="342" t="str">
        <f>+VLOOKUP($A16,Master!$D$22:$G$218,4,FALSE)</f>
        <v>Akcize</v>
      </c>
      <c r="C16" s="343"/>
      <c r="D16" s="343"/>
      <c r="E16" s="343"/>
      <c r="F16" s="343"/>
      <c r="G16" s="189">
        <f>+INDEX(DataEx!$1:$1048576,MATCH('2015'!$A16,DataEx!$D:$D,0),MATCH('2015'!G$6,DataEx!$7:$7,0))</f>
        <v>11276886.989999995</v>
      </c>
      <c r="H16" s="189">
        <f>+INDEX(DataEx!$1:$1048576,MATCH('2015'!$A16,DataEx!$D:$D,0),MATCH('2015'!H$6,DataEx!$7:$7,0))</f>
        <v>9929984.3499999978</v>
      </c>
      <c r="I16" s="189">
        <f>+INDEX(DataEx!$1:$1048576,MATCH('2015'!$A16,DataEx!$D:$D,0),MATCH('2015'!I$6,DataEx!$7:$7,0))</f>
        <v>10877770.980000008</v>
      </c>
      <c r="J16" s="189">
        <f>+INDEX(DataEx!$1:$1048576,MATCH('2015'!$A16,DataEx!$D:$D,0),MATCH('2015'!J$6,DataEx!$7:$7,0))</f>
        <v>11002378.41</v>
      </c>
      <c r="K16" s="189">
        <f>+INDEX(DataEx!$1:$1048576,MATCH('2015'!$A16,DataEx!$D:$D,0),MATCH('2015'!K$6,DataEx!$7:$7,0))</f>
        <v>12787560.769999996</v>
      </c>
      <c r="L16" s="189">
        <f>+INDEX(DataEx!$1:$1048576,MATCH('2015'!$A16,DataEx!$D:$D,0),MATCH('2015'!L$6,DataEx!$7:$7,0))</f>
        <v>14052956.079999998</v>
      </c>
      <c r="M16" s="189">
        <f>+INDEX(DataEx!$1:$1048576,MATCH('2015'!$A16,DataEx!$D:$D,0),MATCH('2015'!M$6,DataEx!$7:$7,0))</f>
        <v>16782489.130000006</v>
      </c>
      <c r="N16" s="189">
        <f>+INDEX(DataEx!$1:$1048576,MATCH('2015'!$A16,DataEx!$D:$D,0),MATCH('2015'!N$6,DataEx!$7:$7,0))</f>
        <v>0</v>
      </c>
      <c r="O16" s="189">
        <f>+INDEX(DataEx!$1:$1048576,MATCH('2015'!$A16,DataEx!$D:$D,0),MATCH('2015'!O$6,DataEx!$7:$7,0))</f>
        <v>0</v>
      </c>
      <c r="P16" s="189">
        <f>+INDEX(DataEx!$1:$1048576,MATCH('2015'!$A16,DataEx!$D:$D,0),MATCH('2015'!P$6,DataEx!$7:$7,0))</f>
        <v>0</v>
      </c>
      <c r="Q16" s="189">
        <f>+INDEX(DataEx!$1:$1048576,MATCH('2015'!$A16,DataEx!$D:$D,0),MATCH('2015'!Q$6,DataEx!$7:$7,0))</f>
        <v>0</v>
      </c>
      <c r="R16" s="189">
        <f>+INDEX(DataEx!$1:$1048576,MATCH('2015'!$A16,DataEx!$D:$D,0),MATCH('2015'!R$6,DataEx!$7:$7,0))</f>
        <v>0</v>
      </c>
      <c r="S16" s="270">
        <f t="shared" si="3"/>
        <v>86710026.710000008</v>
      </c>
      <c r="T16" s="271">
        <f t="shared" si="4"/>
        <v>2.4220001315605713E-2</v>
      </c>
    </row>
    <row r="17" spans="1:20">
      <c r="A17" s="176">
        <v>7116</v>
      </c>
      <c r="B17" s="342" t="str">
        <f>+VLOOKUP($A17,Master!$D$22:$G$218,4,FALSE)</f>
        <v>Porez na međunarodnu trgovinu i transakcije</v>
      </c>
      <c r="C17" s="343"/>
      <c r="D17" s="343"/>
      <c r="E17" s="343"/>
      <c r="F17" s="343"/>
      <c r="G17" s="189">
        <f>+INDEX(DataEx!$1:$1048576,MATCH('2015'!$A17,DataEx!$D:$D,0),MATCH('2015'!G$6,DataEx!$7:$7,0))</f>
        <v>1071213.9200000002</v>
      </c>
      <c r="H17" s="189">
        <f>+INDEX(DataEx!$1:$1048576,MATCH('2015'!$A17,DataEx!$D:$D,0),MATCH('2015'!H$6,DataEx!$7:$7,0))</f>
        <v>1444482.9499999995</v>
      </c>
      <c r="I17" s="189">
        <f>+INDEX(DataEx!$1:$1048576,MATCH('2015'!$A17,DataEx!$D:$D,0),MATCH('2015'!I$6,DataEx!$7:$7,0))</f>
        <v>2074964.34</v>
      </c>
      <c r="J17" s="189">
        <f>+INDEX(DataEx!$1:$1048576,MATCH('2015'!$A17,DataEx!$D:$D,0),MATCH('2015'!J$6,DataEx!$7:$7,0))</f>
        <v>1815828.5299999996</v>
      </c>
      <c r="K17" s="189">
        <f>+INDEX(DataEx!$1:$1048576,MATCH('2015'!$A17,DataEx!$D:$D,0),MATCH('2015'!K$6,DataEx!$7:$7,0))</f>
        <v>1872861.03</v>
      </c>
      <c r="L17" s="189">
        <f>+INDEX(DataEx!$1:$1048576,MATCH('2015'!$A17,DataEx!$D:$D,0),MATCH('2015'!L$6,DataEx!$7:$7,0))</f>
        <v>1899753.9300000002</v>
      </c>
      <c r="M17" s="189">
        <f>+INDEX(DataEx!$1:$1048576,MATCH('2015'!$A17,DataEx!$D:$D,0),MATCH('2015'!M$6,DataEx!$7:$7,0))</f>
        <v>2390343.2099999995</v>
      </c>
      <c r="N17" s="189">
        <f>+INDEX(DataEx!$1:$1048576,MATCH('2015'!$A17,DataEx!$D:$D,0),MATCH('2015'!N$6,DataEx!$7:$7,0))</f>
        <v>0</v>
      </c>
      <c r="O17" s="189">
        <f>+INDEX(DataEx!$1:$1048576,MATCH('2015'!$A17,DataEx!$D:$D,0),MATCH('2015'!O$6,DataEx!$7:$7,0))</f>
        <v>0</v>
      </c>
      <c r="P17" s="189">
        <f>+INDEX(DataEx!$1:$1048576,MATCH('2015'!$A17,DataEx!$D:$D,0),MATCH('2015'!P$6,DataEx!$7:$7,0))</f>
        <v>0</v>
      </c>
      <c r="Q17" s="189">
        <f>+INDEX(DataEx!$1:$1048576,MATCH('2015'!$A17,DataEx!$D:$D,0),MATCH('2015'!Q$6,DataEx!$7:$7,0))</f>
        <v>0</v>
      </c>
      <c r="R17" s="189">
        <f>+INDEX(DataEx!$1:$1048576,MATCH('2015'!$A17,DataEx!$D:$D,0),MATCH('2015'!R$6,DataEx!$7:$7,0))</f>
        <v>0</v>
      </c>
      <c r="S17" s="270">
        <f t="shared" si="3"/>
        <v>12569447.909999998</v>
      </c>
      <c r="T17" s="271">
        <f t="shared" si="4"/>
        <v>3.5109208988575733E-3</v>
      </c>
    </row>
    <row r="18" spans="1:20">
      <c r="A18" s="176">
        <v>7117</v>
      </c>
      <c r="B18" s="342" t="str">
        <f>+VLOOKUP($A18,Master!$D$22:$G$218,4,FALSE)</f>
        <v>Lokalni porezi</v>
      </c>
      <c r="C18" s="343"/>
      <c r="D18" s="343"/>
      <c r="E18" s="343"/>
      <c r="F18" s="343"/>
      <c r="G18" s="189">
        <f>+INDEX(DataEx!$1:$1048576,MATCH('2015'!$A18,DataEx!$D:$D,0),MATCH('2015'!G$6,DataEx!$7:$7,0))</f>
        <v>0</v>
      </c>
      <c r="H18" s="189">
        <f>+INDEX(DataEx!$1:$1048576,MATCH('2015'!$A18,DataEx!$D:$D,0),MATCH('2015'!H$6,DataEx!$7:$7,0))</f>
        <v>0</v>
      </c>
      <c r="I18" s="189">
        <f>+INDEX(DataEx!$1:$1048576,MATCH('2015'!$A18,DataEx!$D:$D,0),MATCH('2015'!I$6,DataEx!$7:$7,0))</f>
        <v>0</v>
      </c>
      <c r="J18" s="189">
        <f>+INDEX(DataEx!$1:$1048576,MATCH('2015'!$A18,DataEx!$D:$D,0),MATCH('2015'!J$6,DataEx!$7:$7,0))</f>
        <v>0</v>
      </c>
      <c r="K18" s="189">
        <f>+INDEX(DataEx!$1:$1048576,MATCH('2015'!$A18,DataEx!$D:$D,0),MATCH('2015'!K$6,DataEx!$7:$7,0))</f>
        <v>0</v>
      </c>
      <c r="L18" s="189">
        <f>+INDEX(DataEx!$1:$1048576,MATCH('2015'!$A18,DataEx!$D:$D,0),MATCH('2015'!L$6,DataEx!$7:$7,0))</f>
        <v>0</v>
      </c>
      <c r="M18" s="189">
        <f>+INDEX(DataEx!$1:$1048576,MATCH('2015'!$A18,DataEx!$D:$D,0),MATCH('2015'!M$6,DataEx!$7:$7,0))</f>
        <v>0</v>
      </c>
      <c r="N18" s="189">
        <f>+INDEX(DataEx!$1:$1048576,MATCH('2015'!$A18,DataEx!$D:$D,0),MATCH('2015'!N$6,DataEx!$7:$7,0))</f>
        <v>0</v>
      </c>
      <c r="O18" s="189">
        <f>+INDEX(DataEx!$1:$1048576,MATCH('2015'!$A18,DataEx!$D:$D,0),MATCH('2015'!O$6,DataEx!$7:$7,0))</f>
        <v>0</v>
      </c>
      <c r="P18" s="189">
        <f>+INDEX(DataEx!$1:$1048576,MATCH('2015'!$A18,DataEx!$D:$D,0),MATCH('2015'!P$6,DataEx!$7:$7,0))</f>
        <v>0</v>
      </c>
      <c r="Q18" s="189">
        <f>+INDEX(DataEx!$1:$1048576,MATCH('2015'!$A18,DataEx!$D:$D,0),MATCH('2015'!Q$6,DataEx!$7:$7,0))</f>
        <v>0</v>
      </c>
      <c r="R18" s="189">
        <f>+INDEX(DataEx!$1:$1048576,MATCH('2015'!$A18,DataEx!$D:$D,0),MATCH('2015'!R$6,DataEx!$7:$7,0))</f>
        <v>0</v>
      </c>
      <c r="S18" s="270">
        <f t="shared" si="3"/>
        <v>0</v>
      </c>
      <c r="T18" s="271">
        <f t="shared" si="4"/>
        <v>0</v>
      </c>
    </row>
    <row r="19" spans="1:20">
      <c r="A19" s="176">
        <v>7118</v>
      </c>
      <c r="B19" s="342" t="str">
        <f>+VLOOKUP($A19,Master!$D$22:$G$218,4,FALSE)</f>
        <v>Ostali republički porezi</v>
      </c>
      <c r="C19" s="343"/>
      <c r="D19" s="343"/>
      <c r="E19" s="343"/>
      <c r="F19" s="343"/>
      <c r="G19" s="189">
        <f>+INDEX(DataEx!$1:$1048576,MATCH('2015'!$A19,DataEx!$D:$D,0),MATCH('2015'!G$6,DataEx!$7:$7,0))</f>
        <v>409619.65</v>
      </c>
      <c r="H19" s="189">
        <f>+INDEX(DataEx!$1:$1048576,MATCH('2015'!$A19,DataEx!$D:$D,0),MATCH('2015'!H$6,DataEx!$7:$7,0))</f>
        <v>402295.89999999991</v>
      </c>
      <c r="I19" s="189">
        <f>+INDEX(DataEx!$1:$1048576,MATCH('2015'!$A19,DataEx!$D:$D,0),MATCH('2015'!I$6,DataEx!$7:$7,0))</f>
        <v>437220.69</v>
      </c>
      <c r="J19" s="189">
        <f>+INDEX(DataEx!$1:$1048576,MATCH('2015'!$A19,DataEx!$D:$D,0),MATCH('2015'!J$6,DataEx!$7:$7,0))</f>
        <v>528926.12</v>
      </c>
      <c r="K19" s="189">
        <f>+INDEX(DataEx!$1:$1048576,MATCH('2015'!$A19,DataEx!$D:$D,0),MATCH('2015'!K$6,DataEx!$7:$7,0))</f>
        <v>542376.13</v>
      </c>
      <c r="L19" s="189">
        <f>+INDEX(DataEx!$1:$1048576,MATCH('2015'!$A19,DataEx!$D:$D,0),MATCH('2015'!L$6,DataEx!$7:$7,0))</f>
        <v>577563.37999999989</v>
      </c>
      <c r="M19" s="189">
        <f>+INDEX(DataEx!$1:$1048576,MATCH('2015'!$A19,DataEx!$D:$D,0),MATCH('2015'!M$6,DataEx!$7:$7,0))</f>
        <v>733553.89000000013</v>
      </c>
      <c r="N19" s="189">
        <f>+INDEX(DataEx!$1:$1048576,MATCH('2015'!$A19,DataEx!$D:$D,0),MATCH('2015'!N$6,DataEx!$7:$7,0))</f>
        <v>0</v>
      </c>
      <c r="O19" s="189">
        <f>+INDEX(DataEx!$1:$1048576,MATCH('2015'!$A19,DataEx!$D:$D,0),MATCH('2015'!O$6,DataEx!$7:$7,0))</f>
        <v>0</v>
      </c>
      <c r="P19" s="189">
        <f>+INDEX(DataEx!$1:$1048576,MATCH('2015'!$A19,DataEx!$D:$D,0),MATCH('2015'!P$6,DataEx!$7:$7,0))</f>
        <v>0</v>
      </c>
      <c r="Q19" s="189">
        <f>+INDEX(DataEx!$1:$1048576,MATCH('2015'!$A19,DataEx!$D:$D,0),MATCH('2015'!Q$6,DataEx!$7:$7,0))</f>
        <v>0</v>
      </c>
      <c r="R19" s="189">
        <f>+INDEX(DataEx!$1:$1048576,MATCH('2015'!$A19,DataEx!$D:$D,0),MATCH('2015'!R$6,DataEx!$7:$7,0))</f>
        <v>0</v>
      </c>
      <c r="S19" s="270">
        <f t="shared" si="3"/>
        <v>3631555.76</v>
      </c>
      <c r="T19" s="271">
        <f t="shared" si="4"/>
        <v>1.0143727158459261E-3</v>
      </c>
    </row>
    <row r="20" spans="1:20">
      <c r="A20" s="176">
        <v>712</v>
      </c>
      <c r="B20" s="362" t="str">
        <f>+VLOOKUP($A20,Master!$D$22:$G$218,4,FALSE)</f>
        <v>Doprinosi</v>
      </c>
      <c r="C20" s="363"/>
      <c r="D20" s="363"/>
      <c r="E20" s="363"/>
      <c r="F20" s="363"/>
      <c r="G20" s="195">
        <f>+INDEX(DataEx!$1:$1048576,MATCH('2015'!$A20,DataEx!$D:$D,0),MATCH('2015'!G$6,DataEx!$7:$7,0))</f>
        <v>19334368.370000001</v>
      </c>
      <c r="H20" s="195">
        <f>+INDEX(DataEx!$1:$1048576,MATCH('2015'!$A20,DataEx!$D:$D,0),MATCH('2015'!H$6,DataEx!$7:$7,0))</f>
        <v>29761964.470000003</v>
      </c>
      <c r="I20" s="195">
        <f>+INDEX(DataEx!$1:$1048576,MATCH('2015'!$A20,DataEx!$D:$D,0),MATCH('2015'!I$6,DataEx!$7:$7,0))</f>
        <v>34742689.229999982</v>
      </c>
      <c r="J20" s="195">
        <f>+INDEX(DataEx!$1:$1048576,MATCH('2015'!$A20,DataEx!$D:$D,0),MATCH('2015'!J$6,DataEx!$7:$7,0))</f>
        <v>36027646.540000007</v>
      </c>
      <c r="K20" s="195">
        <f>+INDEX(DataEx!$1:$1048576,MATCH('2015'!$A20,DataEx!$D:$D,0),MATCH('2015'!K$6,DataEx!$7:$7,0))</f>
        <v>31171999</v>
      </c>
      <c r="L20" s="195">
        <f>+INDEX(DataEx!$1:$1048576,MATCH('2015'!$A20,DataEx!$D:$D,0),MATCH('2015'!L$6,DataEx!$7:$7,0))</f>
        <v>36861388.580000021</v>
      </c>
      <c r="M20" s="195">
        <f>+INDEX(DataEx!$1:$1048576,MATCH('2015'!$A20,DataEx!$D:$D,0),MATCH('2015'!M$6,DataEx!$7:$7,0))</f>
        <v>41869300.420000009</v>
      </c>
      <c r="N20" s="195">
        <f>+INDEX(DataEx!$1:$1048576,MATCH('2015'!$A20,DataEx!$D:$D,0),MATCH('2015'!N$6,DataEx!$7:$7,0))</f>
        <v>0</v>
      </c>
      <c r="O20" s="195">
        <f>+INDEX(DataEx!$1:$1048576,MATCH('2015'!$A20,DataEx!$D:$D,0),MATCH('2015'!O$6,DataEx!$7:$7,0))</f>
        <v>0</v>
      </c>
      <c r="P20" s="195">
        <f>+INDEX(DataEx!$1:$1048576,MATCH('2015'!$A20,DataEx!$D:$D,0),MATCH('2015'!P$6,DataEx!$7:$7,0))</f>
        <v>0</v>
      </c>
      <c r="Q20" s="195">
        <f>+INDEX(DataEx!$1:$1048576,MATCH('2015'!$A20,DataEx!$D:$D,0),MATCH('2015'!Q$6,DataEx!$7:$7,0))</f>
        <v>0</v>
      </c>
      <c r="R20" s="272">
        <f>+INDEX(DataEx!$1:$1048576,MATCH('2015'!$A20,DataEx!$D:$D,0),MATCH('2015'!R$6,DataEx!$7:$7,0))</f>
        <v>0</v>
      </c>
      <c r="S20" s="273">
        <f t="shared" si="3"/>
        <v>229769356.61000004</v>
      </c>
      <c r="T20" s="274">
        <f t="shared" si="4"/>
        <v>6.4179591801904981E-2</v>
      </c>
    </row>
    <row r="21" spans="1:20">
      <c r="A21" s="176">
        <v>7121</v>
      </c>
      <c r="B21" s="342" t="str">
        <f>+VLOOKUP($A21,Master!$D$22:$G$218,4,FALSE)</f>
        <v>Doprinosi za penzijsko i invalidsko osiguranje</v>
      </c>
      <c r="C21" s="343"/>
      <c r="D21" s="343"/>
      <c r="E21" s="343"/>
      <c r="F21" s="343"/>
      <c r="G21" s="189">
        <f>+INDEX(DataEx!$1:$1048576,MATCH('2015'!$A21,DataEx!$D:$D,0),MATCH('2015'!G$6,DataEx!$7:$7,0))</f>
        <v>11664478.33</v>
      </c>
      <c r="H21" s="189">
        <f>+INDEX(DataEx!$1:$1048576,MATCH('2015'!$A21,DataEx!$D:$D,0),MATCH('2015'!H$6,DataEx!$7:$7,0))</f>
        <v>17929835.500000011</v>
      </c>
      <c r="I21" s="189">
        <f>+INDEX(DataEx!$1:$1048576,MATCH('2015'!$A21,DataEx!$D:$D,0),MATCH('2015'!I$6,DataEx!$7:$7,0))</f>
        <v>20966658.349999998</v>
      </c>
      <c r="J21" s="189">
        <f>+INDEX(DataEx!$1:$1048576,MATCH('2015'!$A21,DataEx!$D:$D,0),MATCH('2015'!J$6,DataEx!$7:$7,0))</f>
        <v>21707838.580000013</v>
      </c>
      <c r="K21" s="189">
        <f>+INDEX(DataEx!$1:$1048576,MATCH('2015'!$A21,DataEx!$D:$D,0),MATCH('2015'!K$6,DataEx!$7:$7,0))</f>
        <v>18812433.620000005</v>
      </c>
      <c r="L21" s="189">
        <f>+INDEX(DataEx!$1:$1048576,MATCH('2015'!$A21,DataEx!$D:$D,0),MATCH('2015'!L$6,DataEx!$7:$7,0))</f>
        <v>22230880.830000017</v>
      </c>
      <c r="M21" s="189">
        <f>+INDEX(DataEx!$1:$1048576,MATCH('2015'!$A21,DataEx!$D:$D,0),MATCH('2015'!M$6,DataEx!$7:$7,0))</f>
        <v>25263471.430000011</v>
      </c>
      <c r="N21" s="189">
        <f>+INDEX(DataEx!$1:$1048576,MATCH('2015'!$A21,DataEx!$D:$D,0),MATCH('2015'!N$6,DataEx!$7:$7,0))</f>
        <v>0</v>
      </c>
      <c r="O21" s="189">
        <f>+INDEX(DataEx!$1:$1048576,MATCH('2015'!$A21,DataEx!$D:$D,0),MATCH('2015'!O$6,DataEx!$7:$7,0))</f>
        <v>0</v>
      </c>
      <c r="P21" s="189">
        <f>+INDEX(DataEx!$1:$1048576,MATCH('2015'!$A21,DataEx!$D:$D,0),MATCH('2015'!P$6,DataEx!$7:$7,0))</f>
        <v>0</v>
      </c>
      <c r="Q21" s="189">
        <f>+INDEX(DataEx!$1:$1048576,MATCH('2015'!$A21,DataEx!$D:$D,0),MATCH('2015'!Q$6,DataEx!$7:$7,0))</f>
        <v>0</v>
      </c>
      <c r="R21" s="189">
        <f>+INDEX(DataEx!$1:$1048576,MATCH('2015'!$A21,DataEx!$D:$D,0),MATCH('2015'!R$6,DataEx!$7:$7,0))</f>
        <v>0</v>
      </c>
      <c r="S21" s="270">
        <f t="shared" si="3"/>
        <v>138575596.64000005</v>
      </c>
      <c r="T21" s="271">
        <f t="shared" si="4"/>
        <v>3.8707186011563935E-2</v>
      </c>
    </row>
    <row r="22" spans="1:20">
      <c r="A22" s="176">
        <v>7122</v>
      </c>
      <c r="B22" s="342" t="str">
        <f>+VLOOKUP($A22,Master!$D$22:$G$218,4,FALSE)</f>
        <v>Doprinosi za zdravstveno osiguranje</v>
      </c>
      <c r="C22" s="343"/>
      <c r="D22" s="343"/>
      <c r="E22" s="343"/>
      <c r="F22" s="343"/>
      <c r="G22" s="189">
        <f>+INDEX(DataEx!$1:$1048576,MATCH('2015'!$A22,DataEx!$D:$D,0),MATCH('2015'!G$6,DataEx!$7:$7,0))</f>
        <v>6634782.3899999987</v>
      </c>
      <c r="H22" s="189">
        <f>+INDEX(DataEx!$1:$1048576,MATCH('2015'!$A22,DataEx!$D:$D,0),MATCH('2015'!H$6,DataEx!$7:$7,0))</f>
        <v>10232820.059999991</v>
      </c>
      <c r="I22" s="189">
        <f>+INDEX(DataEx!$1:$1048576,MATCH('2015'!$A22,DataEx!$D:$D,0),MATCH('2015'!I$6,DataEx!$7:$7,0))</f>
        <v>11914746.479999989</v>
      </c>
      <c r="J22" s="189">
        <f>+INDEX(DataEx!$1:$1048576,MATCH('2015'!$A22,DataEx!$D:$D,0),MATCH('2015'!J$6,DataEx!$7:$7,0))</f>
        <v>12374414.689999998</v>
      </c>
      <c r="K22" s="189">
        <f>+INDEX(DataEx!$1:$1048576,MATCH('2015'!$A22,DataEx!$D:$D,0),MATCH('2015'!K$6,DataEx!$7:$7,0))</f>
        <v>10681950.839999996</v>
      </c>
      <c r="L22" s="189">
        <f>+INDEX(DataEx!$1:$1048576,MATCH('2015'!$A22,DataEx!$D:$D,0),MATCH('2015'!L$6,DataEx!$7:$7,0))</f>
        <v>12634484.650000002</v>
      </c>
      <c r="M22" s="189">
        <f>+INDEX(DataEx!$1:$1048576,MATCH('2015'!$A22,DataEx!$D:$D,0),MATCH('2015'!M$6,DataEx!$7:$7,0))</f>
        <v>14433362.059999995</v>
      </c>
      <c r="N22" s="189">
        <f>+INDEX(DataEx!$1:$1048576,MATCH('2015'!$A22,DataEx!$D:$D,0),MATCH('2015'!N$6,DataEx!$7:$7,0))</f>
        <v>0</v>
      </c>
      <c r="O22" s="189">
        <f>+INDEX(DataEx!$1:$1048576,MATCH('2015'!$A22,DataEx!$D:$D,0),MATCH('2015'!O$6,DataEx!$7:$7,0))</f>
        <v>0</v>
      </c>
      <c r="P22" s="189">
        <f>+INDEX(DataEx!$1:$1048576,MATCH('2015'!$A22,DataEx!$D:$D,0),MATCH('2015'!P$6,DataEx!$7:$7,0))</f>
        <v>0</v>
      </c>
      <c r="Q22" s="189">
        <f>+INDEX(DataEx!$1:$1048576,MATCH('2015'!$A22,DataEx!$D:$D,0),MATCH('2015'!Q$6,DataEx!$7:$7,0))</f>
        <v>0</v>
      </c>
      <c r="R22" s="189">
        <f>+INDEX(DataEx!$1:$1048576,MATCH('2015'!$A22,DataEx!$D:$D,0),MATCH('2015'!R$6,DataEx!$7:$7,0))</f>
        <v>0</v>
      </c>
      <c r="S22" s="270">
        <f t="shared" si="3"/>
        <v>78906561.169999957</v>
      </c>
      <c r="T22" s="271">
        <f t="shared" si="4"/>
        <v>2.2040323222814993E-2</v>
      </c>
    </row>
    <row r="23" spans="1:20">
      <c r="A23" s="176">
        <v>7123</v>
      </c>
      <c r="B23" s="342" t="str">
        <f>+VLOOKUP($A23,Master!$D$22:$G$218,4,FALSE)</f>
        <v>Doprinosi za osiguranje od nezaposlenosti</v>
      </c>
      <c r="C23" s="343"/>
      <c r="D23" s="343"/>
      <c r="E23" s="343"/>
      <c r="F23" s="343"/>
      <c r="G23" s="189">
        <f>+INDEX(DataEx!$1:$1048576,MATCH('2015'!$A23,DataEx!$D:$D,0),MATCH('2015'!G$6,DataEx!$7:$7,0))</f>
        <v>533032.30000000005</v>
      </c>
      <c r="H23" s="189">
        <f>+INDEX(DataEx!$1:$1048576,MATCH('2015'!$A23,DataEx!$D:$D,0),MATCH('2015'!H$6,DataEx!$7:$7,0))</f>
        <v>825014.52999999945</v>
      </c>
      <c r="I23" s="189">
        <f>+INDEX(DataEx!$1:$1048576,MATCH('2015'!$A23,DataEx!$D:$D,0),MATCH('2015'!I$6,DataEx!$7:$7,0))</f>
        <v>963008.57000000007</v>
      </c>
      <c r="J23" s="189">
        <f>+INDEX(DataEx!$1:$1048576,MATCH('2015'!$A23,DataEx!$D:$D,0),MATCH('2015'!J$6,DataEx!$7:$7,0))</f>
        <v>1000044.4400000005</v>
      </c>
      <c r="K23" s="189">
        <f>+INDEX(DataEx!$1:$1048576,MATCH('2015'!$A23,DataEx!$D:$D,0),MATCH('2015'!K$6,DataEx!$7:$7,0))</f>
        <v>865659.34000000008</v>
      </c>
      <c r="L23" s="189">
        <f>+INDEX(DataEx!$1:$1048576,MATCH('2015'!$A23,DataEx!$D:$D,0),MATCH('2015'!L$6,DataEx!$7:$7,0))</f>
        <v>1020289.0099999999</v>
      </c>
      <c r="M23" s="189">
        <f>+INDEX(DataEx!$1:$1048576,MATCH('2015'!$A23,DataEx!$D:$D,0),MATCH('2015'!M$6,DataEx!$7:$7,0))</f>
        <v>1165990.0600000005</v>
      </c>
      <c r="N23" s="189">
        <f>+INDEX(DataEx!$1:$1048576,MATCH('2015'!$A23,DataEx!$D:$D,0),MATCH('2015'!N$6,DataEx!$7:$7,0))</f>
        <v>0</v>
      </c>
      <c r="O23" s="189">
        <f>+INDEX(DataEx!$1:$1048576,MATCH('2015'!$A23,DataEx!$D:$D,0),MATCH('2015'!O$6,DataEx!$7:$7,0))</f>
        <v>0</v>
      </c>
      <c r="P23" s="189">
        <f>+INDEX(DataEx!$1:$1048576,MATCH('2015'!$A23,DataEx!$D:$D,0),MATCH('2015'!P$6,DataEx!$7:$7,0))</f>
        <v>0</v>
      </c>
      <c r="Q23" s="189">
        <f>+INDEX(DataEx!$1:$1048576,MATCH('2015'!$A23,DataEx!$D:$D,0),MATCH('2015'!Q$6,DataEx!$7:$7,0))</f>
        <v>0</v>
      </c>
      <c r="R23" s="189">
        <f>+INDEX(DataEx!$1:$1048576,MATCH('2015'!$A23,DataEx!$D:$D,0),MATCH('2015'!R$6,DataEx!$7:$7,0))</f>
        <v>0</v>
      </c>
      <c r="S23" s="270">
        <f t="shared" si="3"/>
        <v>6373038.25</v>
      </c>
      <c r="T23" s="271">
        <f t="shared" si="4"/>
        <v>1.7801285578615122E-3</v>
      </c>
    </row>
    <row r="24" spans="1:20">
      <c r="A24" s="176">
        <v>7124</v>
      </c>
      <c r="B24" s="342" t="str">
        <f>+VLOOKUP($A24,Master!$D$22:$G$218,4,FALSE)</f>
        <v>Ostali doprinosi</v>
      </c>
      <c r="C24" s="343"/>
      <c r="D24" s="343"/>
      <c r="E24" s="343"/>
      <c r="F24" s="343"/>
      <c r="G24" s="189">
        <f>+INDEX(DataEx!$1:$1048576,MATCH('2015'!$A24,DataEx!$D:$D,0),MATCH('2015'!G$6,DataEx!$7:$7,0))</f>
        <v>502075.35</v>
      </c>
      <c r="H24" s="189">
        <f>+INDEX(DataEx!$1:$1048576,MATCH('2015'!$A24,DataEx!$D:$D,0),MATCH('2015'!H$6,DataEx!$7:$7,0))</f>
        <v>774294.38000000035</v>
      </c>
      <c r="I24" s="189">
        <f>+INDEX(DataEx!$1:$1048576,MATCH('2015'!$A24,DataEx!$D:$D,0),MATCH('2015'!I$6,DataEx!$7:$7,0))</f>
        <v>898275.83000000007</v>
      </c>
      <c r="J24" s="189">
        <f>+INDEX(DataEx!$1:$1048576,MATCH('2015'!$A24,DataEx!$D:$D,0),MATCH('2015'!J$6,DataEx!$7:$7,0))</f>
        <v>945348.83000000019</v>
      </c>
      <c r="K24" s="189">
        <f>+INDEX(DataEx!$1:$1048576,MATCH('2015'!$A24,DataEx!$D:$D,0),MATCH('2015'!K$6,DataEx!$7:$7,0))</f>
        <v>811955.19999999972</v>
      </c>
      <c r="L24" s="189">
        <f>+INDEX(DataEx!$1:$1048576,MATCH('2015'!$A24,DataEx!$D:$D,0),MATCH('2015'!L$6,DataEx!$7:$7,0))</f>
        <v>975734.09</v>
      </c>
      <c r="M24" s="189">
        <f>+INDEX(DataEx!$1:$1048576,MATCH('2015'!$A24,DataEx!$D:$D,0),MATCH('2015'!M$6,DataEx!$7:$7,0))</f>
        <v>1006476.8699999998</v>
      </c>
      <c r="N24" s="189">
        <f>+INDEX(DataEx!$1:$1048576,MATCH('2015'!$A24,DataEx!$D:$D,0),MATCH('2015'!N$6,DataEx!$7:$7,0))</f>
        <v>0</v>
      </c>
      <c r="O24" s="189">
        <f>+INDEX(DataEx!$1:$1048576,MATCH('2015'!$A24,DataEx!$D:$D,0),MATCH('2015'!O$6,DataEx!$7:$7,0))</f>
        <v>0</v>
      </c>
      <c r="P24" s="189">
        <f>+INDEX(DataEx!$1:$1048576,MATCH('2015'!$A24,DataEx!$D:$D,0),MATCH('2015'!P$6,DataEx!$7:$7,0))</f>
        <v>0</v>
      </c>
      <c r="Q24" s="189">
        <f>+INDEX(DataEx!$1:$1048576,MATCH('2015'!$A24,DataEx!$D:$D,0),MATCH('2015'!Q$6,DataEx!$7:$7,0))</f>
        <v>0</v>
      </c>
      <c r="R24" s="189">
        <f>+INDEX(DataEx!$1:$1048576,MATCH('2015'!$A24,DataEx!$D:$D,0),MATCH('2015'!R$6,DataEx!$7:$7,0))</f>
        <v>0</v>
      </c>
      <c r="S24" s="270">
        <f t="shared" si="3"/>
        <v>5914160.5500000007</v>
      </c>
      <c r="T24" s="271">
        <f t="shared" si="4"/>
        <v>1.6519540096645348E-3</v>
      </c>
    </row>
    <row r="25" spans="1:20">
      <c r="A25" s="176">
        <v>713</v>
      </c>
      <c r="B25" s="350" t="str">
        <f>+VLOOKUP($A25,Master!$D$22:$G$218,4,FALSE)</f>
        <v>Takse</v>
      </c>
      <c r="C25" s="351"/>
      <c r="D25" s="351"/>
      <c r="E25" s="351"/>
      <c r="F25" s="351"/>
      <c r="G25" s="201">
        <f>+INDEX(DataEx!$1:$1048576,MATCH('2015'!$A25,DataEx!$D:$D,0),MATCH('2015'!G$6,DataEx!$7:$7,0))</f>
        <v>706842.14</v>
      </c>
      <c r="H25" s="201">
        <f>+INDEX(DataEx!$1:$1048576,MATCH('2015'!$A25,DataEx!$D:$D,0),MATCH('2015'!H$6,DataEx!$7:$7,0))</f>
        <v>891170.60999999975</v>
      </c>
      <c r="I25" s="201">
        <f>+INDEX(DataEx!$1:$1048576,MATCH('2015'!$A25,DataEx!$D:$D,0),MATCH('2015'!I$6,DataEx!$7:$7,0))</f>
        <v>1005157.1000000003</v>
      </c>
      <c r="J25" s="201">
        <f>+INDEX(DataEx!$1:$1048576,MATCH('2015'!$A25,DataEx!$D:$D,0),MATCH('2015'!J$6,DataEx!$7:$7,0))</f>
        <v>971110.91999999993</v>
      </c>
      <c r="K25" s="201">
        <f>+INDEX(DataEx!$1:$1048576,MATCH('2015'!$A25,DataEx!$D:$D,0),MATCH('2015'!K$6,DataEx!$7:$7,0))</f>
        <v>893907.30999999994</v>
      </c>
      <c r="L25" s="201">
        <f>+INDEX(DataEx!$1:$1048576,MATCH('2015'!$A25,DataEx!$D:$D,0),MATCH('2015'!L$6,DataEx!$7:$7,0))</f>
        <v>1263844.4900000002</v>
      </c>
      <c r="M25" s="201">
        <f>+INDEX(DataEx!$1:$1048576,MATCH('2015'!$A25,DataEx!$D:$D,0),MATCH('2015'!M$6,DataEx!$7:$7,0))</f>
        <v>1233348.6099999999</v>
      </c>
      <c r="N25" s="201">
        <f>+INDEX(DataEx!$1:$1048576,MATCH('2015'!$A25,DataEx!$D:$D,0),MATCH('2015'!N$6,DataEx!$7:$7,0))</f>
        <v>0</v>
      </c>
      <c r="O25" s="201">
        <f>+INDEX(DataEx!$1:$1048576,MATCH('2015'!$A25,DataEx!$D:$D,0),MATCH('2015'!O$6,DataEx!$7:$7,0))</f>
        <v>0</v>
      </c>
      <c r="P25" s="201">
        <f>+INDEX(DataEx!$1:$1048576,MATCH('2015'!$A25,DataEx!$D:$D,0),MATCH('2015'!P$6,DataEx!$7:$7,0))</f>
        <v>0</v>
      </c>
      <c r="Q25" s="201">
        <f>+INDEX(DataEx!$1:$1048576,MATCH('2015'!$A25,DataEx!$D:$D,0),MATCH('2015'!Q$6,DataEx!$7:$7,0))</f>
        <v>0</v>
      </c>
      <c r="R25" s="275">
        <f>+INDEX(DataEx!$1:$1048576,MATCH('2015'!$A25,DataEx!$D:$D,0),MATCH('2015'!R$6,DataEx!$7:$7,0))</f>
        <v>0</v>
      </c>
      <c r="S25" s="273">
        <f t="shared" si="3"/>
        <v>6965381.1799999997</v>
      </c>
      <c r="T25" s="274">
        <f t="shared" si="4"/>
        <v>1.9455828552275075E-3</v>
      </c>
    </row>
    <row r="26" spans="1:20">
      <c r="A26" s="176">
        <v>714</v>
      </c>
      <c r="B26" s="350" t="str">
        <f>+VLOOKUP($A26,Master!$D$22:$G$218,4,FALSE)</f>
        <v>Naknade</v>
      </c>
      <c r="C26" s="351"/>
      <c r="D26" s="351"/>
      <c r="E26" s="351"/>
      <c r="F26" s="351"/>
      <c r="G26" s="201">
        <f>+INDEX(DataEx!$1:$1048576,MATCH('2015'!$A26,DataEx!$D:$D,0),MATCH('2015'!G$6,DataEx!$7:$7,0))</f>
        <v>704766.22</v>
      </c>
      <c r="H26" s="201">
        <f>+INDEX(DataEx!$1:$1048576,MATCH('2015'!$A26,DataEx!$D:$D,0),MATCH('2015'!H$6,DataEx!$7:$7,0))</f>
        <v>1045966.4</v>
      </c>
      <c r="I26" s="201">
        <f>+INDEX(DataEx!$1:$1048576,MATCH('2015'!$A26,DataEx!$D:$D,0),MATCH('2015'!I$6,DataEx!$7:$7,0))</f>
        <v>1519129.5299999998</v>
      </c>
      <c r="J26" s="201">
        <f>+INDEX(DataEx!$1:$1048576,MATCH('2015'!$A26,DataEx!$D:$D,0),MATCH('2015'!J$6,DataEx!$7:$7,0))</f>
        <v>925997.17999999993</v>
      </c>
      <c r="K26" s="201">
        <f>+INDEX(DataEx!$1:$1048576,MATCH('2015'!$A26,DataEx!$D:$D,0),MATCH('2015'!K$6,DataEx!$7:$7,0))</f>
        <v>2000871.4600000004</v>
      </c>
      <c r="L26" s="201">
        <f>+INDEX(DataEx!$1:$1048576,MATCH('2015'!$A26,DataEx!$D:$D,0),MATCH('2015'!L$6,DataEx!$7:$7,0))</f>
        <v>3067345.37</v>
      </c>
      <c r="M26" s="201">
        <f>+INDEX(DataEx!$1:$1048576,MATCH('2015'!$A26,DataEx!$D:$D,0),MATCH('2015'!M$6,DataEx!$7:$7,0))</f>
        <v>3701757.8800000008</v>
      </c>
      <c r="N26" s="201">
        <f>+INDEX(DataEx!$1:$1048576,MATCH('2015'!$A26,DataEx!$D:$D,0),MATCH('2015'!N$6,DataEx!$7:$7,0))</f>
        <v>0</v>
      </c>
      <c r="O26" s="201">
        <f>+INDEX(DataEx!$1:$1048576,MATCH('2015'!$A26,DataEx!$D:$D,0),MATCH('2015'!O$6,DataEx!$7:$7,0))</f>
        <v>0</v>
      </c>
      <c r="P26" s="201">
        <f>+INDEX(DataEx!$1:$1048576,MATCH('2015'!$A26,DataEx!$D:$D,0),MATCH('2015'!P$6,DataEx!$7:$7,0))</f>
        <v>0</v>
      </c>
      <c r="Q26" s="201">
        <f>+INDEX(DataEx!$1:$1048576,MATCH('2015'!$A26,DataEx!$D:$D,0),MATCH('2015'!Q$6,DataEx!$7:$7,0))</f>
        <v>0</v>
      </c>
      <c r="R26" s="275">
        <f>+INDEX(DataEx!$1:$1048576,MATCH('2015'!$A26,DataEx!$D:$D,0),MATCH('2015'!R$6,DataEx!$7:$7,0))</f>
        <v>0</v>
      </c>
      <c r="S26" s="273">
        <f t="shared" si="3"/>
        <v>12965834.040000001</v>
      </c>
      <c r="T26" s="274">
        <f t="shared" si="4"/>
        <v>3.6216401888215415E-3</v>
      </c>
    </row>
    <row r="27" spans="1:20">
      <c r="A27" s="176">
        <v>715</v>
      </c>
      <c r="B27" s="350" t="str">
        <f>+VLOOKUP($A27,Master!$D$22:$G$218,4,FALSE)</f>
        <v>Ostali prihodi</v>
      </c>
      <c r="C27" s="351"/>
      <c r="D27" s="351"/>
      <c r="E27" s="351"/>
      <c r="F27" s="351"/>
      <c r="G27" s="201">
        <f>+INDEX(DataEx!$1:$1048576,MATCH('2015'!$A27,DataEx!$D:$D,0),MATCH('2015'!G$6,DataEx!$7:$7,0))</f>
        <v>1079000.5799999996</v>
      </c>
      <c r="H27" s="201">
        <f>+INDEX(DataEx!$1:$1048576,MATCH('2015'!$A27,DataEx!$D:$D,0),MATCH('2015'!H$6,DataEx!$7:$7,0))</f>
        <v>1357152.6799999995</v>
      </c>
      <c r="I27" s="201">
        <f>+INDEX(DataEx!$1:$1048576,MATCH('2015'!$A27,DataEx!$D:$D,0),MATCH('2015'!I$6,DataEx!$7:$7,0))</f>
        <v>1908825.9099999992</v>
      </c>
      <c r="J27" s="201">
        <f>+INDEX(DataEx!$1:$1048576,MATCH('2015'!$A27,DataEx!$D:$D,0),MATCH('2015'!J$6,DataEx!$7:$7,0))</f>
        <v>3053596.8600000003</v>
      </c>
      <c r="K27" s="201">
        <f>+INDEX(DataEx!$1:$1048576,MATCH('2015'!$A27,DataEx!$D:$D,0),MATCH('2015'!K$6,DataEx!$7:$7,0))</f>
        <v>2679781.1700000018</v>
      </c>
      <c r="L27" s="201">
        <f>+INDEX(DataEx!$1:$1048576,MATCH('2015'!$A27,DataEx!$D:$D,0),MATCH('2015'!L$6,DataEx!$7:$7,0))</f>
        <v>2215877.5199999982</v>
      </c>
      <c r="M27" s="201">
        <f>+INDEX(DataEx!$1:$1048576,MATCH('2015'!$A27,DataEx!$D:$D,0),MATCH('2015'!M$6,DataEx!$7:$7,0))</f>
        <v>2301731.5600000005</v>
      </c>
      <c r="N27" s="201">
        <f>+INDEX(DataEx!$1:$1048576,MATCH('2015'!$A27,DataEx!$D:$D,0),MATCH('2015'!N$6,DataEx!$7:$7,0))</f>
        <v>0</v>
      </c>
      <c r="O27" s="201">
        <f>+INDEX(DataEx!$1:$1048576,MATCH('2015'!$A27,DataEx!$D:$D,0),MATCH('2015'!O$6,DataEx!$7:$7,0))</f>
        <v>0</v>
      </c>
      <c r="P27" s="201">
        <f>+INDEX(DataEx!$1:$1048576,MATCH('2015'!$A27,DataEx!$D:$D,0),MATCH('2015'!P$6,DataEx!$7:$7,0))</f>
        <v>0</v>
      </c>
      <c r="Q27" s="201">
        <f>+INDEX(DataEx!$1:$1048576,MATCH('2015'!$A27,DataEx!$D:$D,0),MATCH('2015'!Q$6,DataEx!$7:$7,0))</f>
        <v>0</v>
      </c>
      <c r="R27" s="275">
        <f>+INDEX(DataEx!$1:$1048576,MATCH('2015'!$A27,DataEx!$D:$D,0),MATCH('2015'!R$6,DataEx!$7:$7,0))</f>
        <v>0</v>
      </c>
      <c r="S27" s="273">
        <f t="shared" si="3"/>
        <v>14595966.279999997</v>
      </c>
      <c r="T27" s="274">
        <f t="shared" si="4"/>
        <v>4.0769716711823688E-3</v>
      </c>
    </row>
    <row r="28" spans="1:20">
      <c r="A28" s="176">
        <v>73</v>
      </c>
      <c r="B28" s="350" t="str">
        <f>+VLOOKUP($A28,Master!$D$22:$G$218,4,FALSE)</f>
        <v>Primici od otplate kredita i sredstva prenesena iz prethodne godine</v>
      </c>
      <c r="C28" s="351"/>
      <c r="D28" s="351"/>
      <c r="E28" s="351"/>
      <c r="F28" s="351"/>
      <c r="G28" s="201">
        <f>+INDEX(DataEx!$1:$1048576,MATCH('2015'!$A28,DataEx!$D:$D,0),MATCH('2015'!G$6,DataEx!$7:$7,0))</f>
        <v>444135.32</v>
      </c>
      <c r="H28" s="201">
        <f>+INDEX(DataEx!$1:$1048576,MATCH('2015'!$A28,DataEx!$D:$D,0),MATCH('2015'!H$6,DataEx!$7:$7,0))</f>
        <v>1847442.89</v>
      </c>
      <c r="I28" s="201">
        <f>+INDEX(DataEx!$1:$1048576,MATCH('2015'!$A28,DataEx!$D:$D,0),MATCH('2015'!I$6,DataEx!$7:$7,0))</f>
        <v>506716.21999999991</v>
      </c>
      <c r="J28" s="201">
        <f>+INDEX(DataEx!$1:$1048576,MATCH('2015'!$A28,DataEx!$D:$D,0),MATCH('2015'!J$6,DataEx!$7:$7,0))</f>
        <v>364215.68999999994</v>
      </c>
      <c r="K28" s="201">
        <f>+INDEX(DataEx!$1:$1048576,MATCH('2015'!$A28,DataEx!$D:$D,0),MATCH('2015'!K$6,DataEx!$7:$7,0))</f>
        <v>398596.26999999996</v>
      </c>
      <c r="L28" s="201">
        <f>+INDEX(DataEx!$1:$1048576,MATCH('2015'!$A28,DataEx!$D:$D,0),MATCH('2015'!L$6,DataEx!$7:$7,0))</f>
        <v>952416.52</v>
      </c>
      <c r="M28" s="201">
        <f>+INDEX(DataEx!$1:$1048576,MATCH('2015'!$A28,DataEx!$D:$D,0),MATCH('2015'!M$6,DataEx!$7:$7,0))</f>
        <v>90543.209999999992</v>
      </c>
      <c r="N28" s="201">
        <f>+INDEX(DataEx!$1:$1048576,MATCH('2015'!$A28,DataEx!$D:$D,0),MATCH('2015'!N$6,DataEx!$7:$7,0))</f>
        <v>0</v>
      </c>
      <c r="O28" s="201">
        <f>+INDEX(DataEx!$1:$1048576,MATCH('2015'!$A28,DataEx!$D:$D,0),MATCH('2015'!O$6,DataEx!$7:$7,0))</f>
        <v>0</v>
      </c>
      <c r="P28" s="201">
        <f>+INDEX(DataEx!$1:$1048576,MATCH('2015'!$A28,DataEx!$D:$D,0),MATCH('2015'!P$6,DataEx!$7:$7,0))</f>
        <v>0</v>
      </c>
      <c r="Q28" s="201">
        <f>+INDEX(DataEx!$1:$1048576,MATCH('2015'!$A28,DataEx!$D:$D,0),MATCH('2015'!Q$6,DataEx!$7:$7,0))</f>
        <v>0</v>
      </c>
      <c r="R28" s="275">
        <f>+INDEX(DataEx!$1:$1048576,MATCH('2015'!$A28,DataEx!$D:$D,0),MATCH('2015'!R$6,DataEx!$7:$7,0))</f>
        <v>0</v>
      </c>
      <c r="S28" s="273">
        <f t="shared" si="3"/>
        <v>4604066.12</v>
      </c>
      <c r="T28" s="274">
        <f t="shared" si="4"/>
        <v>1.2860160665903188E-3</v>
      </c>
    </row>
    <row r="29" spans="1:20" ht="13.5" thickBot="1">
      <c r="A29" s="176">
        <v>74</v>
      </c>
      <c r="B29" s="352" t="str">
        <f>+VLOOKUP($A29,Master!$D$22:$G$218,4,FALSE)</f>
        <v>Donacije i transferi</v>
      </c>
      <c r="C29" s="353"/>
      <c r="D29" s="353"/>
      <c r="E29" s="353"/>
      <c r="F29" s="353"/>
      <c r="G29" s="201">
        <f>+INDEX(DataEx!$1:$1048576,MATCH('2015'!$A29,DataEx!$D:$D,0),MATCH('2015'!G$6,DataEx!$7:$7,0))</f>
        <v>261888.06</v>
      </c>
      <c r="H29" s="201">
        <f>+INDEX(DataEx!$1:$1048576,MATCH('2015'!$A29,DataEx!$D:$D,0),MATCH('2015'!H$6,DataEx!$7:$7,0))</f>
        <v>275848.11000000004</v>
      </c>
      <c r="I29" s="201">
        <f>+INDEX(DataEx!$1:$1048576,MATCH('2015'!$A29,DataEx!$D:$D,0),MATCH('2015'!I$6,DataEx!$7:$7,0))</f>
        <v>287203.82000000007</v>
      </c>
      <c r="J29" s="201">
        <f>+INDEX(DataEx!$1:$1048576,MATCH('2015'!$A29,DataEx!$D:$D,0),MATCH('2015'!J$6,DataEx!$7:$7,0))</f>
        <v>570763.18999999994</v>
      </c>
      <c r="K29" s="201">
        <f>+INDEX(DataEx!$1:$1048576,MATCH('2015'!$A29,DataEx!$D:$D,0),MATCH('2015'!K$6,DataEx!$7:$7,0))</f>
        <v>142862.19000000003</v>
      </c>
      <c r="L29" s="201">
        <f>+INDEX(DataEx!$1:$1048576,MATCH('2015'!$A29,DataEx!$D:$D,0),MATCH('2015'!L$6,DataEx!$7:$7,0))</f>
        <v>464110.17999999993</v>
      </c>
      <c r="M29" s="201">
        <f>+INDEX(DataEx!$1:$1048576,MATCH('2015'!$A29,DataEx!$D:$D,0),MATCH('2015'!M$6,DataEx!$7:$7,0))</f>
        <v>752588.29</v>
      </c>
      <c r="N29" s="201">
        <f>+INDEX(DataEx!$1:$1048576,MATCH('2015'!$A29,DataEx!$D:$D,0),MATCH('2015'!N$6,DataEx!$7:$7,0))</f>
        <v>0</v>
      </c>
      <c r="O29" s="201">
        <f>+INDEX(DataEx!$1:$1048576,MATCH('2015'!$A29,DataEx!$D:$D,0),MATCH('2015'!O$6,DataEx!$7:$7,0))</f>
        <v>0</v>
      </c>
      <c r="P29" s="201">
        <f>+INDEX(DataEx!$1:$1048576,MATCH('2015'!$A29,DataEx!$D:$D,0),MATCH('2015'!P$6,DataEx!$7:$7,0))</f>
        <v>0</v>
      </c>
      <c r="Q29" s="201">
        <f>+INDEX(DataEx!$1:$1048576,MATCH('2015'!$A29,DataEx!$D:$D,0),MATCH('2015'!Q$6,DataEx!$7:$7,0))</f>
        <v>0</v>
      </c>
      <c r="R29" s="275">
        <f>+INDEX(DataEx!$1:$1048576,MATCH('2015'!$A29,DataEx!$D:$D,0),MATCH('2015'!R$6,DataEx!$7:$7,0))</f>
        <v>0</v>
      </c>
      <c r="S29" s="276">
        <f t="shared" si="3"/>
        <v>2755263.84</v>
      </c>
      <c r="T29" s="277">
        <f t="shared" si="4"/>
        <v>7.6960527359570959E-4</v>
      </c>
    </row>
    <row r="30" spans="1:20" ht="13.5" thickBot="1">
      <c r="A30" s="176">
        <v>4</v>
      </c>
      <c r="B30" s="338" t="str">
        <f>+VLOOKUP($A30,Master!$D$22:$G$218,4,FALSE)</f>
        <v>Budžetki izdaci</v>
      </c>
      <c r="C30" s="339"/>
      <c r="D30" s="339"/>
      <c r="E30" s="339"/>
      <c r="F30" s="339"/>
      <c r="G30" s="177">
        <f>+G32+G43+G49+SUM(G50:G54)</f>
        <v>93119537.460000023</v>
      </c>
      <c r="H30" s="177">
        <f t="shared" ref="H30:R30" si="5">+H32+H43+H49+SUM(H50:H54)</f>
        <v>108057426.51000005</v>
      </c>
      <c r="I30" s="177">
        <f t="shared" si="5"/>
        <v>111313688.47000001</v>
      </c>
      <c r="J30" s="177">
        <f t="shared" si="5"/>
        <v>140741896.49000001</v>
      </c>
      <c r="K30" s="177">
        <f t="shared" si="5"/>
        <v>113295050.42000002</v>
      </c>
      <c r="L30" s="177">
        <f t="shared" si="5"/>
        <v>139239026.74000001</v>
      </c>
      <c r="M30" s="177">
        <f t="shared" si="5"/>
        <v>125070570.16000003</v>
      </c>
      <c r="N30" s="177">
        <f t="shared" si="5"/>
        <v>0</v>
      </c>
      <c r="O30" s="177">
        <f t="shared" si="5"/>
        <v>0</v>
      </c>
      <c r="P30" s="177">
        <f t="shared" si="5"/>
        <v>0</v>
      </c>
      <c r="Q30" s="177">
        <f t="shared" si="5"/>
        <v>0</v>
      </c>
      <c r="R30" s="177">
        <f t="shared" si="5"/>
        <v>0</v>
      </c>
      <c r="S30" s="278">
        <f t="shared" si="3"/>
        <v>830837196.25000024</v>
      </c>
      <c r="T30" s="279">
        <f t="shared" si="4"/>
        <v>0.23207094669143327</v>
      </c>
    </row>
    <row r="31" spans="1:20" ht="13.5" thickBot="1">
      <c r="A31" s="176">
        <v>41</v>
      </c>
      <c r="B31" s="354" t="str">
        <f>+VLOOKUP($A31,Master!$D$22:$G$218,4,FALSE)</f>
        <v>Tekući izdaci</v>
      </c>
      <c r="C31" s="355"/>
      <c r="D31" s="355"/>
      <c r="E31" s="355"/>
      <c r="F31" s="355"/>
      <c r="G31" s="207">
        <f>+G30-G50</f>
        <v>92906938.330000028</v>
      </c>
      <c r="H31" s="207">
        <f t="shared" ref="H31:R31" si="6">+H30-H50</f>
        <v>95015308.160000056</v>
      </c>
      <c r="I31" s="207">
        <f t="shared" si="6"/>
        <v>107888215.80000001</v>
      </c>
      <c r="J31" s="207">
        <f t="shared" si="6"/>
        <v>124725043.03000002</v>
      </c>
      <c r="K31" s="207">
        <f t="shared" si="6"/>
        <v>110921447.28000002</v>
      </c>
      <c r="L31" s="207">
        <f t="shared" si="6"/>
        <v>126825140.61000001</v>
      </c>
      <c r="M31" s="207">
        <f t="shared" si="6"/>
        <v>120373422.45000002</v>
      </c>
      <c r="N31" s="207">
        <f t="shared" si="6"/>
        <v>0</v>
      </c>
      <c r="O31" s="207">
        <f t="shared" si="6"/>
        <v>0</v>
      </c>
      <c r="P31" s="207">
        <f t="shared" si="6"/>
        <v>0</v>
      </c>
      <c r="Q31" s="207">
        <f t="shared" si="6"/>
        <v>0</v>
      </c>
      <c r="R31" s="207">
        <f t="shared" si="6"/>
        <v>0</v>
      </c>
      <c r="S31" s="280">
        <f t="shared" si="3"/>
        <v>778655515.66000021</v>
      </c>
      <c r="T31" s="281">
        <f t="shared" si="4"/>
        <v>0.21749546539482142</v>
      </c>
    </row>
    <row r="32" spans="1:20">
      <c r="A32" s="176">
        <v>40</v>
      </c>
      <c r="B32" s="356" t="str">
        <f>+VLOOKUP($A32,Master!$D$22:$G$218,4,FALSE)</f>
        <v>Tekući budžetski izdaci</v>
      </c>
      <c r="C32" s="357"/>
      <c r="D32" s="357"/>
      <c r="E32" s="357"/>
      <c r="F32" s="357"/>
      <c r="G32" s="213">
        <f>+SUM(G33:G42)</f>
        <v>40114151.419999994</v>
      </c>
      <c r="H32" s="213">
        <f t="shared" ref="H32:R32" si="7">+SUM(H33:H42)</f>
        <v>45951425.210000023</v>
      </c>
      <c r="I32" s="213">
        <f t="shared" si="7"/>
        <v>52780143.020000003</v>
      </c>
      <c r="J32" s="213">
        <f t="shared" si="7"/>
        <v>62848965.050000012</v>
      </c>
      <c r="K32" s="213">
        <f t="shared" si="7"/>
        <v>59572004.990000002</v>
      </c>
      <c r="L32" s="213">
        <f t="shared" si="7"/>
        <v>46791450.780000001</v>
      </c>
      <c r="M32" s="213">
        <f t="shared" si="7"/>
        <v>53421895.880000047</v>
      </c>
      <c r="N32" s="213">
        <f t="shared" si="7"/>
        <v>0</v>
      </c>
      <c r="O32" s="213">
        <f t="shared" si="7"/>
        <v>0</v>
      </c>
      <c r="P32" s="213">
        <f t="shared" si="7"/>
        <v>0</v>
      </c>
      <c r="Q32" s="213">
        <f t="shared" si="7"/>
        <v>0</v>
      </c>
      <c r="R32" s="282">
        <f t="shared" si="7"/>
        <v>0</v>
      </c>
      <c r="S32" s="268">
        <f t="shared" si="3"/>
        <v>361480036.35000008</v>
      </c>
      <c r="T32" s="269">
        <f t="shared" si="4"/>
        <v>0.10096925682243515</v>
      </c>
    </row>
    <row r="33" spans="1:20">
      <c r="A33" s="176">
        <v>411</v>
      </c>
      <c r="B33" s="342" t="str">
        <f>+VLOOKUP($A33,Master!$D$22:$G$218,4,FALSE)</f>
        <v>Bruto zarade i doprinosi na teret poslodavca</v>
      </c>
      <c r="C33" s="343"/>
      <c r="D33" s="343"/>
      <c r="E33" s="343"/>
      <c r="F33" s="343"/>
      <c r="G33" s="189">
        <f>+INDEX(DataEx!$1:$1048576,MATCH('2015'!$A33,DataEx!$D:$D,0),MATCH('2015'!G$6,DataEx!$7:$7,0))</f>
        <v>31417131.419999998</v>
      </c>
      <c r="H33" s="189">
        <f>+INDEX(DataEx!$1:$1048576,MATCH('2015'!$A33,DataEx!$D:$D,0),MATCH('2015'!H$6,DataEx!$7:$7,0))</f>
        <v>31713123.150000025</v>
      </c>
      <c r="I33" s="189">
        <f>+INDEX(DataEx!$1:$1048576,MATCH('2015'!$A33,DataEx!$D:$D,0),MATCH('2015'!I$6,DataEx!$7:$7,0))</f>
        <v>31097646.160000004</v>
      </c>
      <c r="J33" s="189">
        <f>+INDEX(DataEx!$1:$1048576,MATCH('2015'!$A33,DataEx!$D:$D,0),MATCH('2015'!J$6,DataEx!$7:$7,0))</f>
        <v>30027106.569999997</v>
      </c>
      <c r="K33" s="189">
        <f>+INDEX(DataEx!$1:$1048576,MATCH('2015'!$A33,DataEx!$D:$D,0),MATCH('2015'!K$6,DataEx!$7:$7,0))</f>
        <v>30719874.460000001</v>
      </c>
      <c r="L33" s="189">
        <f>+INDEX(DataEx!$1:$1048576,MATCH('2015'!$A33,DataEx!$D:$D,0),MATCH('2015'!L$6,DataEx!$7:$7,0))</f>
        <v>31555486.389999993</v>
      </c>
      <c r="M33" s="189">
        <f>+INDEX(DataEx!$1:$1048576,MATCH('2015'!$A33,DataEx!$D:$D,0),MATCH('2015'!M$6,DataEx!$7:$7,0))</f>
        <v>33924786.88000004</v>
      </c>
      <c r="N33" s="189">
        <f>+INDEX(DataEx!$1:$1048576,MATCH('2015'!$A33,DataEx!$D:$D,0),MATCH('2015'!N$6,DataEx!$7:$7,0))</f>
        <v>0</v>
      </c>
      <c r="O33" s="189">
        <f>+INDEX(DataEx!$1:$1048576,MATCH('2015'!$A33,DataEx!$D:$D,0),MATCH('2015'!O$6,DataEx!$7:$7,0))</f>
        <v>0</v>
      </c>
      <c r="P33" s="189">
        <f>+INDEX(DataEx!$1:$1048576,MATCH('2015'!$A33,DataEx!$D:$D,0),MATCH('2015'!P$6,DataEx!$7:$7,0))</f>
        <v>0</v>
      </c>
      <c r="Q33" s="189">
        <f>+INDEX(DataEx!$1:$1048576,MATCH('2015'!$A33,DataEx!$D:$D,0),MATCH('2015'!Q$6,DataEx!$7:$7,0))</f>
        <v>0</v>
      </c>
      <c r="R33" s="189">
        <f>+INDEX(DataEx!$1:$1048576,MATCH('2015'!$A33,DataEx!$D:$D,0),MATCH('2015'!R$6,DataEx!$7:$7,0))</f>
        <v>0</v>
      </c>
      <c r="S33" s="270">
        <f t="shared" si="3"/>
        <v>220455155.03000003</v>
      </c>
      <c r="T33" s="271">
        <f t="shared" si="4"/>
        <v>6.1577932189045011E-2</v>
      </c>
    </row>
    <row r="34" spans="1:20">
      <c r="A34" s="176">
        <v>412</v>
      </c>
      <c r="B34" s="342" t="str">
        <f>+VLOOKUP($A34,Master!$D$22:$G$218,4,FALSE)</f>
        <v>Ostala lična primanja</v>
      </c>
      <c r="C34" s="343"/>
      <c r="D34" s="343"/>
      <c r="E34" s="343"/>
      <c r="F34" s="343"/>
      <c r="G34" s="189">
        <f>+INDEX(DataEx!$1:$1048576,MATCH('2015'!$A34,DataEx!$D:$D,0),MATCH('2015'!G$6,DataEx!$7:$7,0))</f>
        <v>328535.11000000004</v>
      </c>
      <c r="H34" s="189">
        <f>+INDEX(DataEx!$1:$1048576,MATCH('2015'!$A34,DataEx!$D:$D,0),MATCH('2015'!H$6,DataEx!$7:$7,0))</f>
        <v>786646.2300000001</v>
      </c>
      <c r="I34" s="189">
        <f>+INDEX(DataEx!$1:$1048576,MATCH('2015'!$A34,DataEx!$D:$D,0),MATCH('2015'!I$6,DataEx!$7:$7,0))</f>
        <v>1465514.319999998</v>
      </c>
      <c r="J34" s="189">
        <f>+INDEX(DataEx!$1:$1048576,MATCH('2015'!$A34,DataEx!$D:$D,0),MATCH('2015'!J$6,DataEx!$7:$7,0))</f>
        <v>2142336.950000002</v>
      </c>
      <c r="K34" s="189">
        <f>+INDEX(DataEx!$1:$1048576,MATCH('2015'!$A34,DataEx!$D:$D,0),MATCH('2015'!K$6,DataEx!$7:$7,0))</f>
        <v>810226.86000000068</v>
      </c>
      <c r="L34" s="189">
        <f>+INDEX(DataEx!$1:$1048576,MATCH('2015'!$A34,DataEx!$D:$D,0),MATCH('2015'!L$6,DataEx!$7:$7,0))</f>
        <v>1128717.030000001</v>
      </c>
      <c r="M34" s="189">
        <f>+INDEX(DataEx!$1:$1048576,MATCH('2015'!$A34,DataEx!$D:$D,0),MATCH('2015'!M$6,DataEx!$7:$7,0))</f>
        <v>1168960.2600000005</v>
      </c>
      <c r="N34" s="189">
        <f>+INDEX(DataEx!$1:$1048576,MATCH('2015'!$A34,DataEx!$D:$D,0),MATCH('2015'!N$6,DataEx!$7:$7,0))</f>
        <v>0</v>
      </c>
      <c r="O34" s="189">
        <f>+INDEX(DataEx!$1:$1048576,MATCH('2015'!$A34,DataEx!$D:$D,0),MATCH('2015'!O$6,DataEx!$7:$7,0))</f>
        <v>0</v>
      </c>
      <c r="P34" s="189">
        <f>+INDEX(DataEx!$1:$1048576,MATCH('2015'!$A34,DataEx!$D:$D,0),MATCH('2015'!P$6,DataEx!$7:$7,0))</f>
        <v>0</v>
      </c>
      <c r="Q34" s="189">
        <f>+INDEX(DataEx!$1:$1048576,MATCH('2015'!$A34,DataEx!$D:$D,0),MATCH('2015'!Q$6,DataEx!$7:$7,0))</f>
        <v>0</v>
      </c>
      <c r="R34" s="189">
        <f>+INDEX(DataEx!$1:$1048576,MATCH('2015'!$A34,DataEx!$D:$D,0),MATCH('2015'!R$6,DataEx!$7:$7,0))</f>
        <v>0</v>
      </c>
      <c r="S34" s="270">
        <f t="shared" si="3"/>
        <v>7830936.7600000026</v>
      </c>
      <c r="T34" s="271">
        <f t="shared" si="4"/>
        <v>2.1873514035920792E-3</v>
      </c>
    </row>
    <row r="35" spans="1:20">
      <c r="A35" s="176">
        <v>413</v>
      </c>
      <c r="B35" s="342" t="str">
        <f>+VLOOKUP($A35,Master!$D$22:$G$218,4,FALSE)</f>
        <v>Rashodi za materijal</v>
      </c>
      <c r="C35" s="343"/>
      <c r="D35" s="343"/>
      <c r="E35" s="343"/>
      <c r="F35" s="343"/>
      <c r="G35" s="189">
        <f>+INDEX(DataEx!$1:$1048576,MATCH('2015'!$A35,DataEx!$D:$D,0),MATCH('2015'!G$6,DataEx!$7:$7,0))</f>
        <v>641443.39</v>
      </c>
      <c r="H35" s="189">
        <f>+INDEX(DataEx!$1:$1048576,MATCH('2015'!$A35,DataEx!$D:$D,0),MATCH('2015'!H$6,DataEx!$7:$7,0))</f>
        <v>2630606.9400000004</v>
      </c>
      <c r="I35" s="189">
        <f>+INDEX(DataEx!$1:$1048576,MATCH('2015'!$A35,DataEx!$D:$D,0),MATCH('2015'!I$6,DataEx!$7:$7,0))</f>
        <v>2148164.209999999</v>
      </c>
      <c r="J35" s="189">
        <f>+INDEX(DataEx!$1:$1048576,MATCH('2015'!$A35,DataEx!$D:$D,0),MATCH('2015'!J$6,DataEx!$7:$7,0))</f>
        <v>1773807.4399999995</v>
      </c>
      <c r="K35" s="189">
        <f>+INDEX(DataEx!$1:$1048576,MATCH('2015'!$A35,DataEx!$D:$D,0),MATCH('2015'!K$6,DataEx!$7:$7,0))</f>
        <v>1663095.6299999994</v>
      </c>
      <c r="L35" s="189">
        <f>+INDEX(DataEx!$1:$1048576,MATCH('2015'!$A35,DataEx!$D:$D,0),MATCH('2015'!L$6,DataEx!$7:$7,0))</f>
        <v>1398738.97</v>
      </c>
      <c r="M35" s="189">
        <f>+INDEX(DataEx!$1:$1048576,MATCH('2015'!$A35,DataEx!$D:$D,0),MATCH('2015'!M$6,DataEx!$7:$7,0))</f>
        <v>1570319.5000000002</v>
      </c>
      <c r="N35" s="189">
        <f>+INDEX(DataEx!$1:$1048576,MATCH('2015'!$A35,DataEx!$D:$D,0),MATCH('2015'!N$6,DataEx!$7:$7,0))</f>
        <v>0</v>
      </c>
      <c r="O35" s="189">
        <f>+INDEX(DataEx!$1:$1048576,MATCH('2015'!$A35,DataEx!$D:$D,0),MATCH('2015'!O$6,DataEx!$7:$7,0))</f>
        <v>0</v>
      </c>
      <c r="P35" s="189">
        <f>+INDEX(DataEx!$1:$1048576,MATCH('2015'!$A35,DataEx!$D:$D,0),MATCH('2015'!P$6,DataEx!$7:$7,0))</f>
        <v>0</v>
      </c>
      <c r="Q35" s="189">
        <f>+INDEX(DataEx!$1:$1048576,MATCH('2015'!$A35,DataEx!$D:$D,0),MATCH('2015'!Q$6,DataEx!$7:$7,0))</f>
        <v>0</v>
      </c>
      <c r="R35" s="189">
        <f>+INDEX(DataEx!$1:$1048576,MATCH('2015'!$A35,DataEx!$D:$D,0),MATCH('2015'!R$6,DataEx!$7:$7,0))</f>
        <v>0</v>
      </c>
      <c r="S35" s="270">
        <f t="shared" si="3"/>
        <v>11826176.079999998</v>
      </c>
      <c r="T35" s="271">
        <f t="shared" si="4"/>
        <v>3.3033088684673606E-3</v>
      </c>
    </row>
    <row r="36" spans="1:20">
      <c r="A36" s="176">
        <v>414</v>
      </c>
      <c r="B36" s="342" t="str">
        <f>+VLOOKUP($A36,Master!$D$22:$G$218,4,FALSE)</f>
        <v>Rashodi za usluge</v>
      </c>
      <c r="C36" s="343"/>
      <c r="D36" s="343"/>
      <c r="E36" s="343"/>
      <c r="F36" s="343"/>
      <c r="G36" s="189">
        <f>+INDEX(DataEx!$1:$1048576,MATCH('2015'!$A36,DataEx!$D:$D,0),MATCH('2015'!G$6,DataEx!$7:$7,0))</f>
        <v>1667941.2800000003</v>
      </c>
      <c r="H36" s="189">
        <f>+INDEX(DataEx!$1:$1048576,MATCH('2015'!$A36,DataEx!$D:$D,0),MATCH('2015'!H$6,DataEx!$7:$7,0))</f>
        <v>2872903.4800000028</v>
      </c>
      <c r="I36" s="189">
        <f>+INDEX(DataEx!$1:$1048576,MATCH('2015'!$A36,DataEx!$D:$D,0),MATCH('2015'!I$6,DataEx!$7:$7,0))</f>
        <v>3755417.1200000113</v>
      </c>
      <c r="J36" s="189">
        <f>+INDEX(DataEx!$1:$1048576,MATCH('2015'!$A36,DataEx!$D:$D,0),MATCH('2015'!J$6,DataEx!$7:$7,0))</f>
        <v>4647276.9100000048</v>
      </c>
      <c r="K36" s="189">
        <f>+INDEX(DataEx!$1:$1048576,MATCH('2015'!$A36,DataEx!$D:$D,0),MATCH('2015'!K$6,DataEx!$7:$7,0))</f>
        <v>3742204.4500000062</v>
      </c>
      <c r="L36" s="189">
        <f>+INDEX(DataEx!$1:$1048576,MATCH('2015'!$A36,DataEx!$D:$D,0),MATCH('2015'!L$6,DataEx!$7:$7,0))</f>
        <v>3232228.5500000026</v>
      </c>
      <c r="M36" s="189">
        <f>+INDEX(DataEx!$1:$1048576,MATCH('2015'!$A36,DataEx!$D:$D,0),MATCH('2015'!M$6,DataEx!$7:$7,0))</f>
        <v>5116631.2200000025</v>
      </c>
      <c r="N36" s="189">
        <f>+INDEX(DataEx!$1:$1048576,MATCH('2015'!$A36,DataEx!$D:$D,0),MATCH('2015'!N$6,DataEx!$7:$7,0))</f>
        <v>0</v>
      </c>
      <c r="O36" s="189">
        <f>+INDEX(DataEx!$1:$1048576,MATCH('2015'!$A36,DataEx!$D:$D,0),MATCH('2015'!O$6,DataEx!$7:$7,0))</f>
        <v>0</v>
      </c>
      <c r="P36" s="189">
        <f>+INDEX(DataEx!$1:$1048576,MATCH('2015'!$A36,DataEx!$D:$D,0),MATCH('2015'!P$6,DataEx!$7:$7,0))</f>
        <v>0</v>
      </c>
      <c r="Q36" s="189">
        <f>+INDEX(DataEx!$1:$1048576,MATCH('2015'!$A36,DataEx!$D:$D,0),MATCH('2015'!Q$6,DataEx!$7:$7,0))</f>
        <v>0</v>
      </c>
      <c r="R36" s="189">
        <f>+INDEX(DataEx!$1:$1048576,MATCH('2015'!$A36,DataEx!$D:$D,0),MATCH('2015'!R$6,DataEx!$7:$7,0))</f>
        <v>0</v>
      </c>
      <c r="S36" s="270">
        <f t="shared" si="3"/>
        <v>25034603.010000031</v>
      </c>
      <c r="T36" s="271">
        <f t="shared" si="4"/>
        <v>6.9927105416049918E-3</v>
      </c>
    </row>
    <row r="37" spans="1:20">
      <c r="A37" s="176">
        <v>415</v>
      </c>
      <c r="B37" s="342" t="str">
        <f>+VLOOKUP($A37,Master!$D$22:$G$218,4,FALSE)</f>
        <v>Rashodi za tekuće održavanje</v>
      </c>
      <c r="C37" s="343"/>
      <c r="D37" s="343"/>
      <c r="E37" s="343"/>
      <c r="F37" s="343"/>
      <c r="G37" s="189">
        <f>+INDEX(DataEx!$1:$1048576,MATCH('2015'!$A37,DataEx!$D:$D,0),MATCH('2015'!G$6,DataEx!$7:$7,0))</f>
        <v>605572.42000000004</v>
      </c>
      <c r="H37" s="189">
        <f>+INDEX(DataEx!$1:$1048576,MATCH('2015'!$A37,DataEx!$D:$D,0),MATCH('2015'!H$6,DataEx!$7:$7,0))</f>
        <v>1430948.2699999996</v>
      </c>
      <c r="I37" s="189">
        <f>+INDEX(DataEx!$1:$1048576,MATCH('2015'!$A37,DataEx!$D:$D,0),MATCH('2015'!I$6,DataEx!$7:$7,0))</f>
        <v>1541159.98</v>
      </c>
      <c r="J37" s="189">
        <f>+INDEX(DataEx!$1:$1048576,MATCH('2015'!$A37,DataEx!$D:$D,0),MATCH('2015'!J$6,DataEx!$7:$7,0))</f>
        <v>1495923.86</v>
      </c>
      <c r="K37" s="189">
        <f>+INDEX(DataEx!$1:$1048576,MATCH('2015'!$A37,DataEx!$D:$D,0),MATCH('2015'!K$6,DataEx!$7:$7,0))</f>
        <v>1537431.38</v>
      </c>
      <c r="L37" s="189">
        <f>+INDEX(DataEx!$1:$1048576,MATCH('2015'!$A37,DataEx!$D:$D,0),MATCH('2015'!L$6,DataEx!$7:$7,0))</f>
        <v>1471949.0899999999</v>
      </c>
      <c r="M37" s="189">
        <f>+INDEX(DataEx!$1:$1048576,MATCH('2015'!$A37,DataEx!$D:$D,0),MATCH('2015'!M$6,DataEx!$7:$7,0))</f>
        <v>787559.14</v>
      </c>
      <c r="N37" s="189">
        <f>+INDEX(DataEx!$1:$1048576,MATCH('2015'!$A37,DataEx!$D:$D,0),MATCH('2015'!N$6,DataEx!$7:$7,0))</f>
        <v>0</v>
      </c>
      <c r="O37" s="189">
        <f>+INDEX(DataEx!$1:$1048576,MATCH('2015'!$A37,DataEx!$D:$D,0),MATCH('2015'!O$6,DataEx!$7:$7,0))</f>
        <v>0</v>
      </c>
      <c r="P37" s="189">
        <f>+INDEX(DataEx!$1:$1048576,MATCH('2015'!$A37,DataEx!$D:$D,0),MATCH('2015'!P$6,DataEx!$7:$7,0))</f>
        <v>0</v>
      </c>
      <c r="Q37" s="189">
        <f>+INDEX(DataEx!$1:$1048576,MATCH('2015'!$A37,DataEx!$D:$D,0),MATCH('2015'!Q$6,DataEx!$7:$7,0))</f>
        <v>0</v>
      </c>
      <c r="R37" s="189">
        <f>+INDEX(DataEx!$1:$1048576,MATCH('2015'!$A37,DataEx!$D:$D,0),MATCH('2015'!R$6,DataEx!$7:$7,0))</f>
        <v>0</v>
      </c>
      <c r="S37" s="270">
        <f t="shared" si="3"/>
        <v>8870544.1399999987</v>
      </c>
      <c r="T37" s="271">
        <f t="shared" si="4"/>
        <v>2.4777364151839332E-3</v>
      </c>
    </row>
    <row r="38" spans="1:20">
      <c r="A38" s="176">
        <v>416</v>
      </c>
      <c r="B38" s="342" t="str">
        <f>+VLOOKUP($A38,Master!$D$22:$G$218,4,FALSE)</f>
        <v>Kamate</v>
      </c>
      <c r="C38" s="343"/>
      <c r="D38" s="343"/>
      <c r="E38" s="343"/>
      <c r="F38" s="343"/>
      <c r="G38" s="189">
        <f>+INDEX(DataEx!$1:$1048576,MATCH('2015'!$A38,DataEx!$D:$D,0),MATCH('2015'!G$6,DataEx!$7:$7,0))</f>
        <v>2231451.0099999998</v>
      </c>
      <c r="H38" s="189">
        <f>+INDEX(DataEx!$1:$1048576,MATCH('2015'!$A38,DataEx!$D:$D,0),MATCH('2015'!H$6,DataEx!$7:$7,0))</f>
        <v>2890207.88</v>
      </c>
      <c r="I38" s="189">
        <f>+INDEX(DataEx!$1:$1048576,MATCH('2015'!$A38,DataEx!$D:$D,0),MATCH('2015'!I$6,DataEx!$7:$7,0))</f>
        <v>5040573.9700000007</v>
      </c>
      <c r="J38" s="189">
        <f>+INDEX(DataEx!$1:$1048576,MATCH('2015'!$A38,DataEx!$D:$D,0),MATCH('2015'!J$6,DataEx!$7:$7,0))</f>
        <v>19073852.520000003</v>
      </c>
      <c r="K38" s="189">
        <f>+INDEX(DataEx!$1:$1048576,MATCH('2015'!$A38,DataEx!$D:$D,0),MATCH('2015'!K$6,DataEx!$7:$7,0))</f>
        <v>15976194.35</v>
      </c>
      <c r="L38" s="189">
        <f>+INDEX(DataEx!$1:$1048576,MATCH('2015'!$A38,DataEx!$D:$D,0),MATCH('2015'!L$6,DataEx!$7:$7,0))</f>
        <v>4369899.47</v>
      </c>
      <c r="M38" s="189">
        <f>+INDEX(DataEx!$1:$1048576,MATCH('2015'!$A38,DataEx!$D:$D,0),MATCH('2015'!M$6,DataEx!$7:$7,0))</f>
        <v>5104939.2</v>
      </c>
      <c r="N38" s="189">
        <f>+INDEX(DataEx!$1:$1048576,MATCH('2015'!$A38,DataEx!$D:$D,0),MATCH('2015'!N$6,DataEx!$7:$7,0))</f>
        <v>0</v>
      </c>
      <c r="O38" s="189">
        <f>+INDEX(DataEx!$1:$1048576,MATCH('2015'!$A38,DataEx!$D:$D,0),MATCH('2015'!O$6,DataEx!$7:$7,0))</f>
        <v>0</v>
      </c>
      <c r="P38" s="189">
        <f>+INDEX(DataEx!$1:$1048576,MATCH('2015'!$A38,DataEx!$D:$D,0),MATCH('2015'!P$6,DataEx!$7:$7,0))</f>
        <v>0</v>
      </c>
      <c r="Q38" s="189">
        <f>+INDEX(DataEx!$1:$1048576,MATCH('2015'!$A38,DataEx!$D:$D,0),MATCH('2015'!Q$6,DataEx!$7:$7,0))</f>
        <v>0</v>
      </c>
      <c r="R38" s="189">
        <f>+INDEX(DataEx!$1:$1048576,MATCH('2015'!$A38,DataEx!$D:$D,0),MATCH('2015'!R$6,DataEx!$7:$7,0))</f>
        <v>0</v>
      </c>
      <c r="S38" s="270">
        <f t="shared" si="3"/>
        <v>54687118.400000006</v>
      </c>
      <c r="T38" s="271">
        <f t="shared" si="4"/>
        <v>1.527530471215888E-2</v>
      </c>
    </row>
    <row r="39" spans="1:20">
      <c r="A39" s="176">
        <v>417</v>
      </c>
      <c r="B39" s="342" t="str">
        <f>+VLOOKUP($A39,Master!$D$22:$G$218,4,FALSE)</f>
        <v>Renta</v>
      </c>
      <c r="C39" s="343"/>
      <c r="D39" s="343"/>
      <c r="E39" s="343"/>
      <c r="F39" s="343"/>
      <c r="G39" s="189">
        <f>+INDEX(DataEx!$1:$1048576,MATCH('2015'!$A39,DataEx!$D:$D,0),MATCH('2015'!G$6,DataEx!$7:$7,0))</f>
        <v>1031507.4999999999</v>
      </c>
      <c r="H39" s="189">
        <f>+INDEX(DataEx!$1:$1048576,MATCH('2015'!$A39,DataEx!$D:$D,0),MATCH('2015'!H$6,DataEx!$7:$7,0))</f>
        <v>317157.60000000009</v>
      </c>
      <c r="I39" s="189">
        <f>+INDEX(DataEx!$1:$1048576,MATCH('2015'!$A39,DataEx!$D:$D,0),MATCH('2015'!I$6,DataEx!$7:$7,0))</f>
        <v>1109766.83</v>
      </c>
      <c r="J39" s="189">
        <f>+INDEX(DataEx!$1:$1048576,MATCH('2015'!$A39,DataEx!$D:$D,0),MATCH('2015'!J$6,DataEx!$7:$7,0))</f>
        <v>602143.53</v>
      </c>
      <c r="K39" s="189">
        <f>+INDEX(DataEx!$1:$1048576,MATCH('2015'!$A39,DataEx!$D:$D,0),MATCH('2015'!K$6,DataEx!$7:$7,0))</f>
        <v>694433.44000000006</v>
      </c>
      <c r="L39" s="189">
        <f>+INDEX(DataEx!$1:$1048576,MATCH('2015'!$A39,DataEx!$D:$D,0),MATCH('2015'!L$6,DataEx!$7:$7,0))</f>
        <v>646801.94999999995</v>
      </c>
      <c r="M39" s="189">
        <f>+INDEX(DataEx!$1:$1048576,MATCH('2015'!$A39,DataEx!$D:$D,0),MATCH('2015'!M$6,DataEx!$7:$7,0))</f>
        <v>742385.64000000025</v>
      </c>
      <c r="N39" s="189">
        <f>+INDEX(DataEx!$1:$1048576,MATCH('2015'!$A39,DataEx!$D:$D,0),MATCH('2015'!N$6,DataEx!$7:$7,0))</f>
        <v>0</v>
      </c>
      <c r="O39" s="189">
        <f>+INDEX(DataEx!$1:$1048576,MATCH('2015'!$A39,DataEx!$D:$D,0),MATCH('2015'!O$6,DataEx!$7:$7,0))</f>
        <v>0</v>
      </c>
      <c r="P39" s="189">
        <f>+INDEX(DataEx!$1:$1048576,MATCH('2015'!$A39,DataEx!$D:$D,0),MATCH('2015'!P$6,DataEx!$7:$7,0))</f>
        <v>0</v>
      </c>
      <c r="Q39" s="189">
        <f>+INDEX(DataEx!$1:$1048576,MATCH('2015'!$A39,DataEx!$D:$D,0),MATCH('2015'!Q$6,DataEx!$7:$7,0))</f>
        <v>0</v>
      </c>
      <c r="R39" s="189">
        <f>+INDEX(DataEx!$1:$1048576,MATCH('2015'!$A39,DataEx!$D:$D,0),MATCH('2015'!R$6,DataEx!$7:$7,0))</f>
        <v>0</v>
      </c>
      <c r="S39" s="270">
        <f t="shared" si="3"/>
        <v>5144196.49</v>
      </c>
      <c r="T39" s="271">
        <f t="shared" si="4"/>
        <v>1.4368862573671127E-3</v>
      </c>
    </row>
    <row r="40" spans="1:20">
      <c r="A40" s="176">
        <v>418</v>
      </c>
      <c r="B40" s="342" t="str">
        <f>+VLOOKUP($A40,Master!$D$22:$G$218,4,FALSE)</f>
        <v>Subvencije</v>
      </c>
      <c r="C40" s="343"/>
      <c r="D40" s="343"/>
      <c r="E40" s="343"/>
      <c r="F40" s="343"/>
      <c r="G40" s="189">
        <f>+INDEX(DataEx!$1:$1048576,MATCH('2015'!$A40,DataEx!$D:$D,0),MATCH('2015'!G$6,DataEx!$7:$7,0))</f>
        <v>1086971.1499999999</v>
      </c>
      <c r="H40" s="189">
        <f>+INDEX(DataEx!$1:$1048576,MATCH('2015'!$A40,DataEx!$D:$D,0),MATCH('2015'!H$6,DataEx!$7:$7,0))</f>
        <v>1306305.6900000002</v>
      </c>
      <c r="I40" s="189">
        <f>+INDEX(DataEx!$1:$1048576,MATCH('2015'!$A40,DataEx!$D:$D,0),MATCH('2015'!I$6,DataEx!$7:$7,0))</f>
        <v>2404016.9299999992</v>
      </c>
      <c r="J40" s="189">
        <f>+INDEX(DataEx!$1:$1048576,MATCH('2015'!$A40,DataEx!$D:$D,0),MATCH('2015'!J$6,DataEx!$7:$7,0))</f>
        <v>539463.14999999991</v>
      </c>
      <c r="K40" s="189">
        <f>+INDEX(DataEx!$1:$1048576,MATCH('2015'!$A40,DataEx!$D:$D,0),MATCH('2015'!K$6,DataEx!$7:$7,0))</f>
        <v>455124.36999999994</v>
      </c>
      <c r="L40" s="189">
        <f>+INDEX(DataEx!$1:$1048576,MATCH('2015'!$A40,DataEx!$D:$D,0),MATCH('2015'!L$6,DataEx!$7:$7,0))</f>
        <v>403939.28999999992</v>
      </c>
      <c r="M40" s="189">
        <f>+INDEX(DataEx!$1:$1048576,MATCH('2015'!$A40,DataEx!$D:$D,0),MATCH('2015'!M$6,DataEx!$7:$7,0))</f>
        <v>762127.46000000008</v>
      </c>
      <c r="N40" s="189">
        <f>+INDEX(DataEx!$1:$1048576,MATCH('2015'!$A40,DataEx!$D:$D,0),MATCH('2015'!N$6,DataEx!$7:$7,0))</f>
        <v>0</v>
      </c>
      <c r="O40" s="189">
        <f>+INDEX(DataEx!$1:$1048576,MATCH('2015'!$A40,DataEx!$D:$D,0),MATCH('2015'!O$6,DataEx!$7:$7,0))</f>
        <v>0</v>
      </c>
      <c r="P40" s="189">
        <f>+INDEX(DataEx!$1:$1048576,MATCH('2015'!$A40,DataEx!$D:$D,0),MATCH('2015'!P$6,DataEx!$7:$7,0))</f>
        <v>0</v>
      </c>
      <c r="Q40" s="189">
        <f>+INDEX(DataEx!$1:$1048576,MATCH('2015'!$A40,DataEx!$D:$D,0),MATCH('2015'!Q$6,DataEx!$7:$7,0))</f>
        <v>0</v>
      </c>
      <c r="R40" s="189">
        <f>+INDEX(DataEx!$1:$1048576,MATCH('2015'!$A40,DataEx!$D:$D,0),MATCH('2015'!R$6,DataEx!$7:$7,0))</f>
        <v>0</v>
      </c>
      <c r="S40" s="270">
        <f t="shared" si="3"/>
        <v>6957948.04</v>
      </c>
      <c r="T40" s="271">
        <f t="shared" si="4"/>
        <v>1.9435066171335997E-3</v>
      </c>
    </row>
    <row r="41" spans="1:20">
      <c r="A41" s="176">
        <v>419</v>
      </c>
      <c r="B41" s="342" t="str">
        <f>+VLOOKUP($A41,Master!$D$22:$G$218,4,FALSE)</f>
        <v>Ostali izdaci</v>
      </c>
      <c r="C41" s="343"/>
      <c r="D41" s="343"/>
      <c r="E41" s="343"/>
      <c r="F41" s="343"/>
      <c r="G41" s="189">
        <f>+INDEX(DataEx!$1:$1048576,MATCH('2015'!$A41,DataEx!$D:$D,0),MATCH('2015'!G$6,DataEx!$7:$7,0))</f>
        <v>1041875.1299999997</v>
      </c>
      <c r="H41" s="189">
        <f>+INDEX(DataEx!$1:$1048576,MATCH('2015'!$A41,DataEx!$D:$D,0),MATCH('2015'!H$6,DataEx!$7:$7,0))</f>
        <v>1690971.0999999989</v>
      </c>
      <c r="I41" s="189">
        <f>+INDEX(DataEx!$1:$1048576,MATCH('2015'!$A41,DataEx!$D:$D,0),MATCH('2015'!I$6,DataEx!$7:$7,0))</f>
        <v>2599611.33</v>
      </c>
      <c r="J41" s="189">
        <f>+INDEX(DataEx!$1:$1048576,MATCH('2015'!$A41,DataEx!$D:$D,0),MATCH('2015'!J$6,DataEx!$7:$7,0))</f>
        <v>1938086.8499999989</v>
      </c>
      <c r="K41" s="189">
        <f>+INDEX(DataEx!$1:$1048576,MATCH('2015'!$A41,DataEx!$D:$D,0),MATCH('2015'!K$6,DataEx!$7:$7,0))</f>
        <v>2819257.6400000006</v>
      </c>
      <c r="L41" s="189">
        <f>+INDEX(DataEx!$1:$1048576,MATCH('2015'!$A41,DataEx!$D:$D,0),MATCH('2015'!L$6,DataEx!$7:$7,0))</f>
        <v>1615135.1199999992</v>
      </c>
      <c r="M41" s="189">
        <f>+INDEX(DataEx!$1:$1048576,MATCH('2015'!$A41,DataEx!$D:$D,0),MATCH('2015'!M$6,DataEx!$7:$7,0))</f>
        <v>3404287.5800000015</v>
      </c>
      <c r="N41" s="189">
        <f>+INDEX(DataEx!$1:$1048576,MATCH('2015'!$A41,DataEx!$D:$D,0),MATCH('2015'!N$6,DataEx!$7:$7,0))</f>
        <v>0</v>
      </c>
      <c r="O41" s="189">
        <f>+INDEX(DataEx!$1:$1048576,MATCH('2015'!$A41,DataEx!$D:$D,0),MATCH('2015'!O$6,DataEx!$7:$7,0))</f>
        <v>0</v>
      </c>
      <c r="P41" s="189">
        <f>+INDEX(DataEx!$1:$1048576,MATCH('2015'!$A41,DataEx!$D:$D,0),MATCH('2015'!P$6,DataEx!$7:$7,0))</f>
        <v>0</v>
      </c>
      <c r="Q41" s="189">
        <f>+INDEX(DataEx!$1:$1048576,MATCH('2015'!$A41,DataEx!$D:$D,0),MATCH('2015'!Q$6,DataEx!$7:$7,0))</f>
        <v>0</v>
      </c>
      <c r="R41" s="189">
        <f>+INDEX(DataEx!$1:$1048576,MATCH('2015'!$A41,DataEx!$D:$D,0),MATCH('2015'!R$6,DataEx!$7:$7,0))</f>
        <v>0</v>
      </c>
      <c r="S41" s="270">
        <f t="shared" si="3"/>
        <v>15109224.749999998</v>
      </c>
      <c r="T41" s="271">
        <f t="shared" si="4"/>
        <v>4.2203359543029522E-3</v>
      </c>
    </row>
    <row r="42" spans="1:20">
      <c r="A42" s="176">
        <v>440</v>
      </c>
      <c r="B42" s="342" t="str">
        <f>+VLOOKUP($A42,Master!$D$22:$G$218,4,FALSE)</f>
        <v>Kapitalni izdaci u tekućem budžetu</v>
      </c>
      <c r="C42" s="343"/>
      <c r="D42" s="343"/>
      <c r="E42" s="343"/>
      <c r="F42" s="343"/>
      <c r="G42" s="189">
        <f>+INDEX(DataEx!$1:$1048576,MATCH('2015'!$A42,DataEx!$D:$D,0),MATCH('2015'!G$6,DataEx!$7:$7,0))</f>
        <v>61723.010000000024</v>
      </c>
      <c r="H42" s="189">
        <f>+INDEX(DataEx!$1:$1048576,MATCH('2015'!$A42,DataEx!$D:$D,0),MATCH('2015'!H$6,DataEx!$7:$7,0))</f>
        <v>312554.87</v>
      </c>
      <c r="I42" s="189">
        <f>+INDEX(DataEx!$1:$1048576,MATCH('2015'!$A42,DataEx!$D:$D,0),MATCH('2015'!I$6,DataEx!$7:$7,0))</f>
        <v>1618272.1700000025</v>
      </c>
      <c r="J42" s="189">
        <f>+INDEX(DataEx!$1:$1048576,MATCH('2015'!$A42,DataEx!$D:$D,0),MATCH('2015'!J$6,DataEx!$7:$7,0))</f>
        <v>608967.27</v>
      </c>
      <c r="K42" s="189">
        <f>+INDEX(DataEx!$1:$1048576,MATCH('2015'!$A42,DataEx!$D:$D,0),MATCH('2015'!K$6,DataEx!$7:$7,0))</f>
        <v>1154162.4099999999</v>
      </c>
      <c r="L42" s="189">
        <f>+INDEX(DataEx!$1:$1048576,MATCH('2015'!$A42,DataEx!$D:$D,0),MATCH('2015'!L$6,DataEx!$7:$7,0))</f>
        <v>968554.92</v>
      </c>
      <c r="M42" s="189">
        <f>+INDEX(DataEx!$1:$1048576,MATCH('2015'!$A42,DataEx!$D:$D,0),MATCH('2015'!M$6,DataEx!$7:$7,0))</f>
        <v>839898.99999999977</v>
      </c>
      <c r="N42" s="189">
        <f>+INDEX(DataEx!$1:$1048576,MATCH('2015'!$A42,DataEx!$D:$D,0),MATCH('2015'!N$6,DataEx!$7:$7,0))</f>
        <v>0</v>
      </c>
      <c r="O42" s="189">
        <f>+INDEX(DataEx!$1:$1048576,MATCH('2015'!$A42,DataEx!$D:$D,0),MATCH('2015'!O$6,DataEx!$7:$7,0))</f>
        <v>0</v>
      </c>
      <c r="P42" s="189">
        <f>+INDEX(DataEx!$1:$1048576,MATCH('2015'!$A42,DataEx!$D:$D,0),MATCH('2015'!P$6,DataEx!$7:$7,0))</f>
        <v>0</v>
      </c>
      <c r="Q42" s="189">
        <f>+INDEX(DataEx!$1:$1048576,MATCH('2015'!$A42,DataEx!$D:$D,0),MATCH('2015'!Q$6,DataEx!$7:$7,0))</f>
        <v>0</v>
      </c>
      <c r="R42" s="189">
        <f>+INDEX(DataEx!$1:$1048576,MATCH('2015'!$A42,DataEx!$D:$D,0),MATCH('2015'!R$6,DataEx!$7:$7,0))</f>
        <v>0</v>
      </c>
      <c r="S42" s="270">
        <f t="shared" si="3"/>
        <v>5564133.6500000022</v>
      </c>
      <c r="T42" s="271">
        <f t="shared" si="4"/>
        <v>1.5541838635792303E-3</v>
      </c>
    </row>
    <row r="43" spans="1:20">
      <c r="A43" s="176">
        <v>42</v>
      </c>
      <c r="B43" s="332" t="str">
        <f>+VLOOKUP($A43,Master!$D$22:$G$218,4,FALSE)</f>
        <v>Transferi za socijalnu zaštitu</v>
      </c>
      <c r="C43" s="333"/>
      <c r="D43" s="333"/>
      <c r="E43" s="333"/>
      <c r="F43" s="333"/>
      <c r="G43" s="219">
        <f>+SUM(G44:G48)</f>
        <v>39786085.87000002</v>
      </c>
      <c r="H43" s="219">
        <f t="shared" ref="H43:R43" si="8">+SUM(H44:H48)</f>
        <v>40069751.660000004</v>
      </c>
      <c r="I43" s="219">
        <f t="shared" si="8"/>
        <v>40864096.719999999</v>
      </c>
      <c r="J43" s="219">
        <f t="shared" si="8"/>
        <v>40502347.820000008</v>
      </c>
      <c r="K43" s="219">
        <f t="shared" si="8"/>
        <v>40971406.99000001</v>
      </c>
      <c r="L43" s="219">
        <f t="shared" si="8"/>
        <v>40988719.57</v>
      </c>
      <c r="M43" s="219">
        <f t="shared" si="8"/>
        <v>40367487.210000023</v>
      </c>
      <c r="N43" s="219">
        <f t="shared" si="8"/>
        <v>0</v>
      </c>
      <c r="O43" s="219">
        <f t="shared" si="8"/>
        <v>0</v>
      </c>
      <c r="P43" s="219">
        <f t="shared" si="8"/>
        <v>0</v>
      </c>
      <c r="Q43" s="219">
        <f t="shared" si="8"/>
        <v>0</v>
      </c>
      <c r="R43" s="283">
        <f t="shared" si="8"/>
        <v>0</v>
      </c>
      <c r="S43" s="273">
        <f t="shared" si="3"/>
        <v>283549895.84000009</v>
      </c>
      <c r="T43" s="274">
        <f t="shared" si="4"/>
        <v>7.9201669182425091E-2</v>
      </c>
    </row>
    <row r="44" spans="1:20">
      <c r="A44" s="176">
        <v>421</v>
      </c>
      <c r="B44" s="342" t="str">
        <f>+VLOOKUP($A44,Master!$D$22:$G$218,4,FALSE)</f>
        <v>Prava iz oblasti socijalne zaštite</v>
      </c>
      <c r="C44" s="343"/>
      <c r="D44" s="343"/>
      <c r="E44" s="343"/>
      <c r="F44" s="343"/>
      <c r="G44" s="189">
        <f>+INDEX(DataEx!$1:$1048576,MATCH('2015'!$A44,DataEx!$D:$D,0),MATCH('2015'!G$6,DataEx!$7:$7,0))</f>
        <v>4939929.87</v>
      </c>
      <c r="H44" s="189">
        <f>+INDEX(DataEx!$1:$1048576,MATCH('2015'!$A44,DataEx!$D:$D,0),MATCH('2015'!H$6,DataEx!$7:$7,0))</f>
        <v>5097441.17</v>
      </c>
      <c r="I44" s="189">
        <f>+INDEX(DataEx!$1:$1048576,MATCH('2015'!$A44,DataEx!$D:$D,0),MATCH('2015'!I$6,DataEx!$7:$7,0))</f>
        <v>5071055.13</v>
      </c>
      <c r="J44" s="189">
        <f>+INDEX(DataEx!$1:$1048576,MATCH('2015'!$A44,DataEx!$D:$D,0),MATCH('2015'!J$6,DataEx!$7:$7,0))</f>
        <v>5139689.5999999996</v>
      </c>
      <c r="K44" s="189">
        <f>+INDEX(DataEx!$1:$1048576,MATCH('2015'!$A44,DataEx!$D:$D,0),MATCH('2015'!K$6,DataEx!$7:$7,0))</f>
        <v>4851223.5199999996</v>
      </c>
      <c r="L44" s="189">
        <f>+INDEX(DataEx!$1:$1048576,MATCH('2015'!$A44,DataEx!$D:$D,0),MATCH('2015'!L$6,DataEx!$7:$7,0))</f>
        <v>4951711.88</v>
      </c>
      <c r="M44" s="189">
        <f>+INDEX(DataEx!$1:$1048576,MATCH('2015'!$A44,DataEx!$D:$D,0),MATCH('2015'!M$6,DataEx!$7:$7,0))</f>
        <v>5250320.330000001</v>
      </c>
      <c r="N44" s="189">
        <f>+INDEX(DataEx!$1:$1048576,MATCH('2015'!$A44,DataEx!$D:$D,0),MATCH('2015'!N$6,DataEx!$7:$7,0))</f>
        <v>0</v>
      </c>
      <c r="O44" s="189">
        <f>+INDEX(DataEx!$1:$1048576,MATCH('2015'!$A44,DataEx!$D:$D,0),MATCH('2015'!O$6,DataEx!$7:$7,0))</f>
        <v>0</v>
      </c>
      <c r="P44" s="189">
        <f>+INDEX(DataEx!$1:$1048576,MATCH('2015'!$A44,DataEx!$D:$D,0),MATCH('2015'!P$6,DataEx!$7:$7,0))</f>
        <v>0</v>
      </c>
      <c r="Q44" s="189">
        <f>+INDEX(DataEx!$1:$1048576,MATCH('2015'!$A44,DataEx!$D:$D,0),MATCH('2015'!Q$6,DataEx!$7:$7,0))</f>
        <v>0</v>
      </c>
      <c r="R44" s="189">
        <f>+INDEX(DataEx!$1:$1048576,MATCH('2015'!$A44,DataEx!$D:$D,0),MATCH('2015'!R$6,DataEx!$7:$7,0))</f>
        <v>0</v>
      </c>
      <c r="S44" s="270">
        <f t="shared" si="3"/>
        <v>35301371.499999993</v>
      </c>
      <c r="T44" s="271">
        <f t="shared" si="4"/>
        <v>9.8604428647244471E-3</v>
      </c>
    </row>
    <row r="45" spans="1:20">
      <c r="A45" s="176">
        <v>422</v>
      </c>
      <c r="B45" s="342" t="str">
        <f>+VLOOKUP($A45,Master!$D$22:$G$218,4,FALSE)</f>
        <v>Sredstva za tehnološke viškove</v>
      </c>
      <c r="C45" s="343"/>
      <c r="D45" s="343"/>
      <c r="E45" s="343"/>
      <c r="F45" s="343"/>
      <c r="G45" s="189">
        <f>+INDEX(DataEx!$1:$1048576,MATCH('2015'!$A45,DataEx!$D:$D,0),MATCH('2015'!G$6,DataEx!$7:$7,0))</f>
        <v>123264</v>
      </c>
      <c r="H45" s="189">
        <f>+INDEX(DataEx!$1:$1048576,MATCH('2015'!$A45,DataEx!$D:$D,0),MATCH('2015'!H$6,DataEx!$7:$7,0))</f>
        <v>1502573.79</v>
      </c>
      <c r="I45" s="189">
        <f>+INDEX(DataEx!$1:$1048576,MATCH('2015'!$A45,DataEx!$D:$D,0),MATCH('2015'!I$6,DataEx!$7:$7,0))</f>
        <v>1308387.6299999999</v>
      </c>
      <c r="J45" s="189">
        <f>+INDEX(DataEx!$1:$1048576,MATCH('2015'!$A45,DataEx!$D:$D,0),MATCH('2015'!J$6,DataEx!$7:$7,0))</f>
        <v>1469394.41</v>
      </c>
      <c r="K45" s="189">
        <f>+INDEX(DataEx!$1:$1048576,MATCH('2015'!$A45,DataEx!$D:$D,0),MATCH('2015'!K$6,DataEx!$7:$7,0))</f>
        <v>2049731.8899999997</v>
      </c>
      <c r="L45" s="189">
        <f>+INDEX(DataEx!$1:$1048576,MATCH('2015'!$A45,DataEx!$D:$D,0),MATCH('2015'!L$6,DataEx!$7:$7,0))</f>
        <v>2688479.92</v>
      </c>
      <c r="M45" s="189">
        <f>+INDEX(DataEx!$1:$1048576,MATCH('2015'!$A45,DataEx!$D:$D,0),MATCH('2015'!M$6,DataEx!$7:$7,0))</f>
        <v>975222.94</v>
      </c>
      <c r="N45" s="189">
        <f>+INDEX(DataEx!$1:$1048576,MATCH('2015'!$A45,DataEx!$D:$D,0),MATCH('2015'!N$6,DataEx!$7:$7,0))</f>
        <v>0</v>
      </c>
      <c r="O45" s="189">
        <f>+INDEX(DataEx!$1:$1048576,MATCH('2015'!$A45,DataEx!$D:$D,0),MATCH('2015'!O$6,DataEx!$7:$7,0))</f>
        <v>0</v>
      </c>
      <c r="P45" s="189">
        <f>+INDEX(DataEx!$1:$1048576,MATCH('2015'!$A45,DataEx!$D:$D,0),MATCH('2015'!P$6,DataEx!$7:$7,0))</f>
        <v>0</v>
      </c>
      <c r="Q45" s="189">
        <f>+INDEX(DataEx!$1:$1048576,MATCH('2015'!$A45,DataEx!$D:$D,0),MATCH('2015'!Q$6,DataEx!$7:$7,0))</f>
        <v>0</v>
      </c>
      <c r="R45" s="189">
        <f>+INDEX(DataEx!$1:$1048576,MATCH('2015'!$A45,DataEx!$D:$D,0),MATCH('2015'!R$6,DataEx!$7:$7,0))</f>
        <v>0</v>
      </c>
      <c r="S45" s="270">
        <f t="shared" si="3"/>
        <v>10117054.58</v>
      </c>
      <c r="T45" s="271">
        <f t="shared" si="4"/>
        <v>2.8259139632971146E-3</v>
      </c>
    </row>
    <row r="46" spans="1:20">
      <c r="A46" s="176">
        <v>423</v>
      </c>
      <c r="B46" s="342" t="str">
        <f>+VLOOKUP($A46,Master!$D$22:$G$218,4,FALSE)</f>
        <v>Prava iz oblasti penzijskog i invalidskog osiguranja</v>
      </c>
      <c r="C46" s="343"/>
      <c r="D46" s="343"/>
      <c r="E46" s="343"/>
      <c r="F46" s="343"/>
      <c r="G46" s="189">
        <f>+INDEX(DataEx!$1:$1048576,MATCH('2015'!$A46,DataEx!$D:$D,0),MATCH('2015'!G$6,DataEx!$7:$7,0))</f>
        <v>31902604.520000014</v>
      </c>
      <c r="H46" s="189">
        <f>+INDEX(DataEx!$1:$1048576,MATCH('2015'!$A46,DataEx!$D:$D,0),MATCH('2015'!H$6,DataEx!$7:$7,0))</f>
        <v>31653949.310000002</v>
      </c>
      <c r="I46" s="189">
        <f>+INDEX(DataEx!$1:$1048576,MATCH('2015'!$A46,DataEx!$D:$D,0),MATCH('2015'!I$6,DataEx!$7:$7,0))</f>
        <v>32846294.43</v>
      </c>
      <c r="J46" s="189">
        <f>+INDEX(DataEx!$1:$1048576,MATCH('2015'!$A46,DataEx!$D:$D,0),MATCH('2015'!J$6,DataEx!$7:$7,0))</f>
        <v>32093069.74000001</v>
      </c>
      <c r="K46" s="189">
        <f>+INDEX(DataEx!$1:$1048576,MATCH('2015'!$A46,DataEx!$D:$D,0),MATCH('2015'!K$6,DataEx!$7:$7,0))</f>
        <v>32083695.330000009</v>
      </c>
      <c r="L46" s="189">
        <f>+INDEX(DataEx!$1:$1048576,MATCH('2015'!$A46,DataEx!$D:$D,0),MATCH('2015'!L$6,DataEx!$7:$7,0))</f>
        <v>32184677.510000002</v>
      </c>
      <c r="M46" s="189">
        <f>+INDEX(DataEx!$1:$1048576,MATCH('2015'!$A46,DataEx!$D:$D,0),MATCH('2015'!M$6,DataEx!$7:$7,0))</f>
        <v>32230821.330000017</v>
      </c>
      <c r="N46" s="189">
        <f>+INDEX(DataEx!$1:$1048576,MATCH('2015'!$A46,DataEx!$D:$D,0),MATCH('2015'!N$6,DataEx!$7:$7,0))</f>
        <v>0</v>
      </c>
      <c r="O46" s="189">
        <f>+INDEX(DataEx!$1:$1048576,MATCH('2015'!$A46,DataEx!$D:$D,0),MATCH('2015'!O$6,DataEx!$7:$7,0))</f>
        <v>0</v>
      </c>
      <c r="P46" s="189">
        <f>+INDEX(DataEx!$1:$1048576,MATCH('2015'!$A46,DataEx!$D:$D,0),MATCH('2015'!P$6,DataEx!$7:$7,0))</f>
        <v>0</v>
      </c>
      <c r="Q46" s="189">
        <f>+INDEX(DataEx!$1:$1048576,MATCH('2015'!$A46,DataEx!$D:$D,0),MATCH('2015'!Q$6,DataEx!$7:$7,0))</f>
        <v>0</v>
      </c>
      <c r="R46" s="189">
        <f>+INDEX(DataEx!$1:$1048576,MATCH('2015'!$A46,DataEx!$D:$D,0),MATCH('2015'!R$6,DataEx!$7:$7,0))</f>
        <v>0</v>
      </c>
      <c r="S46" s="270">
        <f t="shared" si="3"/>
        <v>224995112.17000005</v>
      </c>
      <c r="T46" s="271">
        <f t="shared" si="4"/>
        <v>6.2846041219519019E-2</v>
      </c>
    </row>
    <row r="47" spans="1:20">
      <c r="A47" s="176">
        <v>424</v>
      </c>
      <c r="B47" s="342" t="str">
        <f>+VLOOKUP($A47,Master!$D$22:$G$218,4,FALSE)</f>
        <v>Ostala prava iz oblasti zdravstvene zaštite</v>
      </c>
      <c r="C47" s="343"/>
      <c r="D47" s="343"/>
      <c r="E47" s="343"/>
      <c r="F47" s="343"/>
      <c r="G47" s="189">
        <f>+INDEX(DataEx!$1:$1048576,MATCH('2015'!$A47,DataEx!$D:$D,0),MATCH('2015'!G$6,DataEx!$7:$7,0))</f>
        <v>2071244.14</v>
      </c>
      <c r="H47" s="189">
        <f>+INDEX(DataEx!$1:$1048576,MATCH('2015'!$A47,DataEx!$D:$D,0),MATCH('2015'!H$6,DataEx!$7:$7,0))</f>
        <v>1199019.9400000002</v>
      </c>
      <c r="I47" s="189">
        <f>+INDEX(DataEx!$1:$1048576,MATCH('2015'!$A47,DataEx!$D:$D,0),MATCH('2015'!I$6,DataEx!$7:$7,0))</f>
        <v>1102979.5</v>
      </c>
      <c r="J47" s="189">
        <f>+INDEX(DataEx!$1:$1048576,MATCH('2015'!$A47,DataEx!$D:$D,0),MATCH('2015'!J$6,DataEx!$7:$7,0))</f>
        <v>1146889.2000000004</v>
      </c>
      <c r="K47" s="189">
        <f>+INDEX(DataEx!$1:$1048576,MATCH('2015'!$A47,DataEx!$D:$D,0),MATCH('2015'!K$6,DataEx!$7:$7,0))</f>
        <v>1220185.26</v>
      </c>
      <c r="L47" s="189">
        <f>+INDEX(DataEx!$1:$1048576,MATCH('2015'!$A47,DataEx!$D:$D,0),MATCH('2015'!L$6,DataEx!$7:$7,0))</f>
        <v>594321.54</v>
      </c>
      <c r="M47" s="189">
        <f>+INDEX(DataEx!$1:$1048576,MATCH('2015'!$A47,DataEx!$D:$D,0),MATCH('2015'!M$6,DataEx!$7:$7,0))</f>
        <v>1273205.0199999998</v>
      </c>
      <c r="N47" s="189">
        <f>+INDEX(DataEx!$1:$1048576,MATCH('2015'!$A47,DataEx!$D:$D,0),MATCH('2015'!N$6,DataEx!$7:$7,0))</f>
        <v>0</v>
      </c>
      <c r="O47" s="189">
        <f>+INDEX(DataEx!$1:$1048576,MATCH('2015'!$A47,DataEx!$D:$D,0),MATCH('2015'!O$6,DataEx!$7:$7,0))</f>
        <v>0</v>
      </c>
      <c r="P47" s="189">
        <f>+INDEX(DataEx!$1:$1048576,MATCH('2015'!$A47,DataEx!$D:$D,0),MATCH('2015'!P$6,DataEx!$7:$7,0))</f>
        <v>0</v>
      </c>
      <c r="Q47" s="189">
        <f>+INDEX(DataEx!$1:$1048576,MATCH('2015'!$A47,DataEx!$D:$D,0),MATCH('2015'!Q$6,DataEx!$7:$7,0))</f>
        <v>0</v>
      </c>
      <c r="R47" s="189">
        <f>+INDEX(DataEx!$1:$1048576,MATCH('2015'!$A47,DataEx!$D:$D,0),MATCH('2015'!R$6,DataEx!$7:$7,0))</f>
        <v>0</v>
      </c>
      <c r="S47" s="270">
        <f t="shared" si="3"/>
        <v>8607844.5999999996</v>
      </c>
      <c r="T47" s="271">
        <f t="shared" si="4"/>
        <v>2.4043587050641044E-3</v>
      </c>
    </row>
    <row r="48" spans="1:20">
      <c r="A48" s="176">
        <v>425</v>
      </c>
      <c r="B48" s="342" t="str">
        <f>+VLOOKUP($A48,Master!$D$22:$G$218,4,FALSE)</f>
        <v>Ostala prava iz zdravstvenog osiguranja</v>
      </c>
      <c r="C48" s="343"/>
      <c r="D48" s="343"/>
      <c r="E48" s="343"/>
      <c r="F48" s="343"/>
      <c r="G48" s="189">
        <f>+INDEX(DataEx!$1:$1048576,MATCH('2015'!$A48,DataEx!$D:$D,0),MATCH('2015'!G$6,DataEx!$7:$7,0))</f>
        <v>749043.34</v>
      </c>
      <c r="H48" s="189">
        <f>+INDEX(DataEx!$1:$1048576,MATCH('2015'!$A48,DataEx!$D:$D,0),MATCH('2015'!H$6,DataEx!$7:$7,0))</f>
        <v>616767.44999999984</v>
      </c>
      <c r="I48" s="189">
        <f>+INDEX(DataEx!$1:$1048576,MATCH('2015'!$A48,DataEx!$D:$D,0),MATCH('2015'!I$6,DataEx!$7:$7,0))</f>
        <v>535380.03</v>
      </c>
      <c r="J48" s="189">
        <f>+INDEX(DataEx!$1:$1048576,MATCH('2015'!$A48,DataEx!$D:$D,0),MATCH('2015'!J$6,DataEx!$7:$7,0))</f>
        <v>653304.86999999988</v>
      </c>
      <c r="K48" s="189">
        <f>+INDEX(DataEx!$1:$1048576,MATCH('2015'!$A48,DataEx!$D:$D,0),MATCH('2015'!K$6,DataEx!$7:$7,0))</f>
        <v>766570.99</v>
      </c>
      <c r="L48" s="189">
        <f>+INDEX(DataEx!$1:$1048576,MATCH('2015'!$A48,DataEx!$D:$D,0),MATCH('2015'!L$6,DataEx!$7:$7,0))</f>
        <v>569528.72</v>
      </c>
      <c r="M48" s="189">
        <f>+INDEX(DataEx!$1:$1048576,MATCH('2015'!$A48,DataEx!$D:$D,0),MATCH('2015'!M$6,DataEx!$7:$7,0))</f>
        <v>637917.58999999985</v>
      </c>
      <c r="N48" s="189">
        <f>+INDEX(DataEx!$1:$1048576,MATCH('2015'!$A48,DataEx!$D:$D,0),MATCH('2015'!N$6,DataEx!$7:$7,0))</f>
        <v>0</v>
      </c>
      <c r="O48" s="189">
        <f>+INDEX(DataEx!$1:$1048576,MATCH('2015'!$A48,DataEx!$D:$D,0),MATCH('2015'!O$6,DataEx!$7:$7,0))</f>
        <v>0</v>
      </c>
      <c r="P48" s="189">
        <f>+INDEX(DataEx!$1:$1048576,MATCH('2015'!$A48,DataEx!$D:$D,0),MATCH('2015'!P$6,DataEx!$7:$7,0))</f>
        <v>0</v>
      </c>
      <c r="Q48" s="189">
        <f>+INDEX(DataEx!$1:$1048576,MATCH('2015'!$A48,DataEx!$D:$D,0),MATCH('2015'!Q$6,DataEx!$7:$7,0))</f>
        <v>0</v>
      </c>
      <c r="R48" s="189">
        <f>+INDEX(DataEx!$1:$1048576,MATCH('2015'!$A48,DataEx!$D:$D,0),MATCH('2015'!R$6,DataEx!$7:$7,0))</f>
        <v>0</v>
      </c>
      <c r="S48" s="270">
        <f t="shared" si="3"/>
        <v>4528512.9899999993</v>
      </c>
      <c r="T48" s="271">
        <f t="shared" si="4"/>
        <v>1.2649124298203958E-3</v>
      </c>
    </row>
    <row r="49" spans="1:20">
      <c r="A49" s="176">
        <v>43</v>
      </c>
      <c r="B49" s="344" t="str">
        <f>+VLOOKUP($A49,Master!$D$22:$G$218,4,FALSE)</f>
        <v xml:space="preserve">Transferi institucijama, pojedincima, nevladinom i javnom sektoru </v>
      </c>
      <c r="C49" s="345"/>
      <c r="D49" s="345"/>
      <c r="E49" s="345"/>
      <c r="F49" s="345"/>
      <c r="G49" s="201">
        <f>+INDEX(DataEx!$1:$1048576,MATCH('2015'!$A49,DataEx!$D:$D,0),MATCH('2015'!G$6,DataEx!$7:$7,0))</f>
        <v>11457600.680000011</v>
      </c>
      <c r="H49" s="201">
        <f>+INDEX(DataEx!$1:$1048576,MATCH('2015'!$A49,DataEx!$D:$D,0),MATCH('2015'!H$6,DataEx!$7:$7,0))</f>
        <v>6752624.2700000033</v>
      </c>
      <c r="I49" s="201">
        <f>+INDEX(DataEx!$1:$1048576,MATCH('2015'!$A49,DataEx!$D:$D,0),MATCH('2015'!I$6,DataEx!$7:$7,0))</f>
        <v>11420501.770000005</v>
      </c>
      <c r="J49" s="201">
        <f>+INDEX(DataEx!$1:$1048576,MATCH('2015'!$A49,DataEx!$D:$D,0),MATCH('2015'!J$6,DataEx!$7:$7,0))</f>
        <v>14999479.220000006</v>
      </c>
      <c r="K49" s="201">
        <f>+INDEX(DataEx!$1:$1048576,MATCH('2015'!$A49,DataEx!$D:$D,0),MATCH('2015'!K$6,DataEx!$7:$7,0))</f>
        <v>7593694.929999995</v>
      </c>
      <c r="L49" s="201">
        <f>+INDEX(DataEx!$1:$1048576,MATCH('2015'!$A49,DataEx!$D:$D,0),MATCH('2015'!L$6,DataEx!$7:$7,0))</f>
        <v>8431005.1099999994</v>
      </c>
      <c r="M49" s="201">
        <f>+INDEX(DataEx!$1:$1048576,MATCH('2015'!$A49,DataEx!$D:$D,0),MATCH('2015'!M$6,DataEx!$7:$7,0))</f>
        <v>10744092.740000006</v>
      </c>
      <c r="N49" s="201">
        <f>+INDEX(DataEx!$1:$1048576,MATCH('2015'!$A49,DataEx!$D:$D,0),MATCH('2015'!N$6,DataEx!$7:$7,0))</f>
        <v>0</v>
      </c>
      <c r="O49" s="201">
        <f>+INDEX(DataEx!$1:$1048576,MATCH('2015'!$A49,DataEx!$D:$D,0),MATCH('2015'!O$6,DataEx!$7:$7,0))</f>
        <v>0</v>
      </c>
      <c r="P49" s="201">
        <f>+INDEX(DataEx!$1:$1048576,MATCH('2015'!$A49,DataEx!$D:$D,0),MATCH('2015'!P$6,DataEx!$7:$7,0))</f>
        <v>0</v>
      </c>
      <c r="Q49" s="201">
        <f>+INDEX(DataEx!$1:$1048576,MATCH('2015'!$A49,DataEx!$D:$D,0),MATCH('2015'!Q$6,DataEx!$7:$7,0))</f>
        <v>0</v>
      </c>
      <c r="R49" s="275">
        <f>+INDEX(DataEx!$1:$1048576,MATCH('2015'!$A49,DataEx!$D:$D,0),MATCH('2015'!R$6,DataEx!$7:$7,0))</f>
        <v>0</v>
      </c>
      <c r="S49" s="273">
        <f t="shared" si="3"/>
        <v>71398998.720000029</v>
      </c>
      <c r="T49" s="274">
        <f t="shared" si="4"/>
        <v>1.9943297315717447E-2</v>
      </c>
    </row>
    <row r="50" spans="1:20">
      <c r="A50" s="176">
        <v>44</v>
      </c>
      <c r="B50" s="344" t="str">
        <f>+VLOOKUP($A50,Master!$D$22:$G$218,4,FALSE)</f>
        <v>Kapitalni budžet</v>
      </c>
      <c r="C50" s="345"/>
      <c r="D50" s="345"/>
      <c r="E50" s="345"/>
      <c r="F50" s="345"/>
      <c r="G50" s="201">
        <f>+INDEX(DataEx!$1:$1048576,MATCH('2015'!$A50,DataEx!$D:$D,0),MATCH('2015'!G$6,DataEx!$7:$7,0))</f>
        <v>212599.13000000003</v>
      </c>
      <c r="H50" s="201">
        <f>+INDEX(DataEx!$1:$1048576,MATCH('2015'!$A50,DataEx!$D:$D,0),MATCH('2015'!H$6,DataEx!$7:$7,0))</f>
        <v>13042118.35</v>
      </c>
      <c r="I50" s="201">
        <f>+INDEX(DataEx!$1:$1048576,MATCH('2015'!$A50,DataEx!$D:$D,0),MATCH('2015'!I$6,DataEx!$7:$7,0))</f>
        <v>3425472.6699999962</v>
      </c>
      <c r="J50" s="201">
        <f>+INDEX(DataEx!$1:$1048576,MATCH('2015'!$A50,DataEx!$D:$D,0),MATCH('2015'!J$6,DataEx!$7:$7,0))</f>
        <v>16016853.459999995</v>
      </c>
      <c r="K50" s="201">
        <f>+INDEX(DataEx!$1:$1048576,MATCH('2015'!$A50,DataEx!$D:$D,0),MATCH('2015'!K$6,DataEx!$7:$7,0))</f>
        <v>2373603.1400000025</v>
      </c>
      <c r="L50" s="201">
        <f>+INDEX(DataEx!$1:$1048576,MATCH('2015'!$A50,DataEx!$D:$D,0),MATCH('2015'!L$6,DataEx!$7:$7,0))</f>
        <v>12413886.129999995</v>
      </c>
      <c r="M50" s="201">
        <f>+INDEX(DataEx!$1:$1048576,MATCH('2015'!$A50,DataEx!$D:$D,0),MATCH('2015'!M$6,DataEx!$7:$7,0))</f>
        <v>4697147.7100000083</v>
      </c>
      <c r="N50" s="201">
        <f>+INDEX(DataEx!$1:$1048576,MATCH('2015'!$A50,DataEx!$D:$D,0),MATCH('2015'!N$6,DataEx!$7:$7,0))</f>
        <v>0</v>
      </c>
      <c r="O50" s="201">
        <f>+INDEX(DataEx!$1:$1048576,MATCH('2015'!$A50,DataEx!$D:$D,0),MATCH('2015'!O$6,DataEx!$7:$7,0))</f>
        <v>0</v>
      </c>
      <c r="P50" s="201">
        <f>+INDEX(DataEx!$1:$1048576,MATCH('2015'!$A50,DataEx!$D:$D,0),MATCH('2015'!P$6,DataEx!$7:$7,0))</f>
        <v>0</v>
      </c>
      <c r="Q50" s="201">
        <f>+INDEX(DataEx!$1:$1048576,MATCH('2015'!$A50,DataEx!$D:$D,0),MATCH('2015'!Q$6,DataEx!$7:$7,0))</f>
        <v>0</v>
      </c>
      <c r="R50" s="201">
        <f>+INDEX(DataEx!$1:$1048576,MATCH('2015'!$A50,DataEx!$D:$D,0),MATCH('2015'!R$6,DataEx!$7:$7,0))</f>
        <v>0</v>
      </c>
      <c r="S50" s="273">
        <f t="shared" si="3"/>
        <v>52181680.589999996</v>
      </c>
      <c r="T50" s="274">
        <f t="shared" si="4"/>
        <v>1.4575481296611825E-2</v>
      </c>
    </row>
    <row r="51" spans="1:20">
      <c r="A51" s="176">
        <v>451</v>
      </c>
      <c r="B51" s="330" t="str">
        <f>+VLOOKUP($A51,Master!$D$22:$G$218,4,FALSE)</f>
        <v>Pozajmice i krediti</v>
      </c>
      <c r="C51" s="331"/>
      <c r="D51" s="331"/>
      <c r="E51" s="331"/>
      <c r="F51" s="331"/>
      <c r="G51" s="189">
        <f>+INDEX(DataEx!$1:$1048576,MATCH('2015'!$A51,DataEx!$D:$D,0),MATCH('2015'!G$6,DataEx!$7:$7,0))</f>
        <v>13003.12</v>
      </c>
      <c r="H51" s="189">
        <f>+INDEX(DataEx!$1:$1048576,MATCH('2015'!$A51,DataEx!$D:$D,0),MATCH('2015'!H$6,DataEx!$7:$7,0))</f>
        <v>303628</v>
      </c>
      <c r="I51" s="189">
        <f>+INDEX(DataEx!$1:$1048576,MATCH('2015'!$A51,DataEx!$D:$D,0),MATCH('2015'!I$6,DataEx!$7:$7,0))</f>
        <v>0</v>
      </c>
      <c r="J51" s="189">
        <f>+INDEX(DataEx!$1:$1048576,MATCH('2015'!$A51,DataEx!$D:$D,0),MATCH('2015'!J$6,DataEx!$7:$7,0))</f>
        <v>287926</v>
      </c>
      <c r="K51" s="189">
        <f>+INDEX(DataEx!$1:$1048576,MATCH('2015'!$A51,DataEx!$D:$D,0),MATCH('2015'!K$6,DataEx!$7:$7,0))</f>
        <v>0</v>
      </c>
      <c r="L51" s="189">
        <f>+INDEX(DataEx!$1:$1048576,MATCH('2015'!$A51,DataEx!$D:$D,0),MATCH('2015'!L$6,DataEx!$7:$7,0))</f>
        <v>298266</v>
      </c>
      <c r="M51" s="189">
        <f>+INDEX(DataEx!$1:$1048576,MATCH('2015'!$A51,DataEx!$D:$D,0),MATCH('2015'!M$6,DataEx!$7:$7,0))</f>
        <v>163833.34</v>
      </c>
      <c r="N51" s="189">
        <f>+INDEX(DataEx!$1:$1048576,MATCH('2015'!$A51,DataEx!$D:$D,0),MATCH('2015'!N$6,DataEx!$7:$7,0))</f>
        <v>0</v>
      </c>
      <c r="O51" s="189">
        <f>+INDEX(DataEx!$1:$1048576,MATCH('2015'!$A51,DataEx!$D:$D,0),MATCH('2015'!O$6,DataEx!$7:$7,0))</f>
        <v>0</v>
      </c>
      <c r="P51" s="189">
        <f>+INDEX(DataEx!$1:$1048576,MATCH('2015'!$A51,DataEx!$D:$D,0),MATCH('2015'!P$6,DataEx!$7:$7,0))</f>
        <v>0</v>
      </c>
      <c r="Q51" s="189">
        <f>+INDEX(DataEx!$1:$1048576,MATCH('2015'!$A51,DataEx!$D:$D,0),MATCH('2015'!Q$6,DataEx!$7:$7,0))</f>
        <v>0</v>
      </c>
      <c r="R51" s="189">
        <f>+INDEX(DataEx!$1:$1048576,MATCH('2015'!$A51,DataEx!$D:$D,0),MATCH('2015'!R$6,DataEx!$7:$7,0))</f>
        <v>0</v>
      </c>
      <c r="S51" s="270">
        <f t="shared" si="3"/>
        <v>1066656.46</v>
      </c>
      <c r="T51" s="271">
        <f t="shared" si="4"/>
        <v>2.9794040948576855E-4</v>
      </c>
    </row>
    <row r="52" spans="1:20">
      <c r="A52" s="176">
        <v>47</v>
      </c>
      <c r="B52" s="330" t="str">
        <f>+VLOOKUP($A52,Master!$D$22:$G$218,4,FALSE)</f>
        <v>Rezerve</v>
      </c>
      <c r="C52" s="331"/>
      <c r="D52" s="331"/>
      <c r="E52" s="331"/>
      <c r="F52" s="331"/>
      <c r="G52" s="189">
        <f>+INDEX(DataEx!$1:$1048576,MATCH('2015'!$A52,DataEx!$D:$D,0),MATCH('2015'!G$6,DataEx!$7:$7,0))</f>
        <v>0</v>
      </c>
      <c r="H52" s="189">
        <f>+INDEX(DataEx!$1:$1048576,MATCH('2015'!$A52,DataEx!$D:$D,0),MATCH('2015'!H$6,DataEx!$7:$7,0))</f>
        <v>0</v>
      </c>
      <c r="I52" s="189">
        <f>+INDEX(DataEx!$1:$1048576,MATCH('2015'!$A52,DataEx!$D:$D,0),MATCH('2015'!I$6,DataEx!$7:$7,0))</f>
        <v>851526.67</v>
      </c>
      <c r="J52" s="189">
        <f>+INDEX(DataEx!$1:$1048576,MATCH('2015'!$A52,DataEx!$D:$D,0),MATCH('2015'!J$6,DataEx!$7:$7,0))</f>
        <v>2065789.5</v>
      </c>
      <c r="K52" s="189">
        <f>+INDEX(DataEx!$1:$1048576,MATCH('2015'!$A52,DataEx!$D:$D,0),MATCH('2015'!K$6,DataEx!$7:$7,0))</f>
        <v>349813.47000000003</v>
      </c>
      <c r="L52" s="189">
        <f>+INDEX(DataEx!$1:$1048576,MATCH('2015'!$A52,DataEx!$D:$D,0),MATCH('2015'!L$6,DataEx!$7:$7,0))</f>
        <v>2801716.91</v>
      </c>
      <c r="M52" s="189">
        <f>+INDEX(DataEx!$1:$1048576,MATCH('2015'!$A52,DataEx!$D:$D,0),MATCH('2015'!M$6,DataEx!$7:$7,0))</f>
        <v>4098120.5999999996</v>
      </c>
      <c r="N52" s="189">
        <f>+INDEX(DataEx!$1:$1048576,MATCH('2015'!$A52,DataEx!$D:$D,0),MATCH('2015'!N$6,DataEx!$7:$7,0))</f>
        <v>0</v>
      </c>
      <c r="O52" s="189">
        <f>+INDEX(DataEx!$1:$1048576,MATCH('2015'!$A52,DataEx!$D:$D,0),MATCH('2015'!O$6,DataEx!$7:$7,0))</f>
        <v>0</v>
      </c>
      <c r="P52" s="189">
        <f>+INDEX(DataEx!$1:$1048576,MATCH('2015'!$A52,DataEx!$D:$D,0),MATCH('2015'!P$6,DataEx!$7:$7,0))</f>
        <v>0</v>
      </c>
      <c r="Q52" s="189">
        <f>+INDEX(DataEx!$1:$1048576,MATCH('2015'!$A52,DataEx!$D:$D,0),MATCH('2015'!Q$6,DataEx!$7:$7,0))</f>
        <v>0</v>
      </c>
      <c r="R52" s="189">
        <f>+INDEX(DataEx!$1:$1048576,MATCH('2015'!$A52,DataEx!$D:$D,0),MATCH('2015'!R$6,DataEx!$7:$7,0))</f>
        <v>0</v>
      </c>
      <c r="S52" s="270">
        <f t="shared" si="3"/>
        <v>10166967.15</v>
      </c>
      <c r="T52" s="271">
        <f t="shared" si="4"/>
        <v>2.8398556325242314E-3</v>
      </c>
    </row>
    <row r="53" spans="1:20" ht="13.5" thickBot="1">
      <c r="A53" s="176">
        <v>462</v>
      </c>
      <c r="B53" s="346" t="str">
        <f>+VLOOKUP($A53,Master!$D$22:$G$218,4,FALSE)</f>
        <v>Otplata garancija</v>
      </c>
      <c r="C53" s="347"/>
      <c r="D53" s="347"/>
      <c r="E53" s="347"/>
      <c r="F53" s="347"/>
      <c r="G53" s="225">
        <f>+INDEX(DataEx!$1:$1048576,MATCH('2015'!$A53,DataEx!$D:$D,0),MATCH('2015'!G$6,DataEx!$7:$7,0))</f>
        <v>0</v>
      </c>
      <c r="H53" s="225">
        <f>+INDEX(DataEx!$1:$1048576,MATCH('2015'!$A53,DataEx!$D:$D,0),MATCH('2015'!H$6,DataEx!$7:$7,0))</f>
        <v>0</v>
      </c>
      <c r="I53" s="225">
        <f>+INDEX(DataEx!$1:$1048576,MATCH('2015'!$A53,DataEx!$D:$D,0),MATCH('2015'!I$6,DataEx!$7:$7,0))</f>
        <v>0</v>
      </c>
      <c r="J53" s="225">
        <f>+INDEX(DataEx!$1:$1048576,MATCH('2015'!$A53,DataEx!$D:$D,0),MATCH('2015'!J$6,DataEx!$7:$7,0))</f>
        <v>0</v>
      </c>
      <c r="K53" s="225">
        <f>+INDEX(DataEx!$1:$1048576,MATCH('2015'!$A53,DataEx!$D:$D,0),MATCH('2015'!K$6,DataEx!$7:$7,0))</f>
        <v>0</v>
      </c>
      <c r="L53" s="225">
        <f>+INDEX(DataEx!$1:$1048576,MATCH('2015'!$A53,DataEx!$D:$D,0),MATCH('2015'!L$6,DataEx!$7:$7,0))</f>
        <v>0</v>
      </c>
      <c r="M53" s="225">
        <f>+INDEX(DataEx!$1:$1048576,MATCH('2015'!$A53,DataEx!$D:$D,0),MATCH('2015'!M$6,DataEx!$7:$7,0))</f>
        <v>0</v>
      </c>
      <c r="N53" s="225">
        <f>+INDEX(DataEx!$1:$1048576,MATCH('2015'!$A53,DataEx!$D:$D,0),MATCH('2015'!N$6,DataEx!$7:$7,0))</f>
        <v>0</v>
      </c>
      <c r="O53" s="225">
        <f>+INDEX(DataEx!$1:$1048576,MATCH('2015'!$A53,DataEx!$D:$D,0),MATCH('2015'!O$6,DataEx!$7:$7,0))</f>
        <v>0</v>
      </c>
      <c r="P53" s="225">
        <f>+INDEX(DataEx!$1:$1048576,MATCH('2015'!$A53,DataEx!$D:$D,0),MATCH('2015'!P$6,DataEx!$7:$7,0))</f>
        <v>0</v>
      </c>
      <c r="Q53" s="225">
        <f>+INDEX(DataEx!$1:$1048576,MATCH('2015'!$A53,DataEx!$D:$D,0),MATCH('2015'!Q$6,DataEx!$7:$7,0))</f>
        <v>0</v>
      </c>
      <c r="R53" s="225">
        <f>+INDEX(DataEx!$1:$1048576,MATCH('2015'!$A53,DataEx!$D:$D,0),MATCH('2015'!R$6,DataEx!$7:$7,0))</f>
        <v>0</v>
      </c>
      <c r="S53" s="284">
        <f t="shared" si="3"/>
        <v>0</v>
      </c>
      <c r="T53" s="285">
        <f t="shared" si="4"/>
        <v>0</v>
      </c>
    </row>
    <row r="54" spans="1:20" ht="13.5" thickBot="1">
      <c r="A54" s="170">
        <v>4630</v>
      </c>
      <c r="B54" s="346" t="str">
        <f>+VLOOKUP($A54,Master!$D$22:$G$218,4,TRUE)</f>
        <v>Otplata obaveza iz prethodnih godina</v>
      </c>
      <c r="C54" s="347"/>
      <c r="D54" s="347"/>
      <c r="E54" s="347"/>
      <c r="F54" s="347"/>
      <c r="G54" s="225">
        <f>+INDEX(DataEx!$1:$1048576,MATCH('2015'!$A54,DataEx!$D:$D,0),MATCH('2015'!G$6,DataEx!$7:$7,0))</f>
        <v>1536097.2400000002</v>
      </c>
      <c r="H54" s="225">
        <f>+INDEX(DataEx!$1:$1048576,MATCH('2015'!$A54,DataEx!$D:$D,0),MATCH('2015'!H$6,DataEx!$7:$7,0))</f>
        <v>1937879.0199999991</v>
      </c>
      <c r="I54" s="225">
        <f>+INDEX(DataEx!$1:$1048576,MATCH('2015'!$A54,DataEx!$D:$D,0),MATCH('2015'!I$6,DataEx!$7:$7,0))</f>
        <v>1971947.6200000008</v>
      </c>
      <c r="J54" s="225">
        <f>+INDEX(DataEx!$1:$1048576,MATCH('2015'!$A54,DataEx!$D:$D,0),MATCH('2015'!J$6,DataEx!$7:$7,0))</f>
        <v>4020535.4399999976</v>
      </c>
      <c r="K54" s="225">
        <f>+INDEX(DataEx!$1:$1048576,MATCH('2015'!$A54,DataEx!$D:$D,0),MATCH('2015'!K$6,DataEx!$7:$7,0))</f>
        <v>2434526.8999999985</v>
      </c>
      <c r="L54" s="225">
        <f>+INDEX(DataEx!$1:$1048576,MATCH('2015'!$A54,DataEx!$D:$D,0),MATCH('2015'!L$6,DataEx!$7:$7,0))</f>
        <v>27513982.240000013</v>
      </c>
      <c r="M54" s="225">
        <f>+INDEX(DataEx!$1:$1048576,MATCH('2015'!$A54,DataEx!$D:$D,0),MATCH('2015'!M$6,DataEx!$7:$7,0))</f>
        <v>11577992.679999953</v>
      </c>
      <c r="N54" s="225">
        <f>+INDEX(DataEx!$1:$1048576,MATCH('2015'!$A54,DataEx!$D:$D,0),MATCH('2015'!N$6,DataEx!$7:$7,0))</f>
        <v>0</v>
      </c>
      <c r="O54" s="225">
        <f>+INDEX(DataEx!$1:$1048576,MATCH('2015'!$A54,DataEx!$D:$D,0),MATCH('2015'!O$6,DataEx!$7:$7,0))</f>
        <v>0</v>
      </c>
      <c r="P54" s="225">
        <f>+INDEX(DataEx!$1:$1048576,MATCH('2015'!$A54,DataEx!$D:$D,0),MATCH('2015'!P$6,DataEx!$7:$7,0))</f>
        <v>0</v>
      </c>
      <c r="Q54" s="225">
        <f>+INDEX(DataEx!$1:$1048576,MATCH('2015'!$A54,DataEx!$D:$D,0),MATCH('2015'!Q$6,DataEx!$7:$7,0))</f>
        <v>0</v>
      </c>
      <c r="R54" s="225">
        <f>+INDEX(DataEx!$1:$1048576,MATCH('2015'!$A54,DataEx!$D:$D,0),MATCH('2015'!R$6,DataEx!$7:$7,0))</f>
        <v>0</v>
      </c>
      <c r="S54" s="284">
        <f>+SUM(G54:R54)</f>
        <v>50992961.139999963</v>
      </c>
      <c r="T54" s="285">
        <f>+S54/$T$7</f>
        <v>1.4243446032233726E-2</v>
      </c>
    </row>
    <row r="55" spans="1:20" ht="13.5" thickBot="1">
      <c r="A55" s="71">
        <v>1005</v>
      </c>
      <c r="B55" s="386" t="str">
        <f>+VLOOKUP($A55,Master!$D$22:$G$220,4,FALSE)</f>
        <v>Neto povećanje obaveza</v>
      </c>
      <c r="C55" s="387"/>
      <c r="D55" s="387"/>
      <c r="E55" s="387"/>
      <c r="F55" s="387"/>
      <c r="G55" s="99">
        <f>+INDEX(DataEx!$1:$1048576,MATCH('2015'!$A55,DataEx!$D:$D,0),MATCH('2015'!G$6,DataEx!$7:$7,0))</f>
        <v>0</v>
      </c>
      <c r="H55" s="99">
        <f>+INDEX(DataEx!$1:$1048576,MATCH('2015'!$A55,DataEx!$D:$D,0),MATCH('2015'!H$6,DataEx!$7:$7,0))</f>
        <v>0</v>
      </c>
      <c r="I55" s="99">
        <f>+INDEX(DataEx!$1:$1048576,MATCH('2015'!$A55,DataEx!$D:$D,0),MATCH('2015'!I$6,DataEx!$7:$7,0))</f>
        <v>0</v>
      </c>
      <c r="J55" s="99">
        <f>+INDEX(DataEx!$1:$1048576,MATCH('2015'!$A55,DataEx!$D:$D,0),MATCH('2015'!J$6,DataEx!$7:$7,0))</f>
        <v>0</v>
      </c>
      <c r="K55" s="99">
        <f>+INDEX(DataEx!$1:$1048576,MATCH('2015'!$A55,DataEx!$D:$D,0),MATCH('2015'!K$6,DataEx!$7:$7,0))</f>
        <v>0</v>
      </c>
      <c r="L55" s="99">
        <f>+INDEX(DataEx!$1:$1048576,MATCH('2015'!$A55,DataEx!$D:$D,0),MATCH('2015'!L$6,DataEx!$7:$7,0))</f>
        <v>0</v>
      </c>
      <c r="M55" s="99">
        <f>+INDEX(DataEx!$1:$1048576,MATCH('2015'!$A55,DataEx!$D:$D,0),MATCH('2015'!M$6,DataEx!$7:$7,0))</f>
        <v>0</v>
      </c>
      <c r="N55" s="99">
        <f>+INDEX(DataEx!$1:$1048576,MATCH('2015'!$A55,DataEx!$D:$D,0),MATCH('2015'!N$6,DataEx!$7:$7,0))</f>
        <v>0</v>
      </c>
      <c r="O55" s="99">
        <f>+INDEX(DataEx!$1:$1048576,MATCH('2015'!$A55,DataEx!$D:$D,0),MATCH('2015'!O$6,DataEx!$7:$7,0))</f>
        <v>0</v>
      </c>
      <c r="P55" s="99">
        <f>+INDEX(DataEx!$1:$1048576,MATCH('2015'!$A55,DataEx!$D:$D,0),MATCH('2015'!P$6,DataEx!$7:$7,0))</f>
        <v>0</v>
      </c>
      <c r="Q55" s="99">
        <f>+INDEX(DataEx!$1:$1048576,MATCH('2015'!$A55,DataEx!$D:$D,0),MATCH('2015'!Q$6,DataEx!$7:$7,0))</f>
        <v>0</v>
      </c>
      <c r="R55" s="99">
        <f>+INDEX(DataEx!$1:$1048576,MATCH('2015'!$A55,DataEx!$D:$D,0),MATCH('2015'!R$6,DataEx!$7:$7,0))</f>
        <v>0</v>
      </c>
      <c r="S55" s="136">
        <f>+SUM(G55:R55)</f>
        <v>0</v>
      </c>
      <c r="T55" s="137">
        <f>+S55/$T$7</f>
        <v>0</v>
      </c>
    </row>
    <row r="56" spans="1:20" ht="13.5" thickBot="1">
      <c r="A56" s="170">
        <v>1000</v>
      </c>
      <c r="B56" s="348" t="str">
        <f>+VLOOKUP($A56,Master!$D$22:$G$218,4,FALSE)</f>
        <v>Suficit / deficit</v>
      </c>
      <c r="C56" s="349"/>
      <c r="D56" s="349"/>
      <c r="E56" s="349"/>
      <c r="F56" s="349"/>
      <c r="G56" s="177">
        <f>+G10-G30</f>
        <v>-21938190.850000039</v>
      </c>
      <c r="H56" s="177">
        <f t="shared" ref="H56:R56" si="9">+H10-H30</f>
        <v>-21285412.170000046</v>
      </c>
      <c r="I56" s="177">
        <f t="shared" si="9"/>
        <v>-10982931.670000046</v>
      </c>
      <c r="J56" s="177">
        <f t="shared" si="9"/>
        <v>-29188750.890000001</v>
      </c>
      <c r="K56" s="177">
        <f t="shared" si="9"/>
        <v>-13492772.620000005</v>
      </c>
      <c r="L56" s="177">
        <f t="shared" si="9"/>
        <v>-21043575.510000005</v>
      </c>
      <c r="M56" s="177">
        <f t="shared" si="9"/>
        <v>2404385.2599999756</v>
      </c>
      <c r="N56" s="177">
        <f t="shared" si="9"/>
        <v>0</v>
      </c>
      <c r="O56" s="177">
        <f t="shared" si="9"/>
        <v>0</v>
      </c>
      <c r="P56" s="177">
        <f t="shared" si="9"/>
        <v>0</v>
      </c>
      <c r="Q56" s="177">
        <f t="shared" si="9"/>
        <v>0</v>
      </c>
      <c r="R56" s="177">
        <f t="shared" si="9"/>
        <v>0</v>
      </c>
      <c r="S56" s="286">
        <f t="shared" si="3"/>
        <v>-115527248.45000017</v>
      </c>
      <c r="T56" s="287">
        <f t="shared" si="4"/>
        <v>-3.2269279754755499E-2</v>
      </c>
    </row>
    <row r="57" spans="1:20" ht="13.5" thickBot="1">
      <c r="A57" s="170">
        <v>1001</v>
      </c>
      <c r="B57" s="340" t="str">
        <f>+VLOOKUP($A57,Master!$D$22:$G$218,4,FALSE)</f>
        <v>Primarni bilans</v>
      </c>
      <c r="C57" s="341"/>
      <c r="D57" s="341"/>
      <c r="E57" s="341"/>
      <c r="F57" s="341"/>
      <c r="G57" s="231">
        <f>+G56+G38</f>
        <v>-19706739.840000041</v>
      </c>
      <c r="H57" s="231">
        <f t="shared" ref="H57:R57" si="10">+H56+H38</f>
        <v>-18395204.290000048</v>
      </c>
      <c r="I57" s="231">
        <f t="shared" si="10"/>
        <v>-5942357.7000000458</v>
      </c>
      <c r="J57" s="231">
        <f t="shared" si="10"/>
        <v>-10114898.369999997</v>
      </c>
      <c r="K57" s="231">
        <f t="shared" si="10"/>
        <v>2483421.7299999949</v>
      </c>
      <c r="L57" s="231">
        <f t="shared" si="10"/>
        <v>-16673676.040000007</v>
      </c>
      <c r="M57" s="231">
        <f t="shared" si="10"/>
        <v>7509324.4599999757</v>
      </c>
      <c r="N57" s="231">
        <f t="shared" si="10"/>
        <v>0</v>
      </c>
      <c r="O57" s="231">
        <f t="shared" si="10"/>
        <v>0</v>
      </c>
      <c r="P57" s="231">
        <f t="shared" si="10"/>
        <v>0</v>
      </c>
      <c r="Q57" s="231">
        <f t="shared" si="10"/>
        <v>0</v>
      </c>
      <c r="R57" s="231">
        <f t="shared" si="10"/>
        <v>0</v>
      </c>
      <c r="S57" s="286">
        <f t="shared" si="3"/>
        <v>-60840130.050000161</v>
      </c>
      <c r="T57" s="287">
        <f t="shared" si="4"/>
        <v>-1.6993975042596622E-2</v>
      </c>
    </row>
    <row r="58" spans="1:20">
      <c r="A58" s="170">
        <v>46</v>
      </c>
      <c r="B58" s="332" t="str">
        <f>+VLOOKUP($A58,Master!$D$22:$G$218,4,FALSE)</f>
        <v>Otplata dugova</v>
      </c>
      <c r="C58" s="333"/>
      <c r="D58" s="333"/>
      <c r="E58" s="333"/>
      <c r="F58" s="333"/>
      <c r="G58" s="219">
        <f t="shared" ref="G58:R58" si="11">+SUM(G59:G60)</f>
        <v>17043987.649999999</v>
      </c>
      <c r="H58" s="219">
        <f t="shared" si="11"/>
        <v>1933056.25</v>
      </c>
      <c r="I58" s="219">
        <f t="shared" si="11"/>
        <v>30815576.710000008</v>
      </c>
      <c r="J58" s="219">
        <f t="shared" si="11"/>
        <v>39716380.309999995</v>
      </c>
      <c r="K58" s="219">
        <f t="shared" si="11"/>
        <v>5165036.2</v>
      </c>
      <c r="L58" s="219">
        <f t="shared" si="11"/>
        <v>34898791.960000001</v>
      </c>
      <c r="M58" s="219">
        <f t="shared" si="11"/>
        <v>47031347.280000001</v>
      </c>
      <c r="N58" s="219">
        <f t="shared" si="11"/>
        <v>0</v>
      </c>
      <c r="O58" s="219">
        <f t="shared" si="11"/>
        <v>0</v>
      </c>
      <c r="P58" s="219">
        <f t="shared" si="11"/>
        <v>0</v>
      </c>
      <c r="Q58" s="219">
        <f t="shared" si="11"/>
        <v>0</v>
      </c>
      <c r="R58" s="219">
        <f t="shared" si="11"/>
        <v>0</v>
      </c>
      <c r="S58" s="288">
        <f t="shared" si="3"/>
        <v>176604176.36000001</v>
      </c>
      <c r="T58" s="289">
        <f t="shared" si="4"/>
        <v>4.9329397603418902E-2</v>
      </c>
    </row>
    <row r="59" spans="1:20">
      <c r="A59" s="170">
        <v>4611</v>
      </c>
      <c r="B59" s="334" t="str">
        <f>+VLOOKUP($A59,Master!$D$22:$G$218,4,FALSE)</f>
        <v>Otplata hartija od vrijednosti i kredita rezidentima</v>
      </c>
      <c r="C59" s="335"/>
      <c r="D59" s="335"/>
      <c r="E59" s="335"/>
      <c r="F59" s="335"/>
      <c r="G59" s="237">
        <f>+INDEX(DataEx!$1:$1048576,MATCH('2015'!$A59,DataEx!$D:$D,0),MATCH('2015'!G$6,DataEx!$7:$7,0))</f>
        <v>610568.83000000007</v>
      </c>
      <c r="H59" s="237">
        <f>+INDEX(DataEx!$1:$1048576,MATCH('2015'!$A59,DataEx!$D:$D,0),MATCH('2015'!H$6,DataEx!$7:$7,0))</f>
        <v>814379.62</v>
      </c>
      <c r="I59" s="237">
        <f>+INDEX(DataEx!$1:$1048576,MATCH('2015'!$A59,DataEx!$D:$D,0),MATCH('2015'!I$6,DataEx!$7:$7,0))</f>
        <v>18805287.670000002</v>
      </c>
      <c r="J59" s="237">
        <f>+INDEX(DataEx!$1:$1048576,MATCH('2015'!$A59,DataEx!$D:$D,0),MATCH('2015'!J$6,DataEx!$7:$7,0))</f>
        <v>4348886.3999999994</v>
      </c>
      <c r="K59" s="237">
        <f>+INDEX(DataEx!$1:$1048576,MATCH('2015'!$A59,DataEx!$D:$D,0),MATCH('2015'!K$6,DataEx!$7:$7,0))</f>
        <v>97613.569999999992</v>
      </c>
      <c r="L59" s="237">
        <f>+INDEX(DataEx!$1:$1048576,MATCH('2015'!$A59,DataEx!$D:$D,0),MATCH('2015'!L$6,DataEx!$7:$7,0))</f>
        <v>13454297.34</v>
      </c>
      <c r="M59" s="237">
        <f>+INDEX(DataEx!$1:$1048576,MATCH('2015'!$A59,DataEx!$D:$D,0),MATCH('2015'!M$6,DataEx!$7:$7,0))</f>
        <v>22397928.459999997</v>
      </c>
      <c r="N59" s="237">
        <f>+INDEX(DataEx!$1:$1048576,MATCH('2015'!$A59,DataEx!$D:$D,0),MATCH('2015'!N$6,DataEx!$7:$7,0))</f>
        <v>0</v>
      </c>
      <c r="O59" s="237">
        <f>+INDEX(DataEx!$1:$1048576,MATCH('2015'!$A59,DataEx!$D:$D,0),MATCH('2015'!O$6,DataEx!$7:$7,0))</f>
        <v>0</v>
      </c>
      <c r="P59" s="237">
        <f>+INDEX(DataEx!$1:$1048576,MATCH('2015'!$A59,DataEx!$D:$D,0),MATCH('2015'!P$6,DataEx!$7:$7,0))</f>
        <v>0</v>
      </c>
      <c r="Q59" s="237">
        <f>+INDEX(DataEx!$1:$1048576,MATCH('2015'!$A59,DataEx!$D:$D,0),MATCH('2015'!Q$6,DataEx!$7:$7,0))</f>
        <v>0</v>
      </c>
      <c r="R59" s="237">
        <f>+INDEX(DataEx!$1:$1048576,MATCH('2015'!$A59,DataEx!$D:$D,0),MATCH('2015'!R$6,DataEx!$7:$7,0))</f>
        <v>0</v>
      </c>
      <c r="S59" s="290">
        <f t="shared" si="3"/>
        <v>60528961.890000001</v>
      </c>
      <c r="T59" s="291">
        <f t="shared" si="4"/>
        <v>1.6907058989972346E-2</v>
      </c>
    </row>
    <row r="60" spans="1:20" ht="13.5" thickBot="1">
      <c r="A60" s="170">
        <v>4612</v>
      </c>
      <c r="B60" s="330" t="str">
        <f>+VLOOKUP($A60,Master!$D$22:$G$218,4,FALSE)</f>
        <v>Otplata hartija od vrijednosti i kredita nerezidentima</v>
      </c>
      <c r="C60" s="331"/>
      <c r="D60" s="331"/>
      <c r="E60" s="331"/>
      <c r="F60" s="331"/>
      <c r="G60" s="237">
        <f>+INDEX(DataEx!$1:$1048576,MATCH('2015'!$A60,DataEx!$D:$D,0),MATCH('2015'!G$6,DataEx!$7:$7,0))</f>
        <v>16433418.82</v>
      </c>
      <c r="H60" s="237">
        <f>+INDEX(DataEx!$1:$1048576,MATCH('2015'!$A60,DataEx!$D:$D,0),MATCH('2015'!H$6,DataEx!$7:$7,0))</f>
        <v>1118676.6299999999</v>
      </c>
      <c r="I60" s="237">
        <f>+INDEX(DataEx!$1:$1048576,MATCH('2015'!$A60,DataEx!$D:$D,0),MATCH('2015'!I$6,DataEx!$7:$7,0))</f>
        <v>12010289.040000005</v>
      </c>
      <c r="J60" s="237">
        <f>+INDEX(DataEx!$1:$1048576,MATCH('2015'!$A60,DataEx!$D:$D,0),MATCH('2015'!J$6,DataEx!$7:$7,0))</f>
        <v>35367493.909999996</v>
      </c>
      <c r="K60" s="237">
        <f>+INDEX(DataEx!$1:$1048576,MATCH('2015'!$A60,DataEx!$D:$D,0),MATCH('2015'!K$6,DataEx!$7:$7,0))</f>
        <v>5067422.63</v>
      </c>
      <c r="L60" s="237">
        <f>+INDEX(DataEx!$1:$1048576,MATCH('2015'!$A60,DataEx!$D:$D,0),MATCH('2015'!L$6,DataEx!$7:$7,0))</f>
        <v>21444494.620000001</v>
      </c>
      <c r="M60" s="237">
        <f>+INDEX(DataEx!$1:$1048576,MATCH('2015'!$A60,DataEx!$D:$D,0),MATCH('2015'!M$6,DataEx!$7:$7,0))</f>
        <v>24633418.82</v>
      </c>
      <c r="N60" s="237">
        <f>+INDEX(DataEx!$1:$1048576,MATCH('2015'!$A60,DataEx!$D:$D,0),MATCH('2015'!N$6,DataEx!$7:$7,0))</f>
        <v>0</v>
      </c>
      <c r="O60" s="237">
        <f>+INDEX(DataEx!$1:$1048576,MATCH('2015'!$A60,DataEx!$D:$D,0),MATCH('2015'!O$6,DataEx!$7:$7,0))</f>
        <v>0</v>
      </c>
      <c r="P60" s="237">
        <f>+INDEX(DataEx!$1:$1048576,MATCH('2015'!$A60,DataEx!$D:$D,0),MATCH('2015'!P$6,DataEx!$7:$7,0))</f>
        <v>0</v>
      </c>
      <c r="Q60" s="237">
        <f>+INDEX(DataEx!$1:$1048576,MATCH('2015'!$A60,DataEx!$D:$D,0),MATCH('2015'!Q$6,DataEx!$7:$7,0))</f>
        <v>0</v>
      </c>
      <c r="R60" s="237">
        <f>+INDEX(DataEx!$1:$1048576,MATCH('2015'!$A60,DataEx!$D:$D,0),MATCH('2015'!R$6,DataEx!$7:$7,0))</f>
        <v>0</v>
      </c>
      <c r="S60" s="290">
        <f t="shared" si="3"/>
        <v>116075214.47</v>
      </c>
      <c r="T60" s="291">
        <f t="shared" si="4"/>
        <v>3.2422338613446552E-2</v>
      </c>
    </row>
    <row r="61" spans="1:20" ht="13.5" thickBot="1">
      <c r="A61" s="170">
        <v>1002</v>
      </c>
      <c r="B61" s="336" t="str">
        <f>+VLOOKUP($A61,Master!$D$22:$G$218,4,FALSE)</f>
        <v>Nedostajuća sredstva</v>
      </c>
      <c r="C61" s="337"/>
      <c r="D61" s="337"/>
      <c r="E61" s="337"/>
      <c r="F61" s="337"/>
      <c r="G61" s="243">
        <f t="shared" ref="G61:R61" si="12">+G56-G58</f>
        <v>-38982178.500000037</v>
      </c>
      <c r="H61" s="243">
        <f t="shared" si="12"/>
        <v>-23218468.420000046</v>
      </c>
      <c r="I61" s="243">
        <f t="shared" si="12"/>
        <v>-41798508.380000055</v>
      </c>
      <c r="J61" s="243">
        <f t="shared" si="12"/>
        <v>-68905131.199999988</v>
      </c>
      <c r="K61" s="243">
        <f t="shared" si="12"/>
        <v>-18657808.820000004</v>
      </c>
      <c r="L61" s="243">
        <f t="shared" si="12"/>
        <v>-55942367.470000006</v>
      </c>
      <c r="M61" s="243">
        <f t="shared" si="12"/>
        <v>-44626962.020000026</v>
      </c>
      <c r="N61" s="243">
        <f t="shared" si="12"/>
        <v>0</v>
      </c>
      <c r="O61" s="243">
        <f t="shared" si="12"/>
        <v>0</v>
      </c>
      <c r="P61" s="243">
        <f t="shared" si="12"/>
        <v>0</v>
      </c>
      <c r="Q61" s="243">
        <f t="shared" si="12"/>
        <v>0</v>
      </c>
      <c r="R61" s="243">
        <f t="shared" si="12"/>
        <v>0</v>
      </c>
      <c r="S61" s="292">
        <f t="shared" si="3"/>
        <v>-292131424.81000012</v>
      </c>
      <c r="T61" s="293">
        <f t="shared" si="4"/>
        <v>-8.1598677358174387E-2</v>
      </c>
    </row>
    <row r="62" spans="1:20" ht="13.5" thickBot="1">
      <c r="A62" s="170">
        <v>1003</v>
      </c>
      <c r="B62" s="338" t="str">
        <f>+VLOOKUP($A62,Master!$D$22:$G$218,4,FALSE)</f>
        <v>Finansiranje</v>
      </c>
      <c r="C62" s="339"/>
      <c r="D62" s="339"/>
      <c r="E62" s="339"/>
      <c r="F62" s="339"/>
      <c r="G62" s="177">
        <f>+SUM(G63:G66)</f>
        <v>38982178.500000037</v>
      </c>
      <c r="H62" s="177">
        <f t="shared" ref="H62:R62" si="13">+SUM(H63:H66)</f>
        <v>23218468.420000046</v>
      </c>
      <c r="I62" s="177">
        <f t="shared" si="13"/>
        <v>41798508.380000055</v>
      </c>
      <c r="J62" s="177">
        <f t="shared" si="13"/>
        <v>68905131.199999988</v>
      </c>
      <c r="K62" s="177">
        <f t="shared" si="13"/>
        <v>18657808.820000004</v>
      </c>
      <c r="L62" s="177">
        <f t="shared" si="13"/>
        <v>55942367.470000006</v>
      </c>
      <c r="M62" s="177">
        <f t="shared" si="13"/>
        <v>44626962.020000026</v>
      </c>
      <c r="N62" s="177">
        <f t="shared" si="13"/>
        <v>0</v>
      </c>
      <c r="O62" s="177">
        <f t="shared" si="13"/>
        <v>0</v>
      </c>
      <c r="P62" s="177">
        <f t="shared" si="13"/>
        <v>0</v>
      </c>
      <c r="Q62" s="177">
        <f t="shared" si="13"/>
        <v>0</v>
      </c>
      <c r="R62" s="177">
        <f t="shared" si="13"/>
        <v>0</v>
      </c>
      <c r="S62" s="294">
        <f t="shared" si="3"/>
        <v>292131424.81000012</v>
      </c>
      <c r="T62" s="295">
        <f t="shared" si="4"/>
        <v>8.1598677358174387E-2</v>
      </c>
    </row>
    <row r="63" spans="1:20">
      <c r="A63" s="170">
        <v>7511</v>
      </c>
      <c r="B63" s="334" t="str">
        <f>+VLOOKUP($A63,Master!$D$22:$G$218,4,FALSE)</f>
        <v>Pozajmice i krediti od domaćih izvora</v>
      </c>
      <c r="C63" s="335"/>
      <c r="D63" s="335"/>
      <c r="E63" s="335"/>
      <c r="F63" s="335"/>
      <c r="G63" s="237">
        <f>+INDEX(DataEx!$1:$1048576,MATCH('2015'!$A63,DataEx!$D:$D,0),MATCH('2015'!G$6,DataEx!$7:$7,0))</f>
        <v>21128188.379999999</v>
      </c>
      <c r="H63" s="237">
        <f>+INDEX(DataEx!$1:$1048576,MATCH('2015'!$A63,DataEx!$D:$D,0),MATCH('2015'!H$6,DataEx!$7:$7,0))</f>
        <v>1515711.62</v>
      </c>
      <c r="I63" s="237">
        <f>+INDEX(DataEx!$1:$1048576,MATCH('2015'!$A63,DataEx!$D:$D,0),MATCH('2015'!I$6,DataEx!$7:$7,0))</f>
        <v>12751233.139999999</v>
      </c>
      <c r="J63" s="237">
        <f>+INDEX(DataEx!$1:$1048576,MATCH('2015'!$A63,DataEx!$D:$D,0),MATCH('2015'!J$6,DataEx!$7:$7,0))</f>
        <v>0</v>
      </c>
      <c r="K63" s="237">
        <f>+INDEX(DataEx!$1:$1048576,MATCH('2015'!$A63,DataEx!$D:$D,0),MATCH('2015'!K$6,DataEx!$7:$7,0))</f>
        <v>0</v>
      </c>
      <c r="L63" s="237">
        <f>+INDEX(DataEx!$1:$1048576,MATCH('2015'!$A63,DataEx!$D:$D,0),MATCH('2015'!L$6,DataEx!$7:$7,0))</f>
        <v>0</v>
      </c>
      <c r="M63" s="237">
        <f>+INDEX(DataEx!$1:$1048576,MATCH('2015'!$A63,DataEx!$D:$D,0),MATCH('2015'!M$6,DataEx!$7:$7,0))</f>
        <v>0</v>
      </c>
      <c r="N63" s="237">
        <f>+INDEX(DataEx!$1:$1048576,MATCH('2015'!$A63,DataEx!$D:$D,0),MATCH('2015'!N$6,DataEx!$7:$7,0))</f>
        <v>0</v>
      </c>
      <c r="O63" s="237">
        <f>+INDEX(DataEx!$1:$1048576,MATCH('2015'!$A63,DataEx!$D:$D,0),MATCH('2015'!O$6,DataEx!$7:$7,0))</f>
        <v>0</v>
      </c>
      <c r="P63" s="237">
        <f>+INDEX(DataEx!$1:$1048576,MATCH('2015'!$A63,DataEx!$D:$D,0),MATCH('2015'!P$6,DataEx!$7:$7,0))</f>
        <v>0</v>
      </c>
      <c r="Q63" s="237">
        <f>+INDEX(DataEx!$1:$1048576,MATCH('2015'!$A63,DataEx!$D:$D,0),MATCH('2015'!Q$6,DataEx!$7:$7,0))</f>
        <v>0</v>
      </c>
      <c r="R63" s="237">
        <f>+INDEX(DataEx!$1:$1048576,MATCH('2015'!$A63,DataEx!$D:$D,0),MATCH('2015'!R$6,DataEx!$7:$7,0))</f>
        <v>0</v>
      </c>
      <c r="S63" s="290">
        <f t="shared" si="3"/>
        <v>35395133.140000001</v>
      </c>
      <c r="T63" s="291">
        <f t="shared" si="4"/>
        <v>9.8866325354040399E-3</v>
      </c>
    </row>
    <row r="64" spans="1:20">
      <c r="A64" s="170">
        <v>7512</v>
      </c>
      <c r="B64" s="330" t="str">
        <f>+VLOOKUP($A64,Master!$D$22:$G$218,4,FALSE)</f>
        <v>Pozajmice i krediti od inostranih izvora</v>
      </c>
      <c r="C64" s="331"/>
      <c r="D64" s="331"/>
      <c r="E64" s="331"/>
      <c r="F64" s="331"/>
      <c r="G64" s="237">
        <f>+INDEX(DataEx!$1:$1048576,MATCH('2015'!$A64,DataEx!$D:$D,0),MATCH('2015'!G$6,DataEx!$7:$7,0))</f>
        <v>31032.590000000004</v>
      </c>
      <c r="H64" s="237">
        <f>+INDEX(DataEx!$1:$1048576,MATCH('2015'!$A64,DataEx!$D:$D,0),MATCH('2015'!H$6,DataEx!$7:$7,0))</f>
        <v>329970.52</v>
      </c>
      <c r="I64" s="237">
        <f>+INDEX(DataEx!$1:$1048576,MATCH('2015'!$A64,DataEx!$D:$D,0),MATCH('2015'!I$6,DataEx!$7:$7,0))</f>
        <v>496529781.13999999</v>
      </c>
      <c r="J64" s="237">
        <f>+INDEX(DataEx!$1:$1048576,MATCH('2015'!$A64,DataEx!$D:$D,0),MATCH('2015'!J$6,DataEx!$7:$7,0))</f>
        <v>360049</v>
      </c>
      <c r="K64" s="237">
        <f>+INDEX(DataEx!$1:$1048576,MATCH('2015'!$A64,DataEx!$D:$D,0),MATCH('2015'!K$6,DataEx!$7:$7,0))</f>
        <v>844590.42999999993</v>
      </c>
      <c r="L64" s="237">
        <f>+INDEX(DataEx!$1:$1048576,MATCH('2015'!$A64,DataEx!$D:$D,0),MATCH('2015'!L$6,DataEx!$7:$7,0))</f>
        <v>858399.53999999992</v>
      </c>
      <c r="M64" s="237">
        <f>+INDEX(DataEx!$1:$1048576,MATCH('2015'!$A64,DataEx!$D:$D,0),MATCH('2015'!M$6,DataEx!$7:$7,0))</f>
        <v>2048899.46</v>
      </c>
      <c r="N64" s="237">
        <f>+INDEX(DataEx!$1:$1048576,MATCH('2015'!$A64,DataEx!$D:$D,0),MATCH('2015'!N$6,DataEx!$7:$7,0))</f>
        <v>0</v>
      </c>
      <c r="O64" s="237">
        <f>+INDEX(DataEx!$1:$1048576,MATCH('2015'!$A64,DataEx!$D:$D,0),MATCH('2015'!O$6,DataEx!$7:$7,0))</f>
        <v>0</v>
      </c>
      <c r="P64" s="237">
        <f>+INDEX(DataEx!$1:$1048576,MATCH('2015'!$A64,DataEx!$D:$D,0),MATCH('2015'!P$6,DataEx!$7:$7,0))</f>
        <v>0</v>
      </c>
      <c r="Q64" s="237">
        <f>+INDEX(DataEx!$1:$1048576,MATCH('2015'!$A64,DataEx!$D:$D,0),MATCH('2015'!Q$6,DataEx!$7:$7,0))</f>
        <v>0</v>
      </c>
      <c r="R64" s="237">
        <f>+INDEX(DataEx!$1:$1048576,MATCH('2015'!$A64,DataEx!$D:$D,0),MATCH('2015'!R$6,DataEx!$7:$7,0))</f>
        <v>0</v>
      </c>
      <c r="S64" s="290">
        <f t="shared" si="3"/>
        <v>501002722.68000001</v>
      </c>
      <c r="T64" s="291">
        <f t="shared" si="4"/>
        <v>0.1399409856372727</v>
      </c>
    </row>
    <row r="65" spans="1:20">
      <c r="A65" s="170">
        <v>72</v>
      </c>
      <c r="B65" s="330" t="str">
        <f>+VLOOKUP($A65,Master!$D$22:$G$218,4,FALSE)</f>
        <v>Primici od prodaje imovine</v>
      </c>
      <c r="C65" s="331"/>
      <c r="D65" s="331"/>
      <c r="E65" s="331"/>
      <c r="F65" s="331"/>
      <c r="G65" s="237">
        <f>+INDEX(DataEx!$1:$1048576,MATCH('2015'!$A65,DataEx!$D:$D,0),MATCH('2015'!G$6,DataEx!$7:$7,0))</f>
        <v>282802.59999999998</v>
      </c>
      <c r="H65" s="237">
        <f>+INDEX(DataEx!$1:$1048576,MATCH('2015'!$A65,DataEx!$D:$D,0),MATCH('2015'!H$6,DataEx!$7:$7,0))</f>
        <v>170462.88</v>
      </c>
      <c r="I65" s="237">
        <f>+INDEX(DataEx!$1:$1048576,MATCH('2015'!$A65,DataEx!$D:$D,0),MATCH('2015'!I$6,DataEx!$7:$7,0))</f>
        <v>996410.07000000018</v>
      </c>
      <c r="J65" s="237">
        <f>+INDEX(DataEx!$1:$1048576,MATCH('2015'!$A65,DataEx!$D:$D,0),MATCH('2015'!J$6,DataEx!$7:$7,0))</f>
        <v>23946.27</v>
      </c>
      <c r="K65" s="237">
        <f>+INDEX(DataEx!$1:$1048576,MATCH('2015'!$A65,DataEx!$D:$D,0),MATCH('2015'!K$6,DataEx!$7:$7,0))</f>
        <v>2673826.0900000003</v>
      </c>
      <c r="L65" s="237">
        <f>+INDEX(DataEx!$1:$1048576,MATCH('2015'!$A65,DataEx!$D:$D,0),MATCH('2015'!L$6,DataEx!$7:$7,0))</f>
        <v>40019.590000000004</v>
      </c>
      <c r="M65" s="237">
        <f>+INDEX(DataEx!$1:$1048576,MATCH('2015'!$A65,DataEx!$D:$D,0),MATCH('2015'!M$6,DataEx!$7:$7,0))</f>
        <v>827672.55999999994</v>
      </c>
      <c r="N65" s="237">
        <f>+INDEX(DataEx!$1:$1048576,MATCH('2015'!$A65,DataEx!$D:$D,0),MATCH('2015'!N$6,DataEx!$7:$7,0))</f>
        <v>0</v>
      </c>
      <c r="O65" s="237">
        <f>+INDEX(DataEx!$1:$1048576,MATCH('2015'!$A65,DataEx!$D:$D,0),MATCH('2015'!O$6,DataEx!$7:$7,0))</f>
        <v>0</v>
      </c>
      <c r="P65" s="237">
        <f>+INDEX(DataEx!$1:$1048576,MATCH('2015'!$A65,DataEx!$D:$D,0),MATCH('2015'!P$6,DataEx!$7:$7,0))</f>
        <v>0</v>
      </c>
      <c r="Q65" s="237">
        <f>+INDEX(DataEx!$1:$1048576,MATCH('2015'!$A65,DataEx!$D:$D,0),MATCH('2015'!Q$6,DataEx!$7:$7,0))</f>
        <v>0</v>
      </c>
      <c r="R65" s="237">
        <f>+INDEX(DataEx!$1:$1048576,MATCH('2015'!$A65,DataEx!$D:$D,0),MATCH('2015'!R$6,DataEx!$7:$7,0))</f>
        <v>0</v>
      </c>
      <c r="S65" s="290">
        <f t="shared" si="3"/>
        <v>5015140.0600000005</v>
      </c>
      <c r="T65" s="291">
        <f t="shared" si="4"/>
        <v>1.400837982179269E-3</v>
      </c>
    </row>
    <row r="66" spans="1:20" ht="13.5" thickBot="1">
      <c r="A66" s="170">
        <v>1004</v>
      </c>
      <c r="B66" s="249" t="str">
        <f>+VLOOKUP($A66,Master!$D$22:$G$218,4,FALSE)</f>
        <v>Povećanje / smanjenje depozita</v>
      </c>
      <c r="C66" s="250"/>
      <c r="D66" s="250"/>
      <c r="E66" s="250"/>
      <c r="F66" s="250"/>
      <c r="G66" s="251">
        <f>-G61-SUM(G63:G65)</f>
        <v>17540154.930000037</v>
      </c>
      <c r="H66" s="251">
        <f t="shared" ref="H66:R66" si="14">-H61-SUM(H63:H65)</f>
        <v>21202323.400000047</v>
      </c>
      <c r="I66" s="251">
        <f t="shared" si="14"/>
        <v>-468478915.96999991</v>
      </c>
      <c r="J66" s="251">
        <f t="shared" si="14"/>
        <v>68521135.929999992</v>
      </c>
      <c r="K66" s="251">
        <f t="shared" si="14"/>
        <v>15139392.300000004</v>
      </c>
      <c r="L66" s="251">
        <f t="shared" si="14"/>
        <v>55043948.340000004</v>
      </c>
      <c r="M66" s="251">
        <f t="shared" si="14"/>
        <v>41750390.000000022</v>
      </c>
      <c r="N66" s="251">
        <f t="shared" si="14"/>
        <v>0</v>
      </c>
      <c r="O66" s="251">
        <f t="shared" si="14"/>
        <v>0</v>
      </c>
      <c r="P66" s="251">
        <f t="shared" si="14"/>
        <v>0</v>
      </c>
      <c r="Q66" s="251">
        <f t="shared" si="14"/>
        <v>0</v>
      </c>
      <c r="R66" s="251">
        <f t="shared" si="14"/>
        <v>0</v>
      </c>
      <c r="S66" s="296">
        <f t="shared" si="3"/>
        <v>-249281571.06999978</v>
      </c>
      <c r="T66" s="297">
        <f t="shared" si="4"/>
        <v>-6.9629778796681599E-2</v>
      </c>
    </row>
    <row r="100" spans="1:21"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</row>
    <row r="101" spans="1:21" ht="13.5" thickBot="1">
      <c r="G101" s="69" t="str">
        <f t="shared" ref="G101:R101" si="15">+CONCATENATE(G6,"p")</f>
        <v>2015-01p</v>
      </c>
      <c r="H101" s="69" t="str">
        <f t="shared" si="15"/>
        <v>2015-02p</v>
      </c>
      <c r="I101" s="69" t="str">
        <f t="shared" si="15"/>
        <v>2015-03p</v>
      </c>
      <c r="J101" s="69" t="str">
        <f t="shared" si="15"/>
        <v>2015-04p</v>
      </c>
      <c r="K101" s="69" t="str">
        <f t="shared" si="15"/>
        <v>2015-05p</v>
      </c>
      <c r="L101" s="69" t="str">
        <f t="shared" si="15"/>
        <v>2015-06p</v>
      </c>
      <c r="M101" s="69" t="str">
        <f t="shared" si="15"/>
        <v>2015-07p</v>
      </c>
      <c r="N101" s="69" t="str">
        <f t="shared" si="15"/>
        <v>2015-08p</v>
      </c>
      <c r="O101" s="69" t="str">
        <f t="shared" si="15"/>
        <v>2015-09p</v>
      </c>
      <c r="P101" s="69" t="str">
        <f t="shared" si="15"/>
        <v>2015-10p</v>
      </c>
      <c r="Q101" s="69" t="str">
        <f t="shared" si="15"/>
        <v>2015-11p</v>
      </c>
      <c r="R101" s="69" t="str">
        <f t="shared" si="15"/>
        <v>2015-12p</v>
      </c>
    </row>
    <row r="102" spans="1:21" ht="15.75" customHeight="1" thickBot="1">
      <c r="B102" s="417" t="str">
        <f>+Master!G245</f>
        <v>Plan ostvarenja budžeta</v>
      </c>
      <c r="C102" s="418"/>
      <c r="D102" s="418"/>
      <c r="E102" s="418"/>
      <c r="F102" s="418"/>
      <c r="G102" s="410">
        <v>2015</v>
      </c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2"/>
      <c r="S102" s="116" t="str">
        <f>+S7</f>
        <v>BDP</v>
      </c>
      <c r="T102" s="117">
        <f>+T7</f>
        <v>3580100000</v>
      </c>
    </row>
    <row r="103" spans="1:21" ht="15.75" customHeight="1">
      <c r="B103" s="419"/>
      <c r="C103" s="420"/>
      <c r="D103" s="420"/>
      <c r="E103" s="420"/>
      <c r="F103" s="421"/>
      <c r="G103" s="73" t="str">
        <f t="shared" ref="G103:R103" si="16">+G8</f>
        <v>Januar</v>
      </c>
      <c r="H103" s="73" t="str">
        <f t="shared" si="16"/>
        <v>Februar</v>
      </c>
      <c r="I103" s="73" t="str">
        <f t="shared" si="16"/>
        <v>Mart</v>
      </c>
      <c r="J103" s="73" t="str">
        <f t="shared" si="16"/>
        <v>April</v>
      </c>
      <c r="K103" s="73" t="str">
        <f t="shared" si="16"/>
        <v>Maj</v>
      </c>
      <c r="L103" s="73" t="str">
        <f t="shared" si="16"/>
        <v>Jun</v>
      </c>
      <c r="M103" s="73" t="str">
        <f t="shared" si="16"/>
        <v>Jul</v>
      </c>
      <c r="N103" s="73" t="str">
        <f t="shared" si="16"/>
        <v>Avgust</v>
      </c>
      <c r="O103" s="73" t="str">
        <f t="shared" si="16"/>
        <v>Septembar</v>
      </c>
      <c r="P103" s="73" t="str">
        <f t="shared" si="16"/>
        <v>Oktobar</v>
      </c>
      <c r="Q103" s="73" t="str">
        <f t="shared" si="16"/>
        <v>Novembar</v>
      </c>
      <c r="R103" s="73" t="str">
        <f t="shared" si="16"/>
        <v>Decembar</v>
      </c>
      <c r="S103" s="410" t="str">
        <f>+Master!G239</f>
        <v>Jan - Dec</v>
      </c>
      <c r="T103" s="412">
        <f>+T8</f>
        <v>0</v>
      </c>
    </row>
    <row r="104" spans="1:21" ht="13.5" thickBot="1">
      <c r="B104" s="422"/>
      <c r="C104" s="423"/>
      <c r="D104" s="423"/>
      <c r="E104" s="423"/>
      <c r="F104" s="424"/>
      <c r="G104" s="68" t="s">
        <v>433</v>
      </c>
      <c r="H104" s="68" t="s">
        <v>433</v>
      </c>
      <c r="I104" s="68" t="s">
        <v>433</v>
      </c>
      <c r="J104" s="68" t="s">
        <v>433</v>
      </c>
      <c r="K104" s="68" t="s">
        <v>433</v>
      </c>
      <c r="L104" s="68" t="s">
        <v>433</v>
      </c>
      <c r="M104" s="68" t="s">
        <v>433</v>
      </c>
      <c r="N104" s="68" t="s">
        <v>433</v>
      </c>
      <c r="O104" s="68" t="s">
        <v>433</v>
      </c>
      <c r="P104" s="68" t="s">
        <v>433</v>
      </c>
      <c r="Q104" s="68" t="s">
        <v>433</v>
      </c>
      <c r="R104" s="68" t="s">
        <v>433</v>
      </c>
      <c r="S104" s="66" t="s">
        <v>433</v>
      </c>
      <c r="T104" s="67" t="str">
        <f>+T9</f>
        <v>% BDP</v>
      </c>
    </row>
    <row r="105" spans="1:21" ht="13.5" thickBot="1">
      <c r="A105" s="138" t="str">
        <f t="shared" ref="A105:A148" si="17">+CONCATENATE(A10,"p")</f>
        <v>7p</v>
      </c>
      <c r="B105" s="413" t="str">
        <f>+VLOOKUP(LEFT($A105,LEN(A105)-1)*1,Master!$D$22:$G$218,4,FALSE)</f>
        <v>Prihodi budžeta</v>
      </c>
      <c r="C105" s="414"/>
      <c r="D105" s="414"/>
      <c r="E105" s="414"/>
      <c r="F105" s="414"/>
      <c r="G105" s="97">
        <f>+G106+G115+SUM(G120:G124)</f>
        <v>69711123.673160329</v>
      </c>
      <c r="H105" s="97">
        <f t="shared" ref="H105:R105" si="18">+H106+H115+SUM(H120:H124)</f>
        <v>81327458.054152414</v>
      </c>
      <c r="I105" s="97">
        <f t="shared" si="18"/>
        <v>101074773.72935867</v>
      </c>
      <c r="J105" s="97">
        <f t="shared" si="18"/>
        <v>110868335.86211218</v>
      </c>
      <c r="K105" s="97">
        <f t="shared" si="18"/>
        <v>103941453.42009163</v>
      </c>
      <c r="L105" s="97">
        <f t="shared" si="18"/>
        <v>112398873.78315812</v>
      </c>
      <c r="M105" s="97">
        <f t="shared" si="18"/>
        <v>124717975.14619333</v>
      </c>
      <c r="N105" s="97">
        <f t="shared" si="18"/>
        <v>129916805.18338476</v>
      </c>
      <c r="O105" s="97">
        <f t="shared" si="18"/>
        <v>121599030.86684042</v>
      </c>
      <c r="P105" s="97">
        <f t="shared" si="18"/>
        <v>115844941.95875578</v>
      </c>
      <c r="Q105" s="97">
        <f t="shared" si="18"/>
        <v>100830471.93450241</v>
      </c>
      <c r="R105" s="97">
        <f t="shared" si="18"/>
        <v>156948018.04167318</v>
      </c>
      <c r="S105" s="122">
        <f>+SUM(G105:R105)</f>
        <v>1329179261.6533833</v>
      </c>
      <c r="T105" s="123">
        <f>+S105/$T$7</f>
        <v>0.37126875273131565</v>
      </c>
      <c r="U105" s="304"/>
    </row>
    <row r="106" spans="1:21">
      <c r="A106" s="138" t="str">
        <f t="shared" si="17"/>
        <v>711p</v>
      </c>
      <c r="B106" s="415" t="str">
        <f>+VLOOKUP(LEFT($A106,LEN(A106)-1)*1,Master!$D$22:$G$218,4,FALSE)</f>
        <v>Porezi</v>
      </c>
      <c r="C106" s="416"/>
      <c r="D106" s="416"/>
      <c r="E106" s="416"/>
      <c r="F106" s="416"/>
      <c r="G106" s="81">
        <f>+SUM(G107:G114)</f>
        <v>47438461.833814912</v>
      </c>
      <c r="H106" s="81">
        <f t="shared" ref="H106:R106" si="19">+SUM(H107:H114)</f>
        <v>48051254.173922725</v>
      </c>
      <c r="I106" s="81">
        <f t="shared" si="19"/>
        <v>68643020.701511934</v>
      </c>
      <c r="J106" s="81">
        <f t="shared" si="19"/>
        <v>74644324.702040896</v>
      </c>
      <c r="K106" s="81">
        <f t="shared" si="19"/>
        <v>62371540.361953884</v>
      </c>
      <c r="L106" s="81">
        <f t="shared" si="19"/>
        <v>70088728.880090371</v>
      </c>
      <c r="M106" s="81">
        <f t="shared" si="19"/>
        <v>83389342.293927491</v>
      </c>
      <c r="N106" s="81">
        <f t="shared" si="19"/>
        <v>87963080.772664562</v>
      </c>
      <c r="O106" s="81">
        <f t="shared" si="19"/>
        <v>80794946.466777354</v>
      </c>
      <c r="P106" s="81">
        <f t="shared" si="19"/>
        <v>70587663.849750429</v>
      </c>
      <c r="Q106" s="81">
        <f t="shared" si="19"/>
        <v>60436221.191738874</v>
      </c>
      <c r="R106" s="82">
        <f t="shared" si="19"/>
        <v>78264034.341148108</v>
      </c>
      <c r="S106" s="124">
        <f t="shared" ref="S106:S160" si="20">+SUM(G106:R106)</f>
        <v>832672619.56934154</v>
      </c>
      <c r="T106" s="125">
        <f t="shared" ref="T106:T160" si="21">+S106/$T$7</f>
        <v>0.23258362044896555</v>
      </c>
      <c r="U106" s="303"/>
    </row>
    <row r="107" spans="1:21">
      <c r="A107" s="138" t="str">
        <f t="shared" si="17"/>
        <v>7111p</v>
      </c>
      <c r="B107" s="398" t="str">
        <f>+VLOOKUP(LEFT($A107,LEN(A107)-1)*1,Master!$D$22:$G$218,4,FALSE)</f>
        <v>Porez na dohodak fizičkih lica</v>
      </c>
      <c r="C107" s="399"/>
      <c r="D107" s="399"/>
      <c r="E107" s="399"/>
      <c r="F107" s="399"/>
      <c r="G107" s="91">
        <f>+INDEX(DataEx!$1:$1048576,MATCH('2015'!$A107,DataEx!$D:$D,0),MATCH('2015'!G$101,DataEx!$222:$222,0))</f>
        <v>3573995.3554284605</v>
      </c>
      <c r="H107" s="91">
        <f>+INDEX(DataEx!$1:$1048576,MATCH('2015'!$A107,DataEx!$D:$D,0),MATCH('2015'!H$101,DataEx!$222:$222,0))</f>
        <v>6873843.9545441465</v>
      </c>
      <c r="I107" s="91">
        <f>+INDEX(DataEx!$1:$1048576,MATCH('2015'!$A107,DataEx!$D:$D,0),MATCH('2015'!I$101,DataEx!$222:$222,0))</f>
        <v>8628957.8256391361</v>
      </c>
      <c r="J107" s="91">
        <f>+INDEX(DataEx!$1:$1048576,MATCH('2015'!$A107,DataEx!$D:$D,0),MATCH('2015'!J$101,DataEx!$222:$222,0))</f>
        <v>8483434.6457901541</v>
      </c>
      <c r="K107" s="91">
        <f>+INDEX(DataEx!$1:$1048576,MATCH('2015'!$A107,DataEx!$D:$D,0),MATCH('2015'!K$101,DataEx!$222:$222,0))</f>
        <v>9434922.5878236145</v>
      </c>
      <c r="L107" s="91">
        <f>+INDEX(DataEx!$1:$1048576,MATCH('2015'!$A107,DataEx!$D:$D,0),MATCH('2015'!L$101,DataEx!$222:$222,0))</f>
        <v>8991934.6560795475</v>
      </c>
      <c r="M107" s="91">
        <f>+INDEX(DataEx!$1:$1048576,MATCH('2015'!$A107,DataEx!$D:$D,0),MATCH('2015'!M$101,DataEx!$222:$222,0))</f>
        <v>9046366.0797531549</v>
      </c>
      <c r="N107" s="91">
        <f>+INDEX(DataEx!$1:$1048576,MATCH('2015'!$A107,DataEx!$D:$D,0),MATCH('2015'!N$101,DataEx!$222:$222,0))</f>
        <v>9922440.3850700893</v>
      </c>
      <c r="O107" s="91">
        <f>+INDEX(DataEx!$1:$1048576,MATCH('2015'!$A107,DataEx!$D:$D,0),MATCH('2015'!O$101,DataEx!$222:$222,0))</f>
        <v>9246654.8577025365</v>
      </c>
      <c r="P107" s="91">
        <f>+INDEX(DataEx!$1:$1048576,MATCH('2015'!$A107,DataEx!$D:$D,0),MATCH('2015'!P$101,DataEx!$222:$222,0))</f>
        <v>8428028.1672596131</v>
      </c>
      <c r="Q107" s="91">
        <f>+INDEX(DataEx!$1:$1048576,MATCH('2015'!$A107,DataEx!$D:$D,0),MATCH('2015'!Q$101,DataEx!$222:$222,0))</f>
        <v>8212187.9289413234</v>
      </c>
      <c r="R107" s="91">
        <f>+INDEX(DataEx!$1:$1048576,MATCH('2015'!$A107,DataEx!$D:$D,0),MATCH('2015'!R$101,DataEx!$222:$222,0))</f>
        <v>17086876.381307587</v>
      </c>
      <c r="S107" s="126">
        <f t="shared" si="20"/>
        <v>107929642.82533936</v>
      </c>
      <c r="T107" s="127">
        <f t="shared" si="21"/>
        <v>3.0147102825434865E-2</v>
      </c>
    </row>
    <row r="108" spans="1:21">
      <c r="A108" s="138" t="str">
        <f t="shared" si="17"/>
        <v>7112p</v>
      </c>
      <c r="B108" s="398" t="str">
        <f>+VLOOKUP(LEFT($A108,LEN(A108)-1)*1,Master!$D$22:$G$218,4,FALSE)</f>
        <v>Porez na dobit pravnih lica</v>
      </c>
      <c r="C108" s="399"/>
      <c r="D108" s="399"/>
      <c r="E108" s="399"/>
      <c r="F108" s="399"/>
      <c r="G108" s="91">
        <f>+INDEX(DataEx!$1:$1048576,MATCH('2015'!$A108,DataEx!$D:$D,0),MATCH('2015'!G$101,DataEx!$222:$222,0))</f>
        <v>932399.70044660708</v>
      </c>
      <c r="H108" s="91">
        <f>+INDEX(DataEx!$1:$1048576,MATCH('2015'!$A108,DataEx!$D:$D,0),MATCH('2015'!H$101,DataEx!$222:$222,0))</f>
        <v>960648.1117244123</v>
      </c>
      <c r="I108" s="91">
        <f>+INDEX(DataEx!$1:$1048576,MATCH('2015'!$A108,DataEx!$D:$D,0),MATCH('2015'!I$101,DataEx!$222:$222,0))</f>
        <v>11938576.266732469</v>
      </c>
      <c r="J108" s="91">
        <f>+INDEX(DataEx!$1:$1048576,MATCH('2015'!$A108,DataEx!$D:$D,0),MATCH('2015'!J$101,DataEx!$222:$222,0))</f>
        <v>12301967.31174976</v>
      </c>
      <c r="K108" s="91">
        <f>+INDEX(DataEx!$1:$1048576,MATCH('2015'!$A108,DataEx!$D:$D,0),MATCH('2015'!K$101,DataEx!$222:$222,0))</f>
        <v>2674098.0198717569</v>
      </c>
      <c r="L108" s="91">
        <f>+INDEX(DataEx!$1:$1048576,MATCH('2015'!$A108,DataEx!$D:$D,0),MATCH('2015'!L$101,DataEx!$222:$222,0))</f>
        <v>3180140.852284038</v>
      </c>
      <c r="M108" s="91">
        <f>+INDEX(DataEx!$1:$1048576,MATCH('2015'!$A108,DataEx!$D:$D,0),MATCH('2015'!M$101,DataEx!$222:$222,0))</f>
        <v>5395660.7985904692</v>
      </c>
      <c r="N108" s="91">
        <f>+INDEX(DataEx!$1:$1048576,MATCH('2015'!$A108,DataEx!$D:$D,0),MATCH('2015'!N$101,DataEx!$222:$222,0))</f>
        <v>2863130.1493314239</v>
      </c>
      <c r="O108" s="91">
        <f>+INDEX(DataEx!$1:$1048576,MATCH('2015'!$A108,DataEx!$D:$D,0),MATCH('2015'!O$101,DataEx!$222:$222,0))</f>
        <v>2353497.2340047848</v>
      </c>
      <c r="P108" s="91">
        <f>+INDEX(DataEx!$1:$1048576,MATCH('2015'!$A108,DataEx!$D:$D,0),MATCH('2015'!P$101,DataEx!$222:$222,0))</f>
        <v>1665538.328390266</v>
      </c>
      <c r="Q108" s="91">
        <f>+INDEX(DataEx!$1:$1048576,MATCH('2015'!$A108,DataEx!$D:$D,0),MATCH('2015'!Q$101,DataEx!$222:$222,0))</f>
        <v>862427.72685132292</v>
      </c>
      <c r="R108" s="91">
        <f>+INDEX(DataEx!$1:$1048576,MATCH('2015'!$A108,DataEx!$D:$D,0),MATCH('2015'!R$101,DataEx!$222:$222,0))</f>
        <v>1507473.9400802045</v>
      </c>
      <c r="S108" s="126">
        <f t="shared" si="20"/>
        <v>46635558.440057509</v>
      </c>
      <c r="T108" s="127">
        <f t="shared" si="21"/>
        <v>1.30263284377692E-2</v>
      </c>
    </row>
    <row r="109" spans="1:21">
      <c r="A109" s="138" t="str">
        <f t="shared" si="17"/>
        <v>7113p</v>
      </c>
      <c r="B109" s="398" t="str">
        <f>+VLOOKUP(LEFT($A109,LEN(A109)-1)*1,Master!$D$22:$G$218,4,FALSE)</f>
        <v>Porez na promet nepokretnosti</v>
      </c>
      <c r="C109" s="399"/>
      <c r="D109" s="399"/>
      <c r="E109" s="399"/>
      <c r="F109" s="399"/>
      <c r="G109" s="91">
        <f>+INDEX(DataEx!$1:$1048576,MATCH('2015'!$A109,DataEx!$D:$D,0),MATCH('2015'!G$101,DataEx!$222:$222,0))</f>
        <v>106071.79527146854</v>
      </c>
      <c r="H109" s="91">
        <f>+INDEX(DataEx!$1:$1048576,MATCH('2015'!$A109,DataEx!$D:$D,0),MATCH('2015'!H$101,DataEx!$222:$222,0))</f>
        <v>113039.14761772362</v>
      </c>
      <c r="I109" s="91">
        <f>+INDEX(DataEx!$1:$1048576,MATCH('2015'!$A109,DataEx!$D:$D,0),MATCH('2015'!I$101,DataEx!$222:$222,0))</f>
        <v>152502.18590714125</v>
      </c>
      <c r="J109" s="91">
        <f>+INDEX(DataEx!$1:$1048576,MATCH('2015'!$A109,DataEx!$D:$D,0),MATCH('2015'!J$101,DataEx!$222:$222,0))</f>
        <v>145745.80915293895</v>
      </c>
      <c r="K109" s="91">
        <f>+INDEX(DataEx!$1:$1048576,MATCH('2015'!$A109,DataEx!$D:$D,0),MATCH('2015'!K$101,DataEx!$222:$222,0))</f>
        <v>101292.23668851655</v>
      </c>
      <c r="L109" s="91">
        <f>+INDEX(DataEx!$1:$1048576,MATCH('2015'!$A109,DataEx!$D:$D,0),MATCH('2015'!L$101,DataEx!$222:$222,0))</f>
        <v>111819.65140138169</v>
      </c>
      <c r="M109" s="91">
        <f>+INDEX(DataEx!$1:$1048576,MATCH('2015'!$A109,DataEx!$D:$D,0),MATCH('2015'!M$101,DataEx!$222:$222,0))</f>
        <v>140720.54956844845</v>
      </c>
      <c r="N109" s="91">
        <f>+INDEX(DataEx!$1:$1048576,MATCH('2015'!$A109,DataEx!$D:$D,0),MATCH('2015'!N$101,DataEx!$222:$222,0))</f>
        <v>137458.83152417373</v>
      </c>
      <c r="O109" s="91">
        <f>+INDEX(DataEx!$1:$1048576,MATCH('2015'!$A109,DataEx!$D:$D,0),MATCH('2015'!O$101,DataEx!$222:$222,0))</f>
        <v>121512.32009326115</v>
      </c>
      <c r="P109" s="91">
        <f>+INDEX(DataEx!$1:$1048576,MATCH('2015'!$A109,DataEx!$D:$D,0),MATCH('2015'!P$101,DataEx!$222:$222,0))</f>
        <v>144611.55666919687</v>
      </c>
      <c r="Q109" s="91">
        <f>+INDEX(DataEx!$1:$1048576,MATCH('2015'!$A109,DataEx!$D:$D,0),MATCH('2015'!Q$101,DataEx!$222:$222,0))</f>
        <v>114784.79933118433</v>
      </c>
      <c r="R109" s="91">
        <f>+INDEX(DataEx!$1:$1048576,MATCH('2015'!$A109,DataEx!$D:$D,0),MATCH('2015'!R$101,DataEx!$222:$222,0))</f>
        <v>165968.97191897244</v>
      </c>
      <c r="S109" s="126">
        <f t="shared" si="20"/>
        <v>1555527.8551444074</v>
      </c>
      <c r="T109" s="127">
        <f t="shared" si="21"/>
        <v>4.3449285079869482E-4</v>
      </c>
    </row>
    <row r="110" spans="1:21">
      <c r="A110" s="138" t="str">
        <f t="shared" si="17"/>
        <v>7114p</v>
      </c>
      <c r="B110" s="398" t="str">
        <f>+VLOOKUP(LEFT($A110,LEN(A110)-1)*1,Master!$D$22:$G$218,4,FALSE)</f>
        <v>Porez na dodatu vrijednost</v>
      </c>
      <c r="C110" s="399"/>
      <c r="D110" s="399"/>
      <c r="E110" s="399"/>
      <c r="F110" s="399"/>
      <c r="G110" s="91">
        <f>+INDEX(DataEx!$1:$1048576,MATCH('2015'!$A110,DataEx!$D:$D,0),MATCH('2015'!G$101,DataEx!$222:$222,0))</f>
        <v>30830393.947525311</v>
      </c>
      <c r="H110" s="91">
        <f>+INDEX(DataEx!$1:$1048576,MATCH('2015'!$A110,DataEx!$D:$D,0),MATCH('2015'!H$101,DataEx!$222:$222,0))</f>
        <v>29918550.540655378</v>
      </c>
      <c r="I110" s="91">
        <f>+INDEX(DataEx!$1:$1048576,MATCH('2015'!$A110,DataEx!$D:$D,0),MATCH('2015'!I$101,DataEx!$222:$222,0))</f>
        <v>35625079.391823784</v>
      </c>
      <c r="J110" s="91">
        <f>+INDEX(DataEx!$1:$1048576,MATCH('2015'!$A110,DataEx!$D:$D,0),MATCH('2015'!J$101,DataEx!$222:$222,0))</f>
        <v>39690661.471009046</v>
      </c>
      <c r="K110" s="91">
        <f>+INDEX(DataEx!$1:$1048576,MATCH('2015'!$A110,DataEx!$D:$D,0),MATCH('2015'!K$101,DataEx!$222:$222,0))</f>
        <v>34500290.720307246</v>
      </c>
      <c r="L110" s="91">
        <f>+INDEX(DataEx!$1:$1048576,MATCH('2015'!$A110,DataEx!$D:$D,0),MATCH('2015'!L$101,DataEx!$222:$222,0))</f>
        <v>39877523.160066463</v>
      </c>
      <c r="M110" s="91">
        <f>+INDEX(DataEx!$1:$1048576,MATCH('2015'!$A110,DataEx!$D:$D,0),MATCH('2015'!M$101,DataEx!$222:$222,0))</f>
        <v>48690601.648068875</v>
      </c>
      <c r="N110" s="91">
        <f>+INDEX(DataEx!$1:$1048576,MATCH('2015'!$A110,DataEx!$D:$D,0),MATCH('2015'!N$101,DataEx!$222:$222,0))</f>
        <v>51015618.452793375</v>
      </c>
      <c r="O110" s="91">
        <f>+INDEX(DataEx!$1:$1048576,MATCH('2015'!$A110,DataEx!$D:$D,0),MATCH('2015'!O$101,DataEx!$222:$222,0))</f>
        <v>48088264.75380183</v>
      </c>
      <c r="P110" s="91">
        <f>+INDEX(DataEx!$1:$1048576,MATCH('2015'!$A110,DataEx!$D:$D,0),MATCH('2015'!P$101,DataEx!$222:$222,0))</f>
        <v>43467846.583736315</v>
      </c>
      <c r="Q110" s="91">
        <f>+INDEX(DataEx!$1:$1048576,MATCH('2015'!$A110,DataEx!$D:$D,0),MATCH('2015'!Q$101,DataEx!$222:$222,0))</f>
        <v>35933948.977140471</v>
      </c>
      <c r="R110" s="91">
        <f>+INDEX(DataEx!$1:$1048576,MATCH('2015'!$A110,DataEx!$D:$D,0),MATCH('2015'!R$101,DataEx!$222:$222,0))</f>
        <v>42606370.74912481</v>
      </c>
      <c r="S110" s="126">
        <f t="shared" si="20"/>
        <v>480245150.3960529</v>
      </c>
      <c r="T110" s="127">
        <f t="shared" si="21"/>
        <v>0.13414294304518112</v>
      </c>
    </row>
    <row r="111" spans="1:21">
      <c r="A111" s="138" t="str">
        <f t="shared" si="17"/>
        <v>7115p</v>
      </c>
      <c r="B111" s="398" t="str">
        <f>+VLOOKUP(LEFT($A111,LEN(A111)-1)*1,Master!$D$22:$G$218,4,FALSE)</f>
        <v>Akcize</v>
      </c>
      <c r="C111" s="399"/>
      <c r="D111" s="399"/>
      <c r="E111" s="399"/>
      <c r="F111" s="399"/>
      <c r="G111" s="91">
        <f>+INDEX(DataEx!$1:$1048576,MATCH('2015'!$A111,DataEx!$D:$D,0),MATCH('2015'!G$101,DataEx!$222:$222,0))</f>
        <v>10746682.682418374</v>
      </c>
      <c r="H111" s="91">
        <f>+INDEX(DataEx!$1:$1048576,MATCH('2015'!$A111,DataEx!$D:$D,0),MATCH('2015'!H$101,DataEx!$222:$222,0))</f>
        <v>8544013.7622055728</v>
      </c>
      <c r="I111" s="91">
        <f>+INDEX(DataEx!$1:$1048576,MATCH('2015'!$A111,DataEx!$D:$D,0),MATCH('2015'!I$101,DataEx!$222:$222,0))</f>
        <v>10140030.796069261</v>
      </c>
      <c r="J111" s="91">
        <f>+INDEX(DataEx!$1:$1048576,MATCH('2015'!$A111,DataEx!$D:$D,0),MATCH('2015'!J$101,DataEx!$222:$222,0))</f>
        <v>11606566.966498964</v>
      </c>
      <c r="K111" s="91">
        <f>+INDEX(DataEx!$1:$1048576,MATCH('2015'!$A111,DataEx!$D:$D,0),MATCH('2015'!K$101,DataEx!$222:$222,0))</f>
        <v>13190871.109895388</v>
      </c>
      <c r="L111" s="91">
        <f>+INDEX(DataEx!$1:$1048576,MATCH('2015'!$A111,DataEx!$D:$D,0),MATCH('2015'!L$101,DataEx!$222:$222,0))</f>
        <v>15159196.537793403</v>
      </c>
      <c r="M111" s="91">
        <f>+INDEX(DataEx!$1:$1048576,MATCH('2015'!$A111,DataEx!$D:$D,0),MATCH('2015'!M$101,DataEx!$222:$222,0))</f>
        <v>16918854.99757503</v>
      </c>
      <c r="N111" s="91">
        <f>+INDEX(DataEx!$1:$1048576,MATCH('2015'!$A111,DataEx!$D:$D,0),MATCH('2015'!N$101,DataEx!$222:$222,0))</f>
        <v>21078349.425046727</v>
      </c>
      <c r="O111" s="91">
        <f>+INDEX(DataEx!$1:$1048576,MATCH('2015'!$A111,DataEx!$D:$D,0),MATCH('2015'!O$101,DataEx!$222:$222,0))</f>
        <v>18202665.814412087</v>
      </c>
      <c r="P111" s="91">
        <f>+INDEX(DataEx!$1:$1048576,MATCH('2015'!$A111,DataEx!$D:$D,0),MATCH('2015'!P$101,DataEx!$222:$222,0))</f>
        <v>14340556.433877697</v>
      </c>
      <c r="Q111" s="91">
        <f>+INDEX(DataEx!$1:$1048576,MATCH('2015'!$A111,DataEx!$D:$D,0),MATCH('2015'!Q$101,DataEx!$222:$222,0))</f>
        <v>13344977.795261111</v>
      </c>
      <c r="R111" s="91">
        <f>+INDEX(DataEx!$1:$1048576,MATCH('2015'!$A111,DataEx!$D:$D,0),MATCH('2015'!R$101,DataEx!$222:$222,0))</f>
        <v>14437025.106566409</v>
      </c>
      <c r="S111" s="126">
        <f t="shared" si="20"/>
        <v>167709791.42762002</v>
      </c>
      <c r="T111" s="127">
        <f t="shared" si="21"/>
        <v>4.6845001935035338E-2</v>
      </c>
    </row>
    <row r="112" spans="1:21">
      <c r="A112" s="138" t="str">
        <f t="shared" si="17"/>
        <v>7116p</v>
      </c>
      <c r="B112" s="398" t="str">
        <f>+VLOOKUP(LEFT($A112,LEN(A112)-1)*1,Master!$D$22:$G$218,4,FALSE)</f>
        <v>Porez na međunarodnu trgovinu i transakcije</v>
      </c>
      <c r="C112" s="399"/>
      <c r="D112" s="399"/>
      <c r="E112" s="399"/>
      <c r="F112" s="399"/>
      <c r="G112" s="91">
        <f>+INDEX(DataEx!$1:$1048576,MATCH('2015'!$A112,DataEx!$D:$D,0),MATCH('2015'!G$101,DataEx!$222:$222,0))</f>
        <v>997113.97705013887</v>
      </c>
      <c r="H112" s="91">
        <f>+INDEX(DataEx!$1:$1048576,MATCH('2015'!$A112,DataEx!$D:$D,0),MATCH('2015'!H$101,DataEx!$222:$222,0))</f>
        <v>1331009.1716165582</v>
      </c>
      <c r="I112" s="91">
        <f>+INDEX(DataEx!$1:$1048576,MATCH('2015'!$A112,DataEx!$D:$D,0),MATCH('2015'!I$101,DataEx!$222:$222,0))</f>
        <v>1733008.7830788183</v>
      </c>
      <c r="J112" s="91">
        <f>+INDEX(DataEx!$1:$1048576,MATCH('2015'!$A112,DataEx!$D:$D,0),MATCH('2015'!J$101,DataEx!$222:$222,0))</f>
        <v>1927566.0054556574</v>
      </c>
      <c r="K112" s="91">
        <f>+INDEX(DataEx!$1:$1048576,MATCH('2015'!$A112,DataEx!$D:$D,0),MATCH('2015'!K$101,DataEx!$222:$222,0))</f>
        <v>1957633.128395471</v>
      </c>
      <c r="L112" s="91">
        <f>+INDEX(DataEx!$1:$1048576,MATCH('2015'!$A112,DataEx!$D:$D,0),MATCH('2015'!L$101,DataEx!$222:$222,0))</f>
        <v>2209426.9121462442</v>
      </c>
      <c r="M112" s="91">
        <f>+INDEX(DataEx!$1:$1048576,MATCH('2015'!$A112,DataEx!$D:$D,0),MATCH('2015'!M$101,DataEx!$222:$222,0))</f>
        <v>2614239.3870693785</v>
      </c>
      <c r="N112" s="91">
        <f>+INDEX(DataEx!$1:$1048576,MATCH('2015'!$A112,DataEx!$D:$D,0),MATCH('2015'!N$101,DataEx!$222:$222,0))</f>
        <v>2369436.9150621137</v>
      </c>
      <c r="O112" s="91">
        <f>+INDEX(DataEx!$1:$1048576,MATCH('2015'!$A112,DataEx!$D:$D,0),MATCH('2015'!O$101,DataEx!$222:$222,0))</f>
        <v>2212771.4239951861</v>
      </c>
      <c r="P112" s="91">
        <f>+INDEX(DataEx!$1:$1048576,MATCH('2015'!$A112,DataEx!$D:$D,0),MATCH('2015'!P$101,DataEx!$222:$222,0))</f>
        <v>2036251.8621765992</v>
      </c>
      <c r="Q112" s="91">
        <f>+INDEX(DataEx!$1:$1048576,MATCH('2015'!$A112,DataEx!$D:$D,0),MATCH('2015'!Q$101,DataEx!$222:$222,0))</f>
        <v>1518566.9065134812</v>
      </c>
      <c r="R112" s="91">
        <f>+INDEX(DataEx!$1:$1048576,MATCH('2015'!$A112,DataEx!$D:$D,0),MATCH('2015'!R$101,DataEx!$222:$222,0))</f>
        <v>1969417.8725266533</v>
      </c>
      <c r="S112" s="126">
        <f t="shared" si="20"/>
        <v>22876442.345086303</v>
      </c>
      <c r="T112" s="127">
        <f t="shared" si="21"/>
        <v>6.3898892056328885E-3</v>
      </c>
    </row>
    <row r="113" spans="1:20">
      <c r="A113" s="138" t="str">
        <f t="shared" si="17"/>
        <v>7117p</v>
      </c>
      <c r="B113" s="398" t="str">
        <f>+VLOOKUP(LEFT($A113,LEN(A113)-1)*1,Master!$D$22:$G$218,4,FALSE)</f>
        <v>Lokalni porezi</v>
      </c>
      <c r="C113" s="399"/>
      <c r="D113" s="399"/>
      <c r="E113" s="399"/>
      <c r="F113" s="399"/>
      <c r="G113" s="91">
        <f>+INDEX(DataEx!$1:$1048576,MATCH('2015'!$A113,DataEx!$D:$D,0),MATCH('2015'!G$101,DataEx!$222:$222,0))</f>
        <v>0</v>
      </c>
      <c r="H113" s="91">
        <f>+INDEX(DataEx!$1:$1048576,MATCH('2015'!$A113,DataEx!$D:$D,0),MATCH('2015'!H$101,DataEx!$222:$222,0))</f>
        <v>0</v>
      </c>
      <c r="I113" s="91">
        <f>+INDEX(DataEx!$1:$1048576,MATCH('2015'!$A113,DataEx!$D:$D,0),MATCH('2015'!I$101,DataEx!$222:$222,0))</f>
        <v>0</v>
      </c>
      <c r="J113" s="91">
        <f>+INDEX(DataEx!$1:$1048576,MATCH('2015'!$A113,DataEx!$D:$D,0),MATCH('2015'!J$101,DataEx!$222:$222,0))</f>
        <v>0</v>
      </c>
      <c r="K113" s="91">
        <f>+INDEX(DataEx!$1:$1048576,MATCH('2015'!$A113,DataEx!$D:$D,0),MATCH('2015'!K$101,DataEx!$222:$222,0))</f>
        <v>0</v>
      </c>
      <c r="L113" s="91">
        <f>+INDEX(DataEx!$1:$1048576,MATCH('2015'!$A113,DataEx!$D:$D,0),MATCH('2015'!L$101,DataEx!$222:$222,0))</f>
        <v>0</v>
      </c>
      <c r="M113" s="91">
        <f>+INDEX(DataEx!$1:$1048576,MATCH('2015'!$A113,DataEx!$D:$D,0),MATCH('2015'!M$101,DataEx!$222:$222,0))</f>
        <v>0</v>
      </c>
      <c r="N113" s="91">
        <f>+INDEX(DataEx!$1:$1048576,MATCH('2015'!$A113,DataEx!$D:$D,0),MATCH('2015'!N$101,DataEx!$222:$222,0))</f>
        <v>0</v>
      </c>
      <c r="O113" s="91">
        <f>+INDEX(DataEx!$1:$1048576,MATCH('2015'!$A113,DataEx!$D:$D,0),MATCH('2015'!O$101,DataEx!$222:$222,0))</f>
        <v>0</v>
      </c>
      <c r="P113" s="91">
        <f>+INDEX(DataEx!$1:$1048576,MATCH('2015'!$A113,DataEx!$D:$D,0),MATCH('2015'!P$101,DataEx!$222:$222,0))</f>
        <v>0</v>
      </c>
      <c r="Q113" s="91">
        <f>+INDEX(DataEx!$1:$1048576,MATCH('2015'!$A113,DataEx!$D:$D,0),MATCH('2015'!Q$101,DataEx!$222:$222,0))</f>
        <v>0</v>
      </c>
      <c r="R113" s="91">
        <f>+INDEX(DataEx!$1:$1048576,MATCH('2015'!$A113,DataEx!$D:$D,0),MATCH('2015'!R$101,DataEx!$222:$222,0))</f>
        <v>0</v>
      </c>
      <c r="S113" s="126">
        <f t="shared" si="20"/>
        <v>0</v>
      </c>
      <c r="T113" s="127">
        <f t="shared" si="21"/>
        <v>0</v>
      </c>
    </row>
    <row r="114" spans="1:20">
      <c r="A114" s="138" t="str">
        <f t="shared" si="17"/>
        <v>7118p</v>
      </c>
      <c r="B114" s="398" t="str">
        <f>+VLOOKUP(LEFT($A114,LEN(A114)-1)*1,Master!$D$22:$G$218,4,FALSE)</f>
        <v>Ostali republički porezi</v>
      </c>
      <c r="C114" s="399"/>
      <c r="D114" s="399"/>
      <c r="E114" s="399"/>
      <c r="F114" s="399"/>
      <c r="G114" s="91">
        <f>+INDEX(DataEx!$1:$1048576,MATCH('2015'!$A114,DataEx!$D:$D,0),MATCH('2015'!G$101,DataEx!$222:$222,0))</f>
        <v>251804.37567454769</v>
      </c>
      <c r="H114" s="91">
        <f>+INDEX(DataEx!$1:$1048576,MATCH('2015'!$A114,DataEx!$D:$D,0),MATCH('2015'!H$101,DataEx!$222:$222,0))</f>
        <v>310149.4855589362</v>
      </c>
      <c r="I114" s="91">
        <f>+INDEX(DataEx!$1:$1048576,MATCH('2015'!$A114,DataEx!$D:$D,0),MATCH('2015'!I$101,DataEx!$222:$222,0))</f>
        <v>424865.45226132218</v>
      </c>
      <c r="J114" s="91">
        <f>+INDEX(DataEx!$1:$1048576,MATCH('2015'!$A114,DataEx!$D:$D,0),MATCH('2015'!J$101,DataEx!$222:$222,0))</f>
        <v>488382.49238437577</v>
      </c>
      <c r="K114" s="91">
        <f>+INDEX(DataEx!$1:$1048576,MATCH('2015'!$A114,DataEx!$D:$D,0),MATCH('2015'!K$101,DataEx!$222:$222,0))</f>
        <v>512432.55897189945</v>
      </c>
      <c r="L114" s="91">
        <f>+INDEX(DataEx!$1:$1048576,MATCH('2015'!$A114,DataEx!$D:$D,0),MATCH('2015'!L$101,DataEx!$222:$222,0))</f>
        <v>558687.11031930195</v>
      </c>
      <c r="M114" s="91">
        <f>+INDEX(DataEx!$1:$1048576,MATCH('2015'!$A114,DataEx!$D:$D,0),MATCH('2015'!M$101,DataEx!$222:$222,0))</f>
        <v>582898.8333021343</v>
      </c>
      <c r="N114" s="91">
        <f>+INDEX(DataEx!$1:$1048576,MATCH('2015'!$A114,DataEx!$D:$D,0),MATCH('2015'!N$101,DataEx!$222:$222,0))</f>
        <v>576646.61383665679</v>
      </c>
      <c r="O114" s="91">
        <f>+INDEX(DataEx!$1:$1048576,MATCH('2015'!$A114,DataEx!$D:$D,0),MATCH('2015'!O$101,DataEx!$222:$222,0))</f>
        <v>569580.06276767002</v>
      </c>
      <c r="P114" s="91">
        <f>+INDEX(DataEx!$1:$1048576,MATCH('2015'!$A114,DataEx!$D:$D,0),MATCH('2015'!P$101,DataEx!$222:$222,0))</f>
        <v>504830.91764073976</v>
      </c>
      <c r="Q114" s="91">
        <f>+INDEX(DataEx!$1:$1048576,MATCH('2015'!$A114,DataEx!$D:$D,0),MATCH('2015'!Q$101,DataEx!$222:$222,0))</f>
        <v>449327.05769997759</v>
      </c>
      <c r="R114" s="91">
        <f>+INDEX(DataEx!$1:$1048576,MATCH('2015'!$A114,DataEx!$D:$D,0),MATCH('2015'!R$101,DataEx!$222:$222,0))</f>
        <v>490901.31962345698</v>
      </c>
      <c r="S114" s="126">
        <f t="shared" si="20"/>
        <v>5720506.2800410194</v>
      </c>
      <c r="T114" s="127">
        <f t="shared" si="21"/>
        <v>1.597862149113438E-3</v>
      </c>
    </row>
    <row r="115" spans="1:20">
      <c r="A115" s="138" t="str">
        <f t="shared" si="17"/>
        <v>712p</v>
      </c>
      <c r="B115" s="408" t="str">
        <f>+VLOOKUP(LEFT($A115,LEN(A115)-1)*1,Master!$D$22:$G$218,4,FALSE)</f>
        <v>Doprinosi</v>
      </c>
      <c r="C115" s="409"/>
      <c r="D115" s="409"/>
      <c r="E115" s="409"/>
      <c r="F115" s="409"/>
      <c r="G115" s="83">
        <f>+SUM(G116:G119)</f>
        <v>17453194.433351744</v>
      </c>
      <c r="H115" s="83">
        <f t="shared" ref="H115:R115" si="22">+SUM(H116:H119)</f>
        <v>27390142.980436314</v>
      </c>
      <c r="I115" s="83">
        <f t="shared" si="22"/>
        <v>28082312.197140861</v>
      </c>
      <c r="J115" s="83">
        <f t="shared" si="22"/>
        <v>30124960.749123506</v>
      </c>
      <c r="K115" s="83">
        <f t="shared" si="22"/>
        <v>34683059.189534552</v>
      </c>
      <c r="L115" s="83">
        <f t="shared" si="22"/>
        <v>35520127.578458838</v>
      </c>
      <c r="M115" s="83">
        <f t="shared" si="22"/>
        <v>34214609.03892383</v>
      </c>
      <c r="N115" s="83">
        <f t="shared" si="22"/>
        <v>35699732.916304395</v>
      </c>
      <c r="O115" s="83">
        <f t="shared" si="22"/>
        <v>34477573.889674954</v>
      </c>
      <c r="P115" s="83">
        <f t="shared" si="22"/>
        <v>38517756.206527121</v>
      </c>
      <c r="Q115" s="83">
        <f t="shared" si="22"/>
        <v>32938623.312072884</v>
      </c>
      <c r="R115" s="84">
        <f t="shared" si="22"/>
        <v>68390080.261651829</v>
      </c>
      <c r="S115" s="128">
        <f t="shared" si="20"/>
        <v>417492172.75320083</v>
      </c>
      <c r="T115" s="129">
        <f t="shared" si="21"/>
        <v>0.11661466795709641</v>
      </c>
    </row>
    <row r="116" spans="1:20">
      <c r="A116" s="138" t="str">
        <f t="shared" si="17"/>
        <v>7121p</v>
      </c>
      <c r="B116" s="398" t="str">
        <f>+VLOOKUP(LEFT($A116,LEN(A116)-1)*1,Master!$D$22:$G$218,4,FALSE)</f>
        <v>Doprinosi za penzijsko i invalidsko osiguranje</v>
      </c>
      <c r="C116" s="399"/>
      <c r="D116" s="399"/>
      <c r="E116" s="399"/>
      <c r="F116" s="399"/>
      <c r="G116" s="91">
        <f>+INDEX(DataEx!$1:$1048576,MATCH('2015'!$A116,DataEx!$D:$D,0),MATCH('2015'!G$101,DataEx!$222:$222,0))</f>
        <v>10835215.375433445</v>
      </c>
      <c r="H116" s="91">
        <f>+INDEX(DataEx!$1:$1048576,MATCH('2015'!$A116,DataEx!$D:$D,0),MATCH('2015'!H$101,DataEx!$222:$222,0))</f>
        <v>17287568.311596237</v>
      </c>
      <c r="I116" s="91">
        <f>+INDEX(DataEx!$1:$1048576,MATCH('2015'!$A116,DataEx!$D:$D,0),MATCH('2015'!I$101,DataEx!$222:$222,0))</f>
        <v>16133814.702883076</v>
      </c>
      <c r="J116" s="91">
        <f>+INDEX(DataEx!$1:$1048576,MATCH('2015'!$A116,DataEx!$D:$D,0),MATCH('2015'!J$101,DataEx!$222:$222,0))</f>
        <v>17634570.078624245</v>
      </c>
      <c r="K116" s="91">
        <f>+INDEX(DataEx!$1:$1048576,MATCH('2015'!$A116,DataEx!$D:$D,0),MATCH('2015'!K$101,DataEx!$222:$222,0))</f>
        <v>20199574.10818097</v>
      </c>
      <c r="L116" s="91">
        <f>+INDEX(DataEx!$1:$1048576,MATCH('2015'!$A116,DataEx!$D:$D,0),MATCH('2015'!L$101,DataEx!$222:$222,0))</f>
        <v>20913507.395355023</v>
      </c>
      <c r="M116" s="91">
        <f>+INDEX(DataEx!$1:$1048576,MATCH('2015'!$A116,DataEx!$D:$D,0),MATCH('2015'!M$101,DataEx!$222:$222,0))</f>
        <v>20397161.323049661</v>
      </c>
      <c r="N116" s="91">
        <f>+INDEX(DataEx!$1:$1048576,MATCH('2015'!$A116,DataEx!$D:$D,0),MATCH('2015'!N$101,DataEx!$222:$222,0))</f>
        <v>20719279.922398537</v>
      </c>
      <c r="O116" s="91">
        <f>+INDEX(DataEx!$1:$1048576,MATCH('2015'!$A116,DataEx!$D:$D,0),MATCH('2015'!O$101,DataEx!$222:$222,0))</f>
        <v>20675448.42527096</v>
      </c>
      <c r="P116" s="91">
        <f>+INDEX(DataEx!$1:$1048576,MATCH('2015'!$A116,DataEx!$D:$D,0),MATCH('2015'!P$101,DataEx!$222:$222,0))</f>
        <v>22333485.779485509</v>
      </c>
      <c r="Q116" s="91">
        <f>+INDEX(DataEx!$1:$1048576,MATCH('2015'!$A116,DataEx!$D:$D,0),MATCH('2015'!Q$101,DataEx!$222:$222,0))</f>
        <v>19074610.951472942</v>
      </c>
      <c r="R116" s="91">
        <f>+INDEX(DataEx!$1:$1048576,MATCH('2015'!$A116,DataEx!$D:$D,0),MATCH('2015'!R$101,DataEx!$222:$222,0))</f>
        <v>40201162.67603521</v>
      </c>
      <c r="S116" s="126">
        <f t="shared" si="20"/>
        <v>246405399.04978585</v>
      </c>
      <c r="T116" s="127">
        <f t="shared" si="21"/>
        <v>6.8826401231749351E-2</v>
      </c>
    </row>
    <row r="117" spans="1:20">
      <c r="A117" s="138" t="str">
        <f t="shared" si="17"/>
        <v>7122p</v>
      </c>
      <c r="B117" s="398" t="str">
        <f>+VLOOKUP(LEFT($A117,LEN(A117)-1)*1,Master!$D$22:$G$218,4,FALSE)</f>
        <v>Doprinosi za zdravstveno osiguranje</v>
      </c>
      <c r="C117" s="399"/>
      <c r="D117" s="399"/>
      <c r="E117" s="399"/>
      <c r="F117" s="399"/>
      <c r="G117" s="91">
        <f>+INDEX(DataEx!$1:$1048576,MATCH('2015'!$A117,DataEx!$D:$D,0),MATCH('2015'!G$101,DataEx!$222:$222,0))</f>
        <v>5947210.158482017</v>
      </c>
      <c r="H117" s="91">
        <f>+INDEX(DataEx!$1:$1048576,MATCH('2015'!$A117,DataEx!$D:$D,0),MATCH('2015'!H$101,DataEx!$222:$222,0))</f>
        <v>8737953.0601297878</v>
      </c>
      <c r="I117" s="91">
        <f>+INDEX(DataEx!$1:$1048576,MATCH('2015'!$A117,DataEx!$D:$D,0),MATCH('2015'!I$101,DataEx!$222:$222,0))</f>
        <v>10128217.755015116</v>
      </c>
      <c r="J117" s="91">
        <f>+INDEX(DataEx!$1:$1048576,MATCH('2015'!$A117,DataEx!$D:$D,0),MATCH('2015'!J$101,DataEx!$222:$222,0))</f>
        <v>10506185.898595979</v>
      </c>
      <c r="K117" s="91">
        <f>+INDEX(DataEx!$1:$1048576,MATCH('2015'!$A117,DataEx!$D:$D,0),MATCH('2015'!K$101,DataEx!$222:$222,0))</f>
        <v>12414423.348594034</v>
      </c>
      <c r="L117" s="91">
        <f>+INDEX(DataEx!$1:$1048576,MATCH('2015'!$A117,DataEx!$D:$D,0),MATCH('2015'!L$101,DataEx!$222:$222,0))</f>
        <v>12300409.906155966</v>
      </c>
      <c r="M117" s="91">
        <f>+INDEX(DataEx!$1:$1048576,MATCH('2015'!$A117,DataEx!$D:$D,0),MATCH('2015'!M$101,DataEx!$222:$222,0))</f>
        <v>11649338.921377769</v>
      </c>
      <c r="N117" s="91">
        <f>+INDEX(DataEx!$1:$1048576,MATCH('2015'!$A117,DataEx!$D:$D,0),MATCH('2015'!N$101,DataEx!$222:$222,0))</f>
        <v>12715928.59880604</v>
      </c>
      <c r="O117" s="91">
        <f>+INDEX(DataEx!$1:$1048576,MATCH('2015'!$A117,DataEx!$D:$D,0),MATCH('2015'!O$101,DataEx!$222:$222,0))</f>
        <v>11722748.188238984</v>
      </c>
      <c r="P117" s="91">
        <f>+INDEX(DataEx!$1:$1048576,MATCH('2015'!$A117,DataEx!$D:$D,0),MATCH('2015'!P$101,DataEx!$222:$222,0))</f>
        <v>13649666.976806173</v>
      </c>
      <c r="Q117" s="91">
        <f>+INDEX(DataEx!$1:$1048576,MATCH('2015'!$A117,DataEx!$D:$D,0),MATCH('2015'!Q$101,DataEx!$222:$222,0))</f>
        <v>11784621.868662277</v>
      </c>
      <c r="R117" s="91">
        <f>+INDEX(DataEx!$1:$1048576,MATCH('2015'!$A117,DataEx!$D:$D,0),MATCH('2015'!R$101,DataEx!$222:$222,0))</f>
        <v>23899152.764590971</v>
      </c>
      <c r="S117" s="126">
        <f t="shared" si="20"/>
        <v>145455857.4454551</v>
      </c>
      <c r="T117" s="127">
        <f t="shared" si="21"/>
        <v>4.0628992889990535E-2</v>
      </c>
    </row>
    <row r="118" spans="1:20">
      <c r="A118" s="138" t="str">
        <f t="shared" si="17"/>
        <v>7123p</v>
      </c>
      <c r="B118" s="398" t="str">
        <f>+VLOOKUP(LEFT($A118,LEN(A118)-1)*1,Master!$D$22:$G$218,4,FALSE)</f>
        <v>Doprinosi za osiguranje od nezaposlenosti</v>
      </c>
      <c r="C118" s="399"/>
      <c r="D118" s="399"/>
      <c r="E118" s="399"/>
      <c r="F118" s="399"/>
      <c r="G118" s="91">
        <f>+INDEX(DataEx!$1:$1048576,MATCH('2015'!$A118,DataEx!$D:$D,0),MATCH('2015'!G$101,DataEx!$222:$222,0))</f>
        <v>405204.02216089884</v>
      </c>
      <c r="H118" s="91">
        <f>+INDEX(DataEx!$1:$1048576,MATCH('2015'!$A118,DataEx!$D:$D,0),MATCH('2015'!H$101,DataEx!$222:$222,0))</f>
        <v>738084.5106705362</v>
      </c>
      <c r="I118" s="91">
        <f>+INDEX(DataEx!$1:$1048576,MATCH('2015'!$A118,DataEx!$D:$D,0),MATCH('2015'!I$101,DataEx!$222:$222,0))</f>
        <v>913696.79908484616</v>
      </c>
      <c r="J118" s="91">
        <f>+INDEX(DataEx!$1:$1048576,MATCH('2015'!$A118,DataEx!$D:$D,0),MATCH('2015'!J$101,DataEx!$222:$222,0))</f>
        <v>970828.38583662093</v>
      </c>
      <c r="K118" s="91">
        <f>+INDEX(DataEx!$1:$1048576,MATCH('2015'!$A118,DataEx!$D:$D,0),MATCH('2015'!K$101,DataEx!$222:$222,0))</f>
        <v>1071963.8068133136</v>
      </c>
      <c r="L118" s="91">
        <f>+INDEX(DataEx!$1:$1048576,MATCH('2015'!$A118,DataEx!$D:$D,0),MATCH('2015'!L$101,DataEx!$222:$222,0))</f>
        <v>1078875.1432318969</v>
      </c>
      <c r="M118" s="91">
        <f>+INDEX(DataEx!$1:$1048576,MATCH('2015'!$A118,DataEx!$D:$D,0),MATCH('2015'!M$101,DataEx!$222:$222,0))</f>
        <v>1021891.7539787972</v>
      </c>
      <c r="N118" s="91">
        <f>+INDEX(DataEx!$1:$1048576,MATCH('2015'!$A118,DataEx!$D:$D,0),MATCH('2015'!N$101,DataEx!$222:$222,0))</f>
        <v>1115094.651382722</v>
      </c>
      <c r="O118" s="91">
        <f>+INDEX(DataEx!$1:$1048576,MATCH('2015'!$A118,DataEx!$D:$D,0),MATCH('2015'!O$101,DataEx!$222:$222,0))</f>
        <v>1045619.4056045644</v>
      </c>
      <c r="P118" s="91">
        <f>+INDEX(DataEx!$1:$1048576,MATCH('2015'!$A118,DataEx!$D:$D,0),MATCH('2015'!P$101,DataEx!$222:$222,0))</f>
        <v>1200015.1472054955</v>
      </c>
      <c r="Q118" s="91">
        <f>+INDEX(DataEx!$1:$1048576,MATCH('2015'!$A118,DataEx!$D:$D,0),MATCH('2015'!Q$101,DataEx!$222:$222,0))</f>
        <v>1040193.9108966757</v>
      </c>
      <c r="R118" s="91">
        <f>+INDEX(DataEx!$1:$1048576,MATCH('2015'!$A118,DataEx!$D:$D,0),MATCH('2015'!R$101,DataEx!$222:$222,0))</f>
        <v>2120234.2020172165</v>
      </c>
      <c r="S118" s="126">
        <f t="shared" si="20"/>
        <v>12721701.738883585</v>
      </c>
      <c r="T118" s="127">
        <f t="shared" si="21"/>
        <v>3.5534487134112414E-3</v>
      </c>
    </row>
    <row r="119" spans="1:20">
      <c r="A119" s="138" t="str">
        <f t="shared" si="17"/>
        <v>7124p</v>
      </c>
      <c r="B119" s="398" t="str">
        <f>+VLOOKUP(LEFT($A119,LEN(A119)-1)*1,Master!$D$22:$G$218,4,FALSE)</f>
        <v>Ostali doprinosi</v>
      </c>
      <c r="C119" s="399"/>
      <c r="D119" s="399"/>
      <c r="E119" s="399"/>
      <c r="F119" s="399"/>
      <c r="G119" s="91">
        <f>+INDEX(DataEx!$1:$1048576,MATCH('2015'!$A119,DataEx!$D:$D,0),MATCH('2015'!G$101,DataEx!$222:$222,0))</f>
        <v>265564.87727538327</v>
      </c>
      <c r="H119" s="91">
        <f>+INDEX(DataEx!$1:$1048576,MATCH('2015'!$A119,DataEx!$D:$D,0),MATCH('2015'!H$101,DataEx!$222:$222,0))</f>
        <v>626537.09803975385</v>
      </c>
      <c r="I119" s="91">
        <f>+INDEX(DataEx!$1:$1048576,MATCH('2015'!$A119,DataEx!$D:$D,0),MATCH('2015'!I$101,DataEx!$222:$222,0))</f>
        <v>906582.94015782466</v>
      </c>
      <c r="J119" s="91">
        <f>+INDEX(DataEx!$1:$1048576,MATCH('2015'!$A119,DataEx!$D:$D,0),MATCH('2015'!J$101,DataEx!$222:$222,0))</f>
        <v>1013376.386066664</v>
      </c>
      <c r="K119" s="91">
        <f>+INDEX(DataEx!$1:$1048576,MATCH('2015'!$A119,DataEx!$D:$D,0),MATCH('2015'!K$101,DataEx!$222:$222,0))</f>
        <v>997097.9259462388</v>
      </c>
      <c r="L119" s="91">
        <f>+INDEX(DataEx!$1:$1048576,MATCH('2015'!$A119,DataEx!$D:$D,0),MATCH('2015'!L$101,DataEx!$222:$222,0))</f>
        <v>1227335.1337159497</v>
      </c>
      <c r="M119" s="91">
        <f>+INDEX(DataEx!$1:$1048576,MATCH('2015'!$A119,DataEx!$D:$D,0),MATCH('2015'!M$101,DataEx!$222:$222,0))</f>
        <v>1146217.0405176056</v>
      </c>
      <c r="N119" s="91">
        <f>+INDEX(DataEx!$1:$1048576,MATCH('2015'!$A119,DataEx!$D:$D,0),MATCH('2015'!N$101,DataEx!$222:$222,0))</f>
        <v>1149429.7437170967</v>
      </c>
      <c r="O119" s="91">
        <f>+INDEX(DataEx!$1:$1048576,MATCH('2015'!$A119,DataEx!$D:$D,0),MATCH('2015'!O$101,DataEx!$222:$222,0))</f>
        <v>1033757.8705604452</v>
      </c>
      <c r="P119" s="91">
        <f>+INDEX(DataEx!$1:$1048576,MATCH('2015'!$A119,DataEx!$D:$D,0),MATCH('2015'!P$101,DataEx!$222:$222,0))</f>
        <v>1334588.3030299437</v>
      </c>
      <c r="Q119" s="91">
        <f>+INDEX(DataEx!$1:$1048576,MATCH('2015'!$A119,DataEx!$D:$D,0),MATCH('2015'!Q$101,DataEx!$222:$222,0))</f>
        <v>1039196.5810409879</v>
      </c>
      <c r="R119" s="91">
        <f>+INDEX(DataEx!$1:$1048576,MATCH('2015'!$A119,DataEx!$D:$D,0),MATCH('2015'!R$101,DataEx!$222:$222,0))</f>
        <v>2169530.6190084284</v>
      </c>
      <c r="S119" s="126">
        <f t="shared" si="20"/>
        <v>12909214.519076321</v>
      </c>
      <c r="T119" s="127">
        <f t="shared" si="21"/>
        <v>3.6058251219452868E-3</v>
      </c>
    </row>
    <row r="120" spans="1:20">
      <c r="A120" s="138" t="str">
        <f t="shared" si="17"/>
        <v>713p</v>
      </c>
      <c r="B120" s="402" t="str">
        <f>+VLOOKUP(LEFT($A120,LEN(A120)-1)*1,Master!$D$22:$G$218,4,FALSE)</f>
        <v>Takse</v>
      </c>
      <c r="C120" s="403"/>
      <c r="D120" s="403"/>
      <c r="E120" s="403"/>
      <c r="F120" s="403"/>
      <c r="G120" s="85">
        <f>+INDEX(DataEx!$1:$1048576,MATCH('2015'!$A120,DataEx!$D:$D,0),MATCH('2015'!G$101,DataEx!$222:$222,0))</f>
        <v>1017432.8805905436</v>
      </c>
      <c r="H120" s="85">
        <f>+INDEX(DataEx!$1:$1048576,MATCH('2015'!$A120,DataEx!$D:$D,0),MATCH('2015'!H$101,DataEx!$222:$222,0))</f>
        <v>2806441.7507150937</v>
      </c>
      <c r="I120" s="85">
        <f>+INDEX(DataEx!$1:$1048576,MATCH('2015'!$A120,DataEx!$D:$D,0),MATCH('2015'!I$101,DataEx!$222:$222,0))</f>
        <v>1117006.3290833589</v>
      </c>
      <c r="J120" s="85">
        <f>+INDEX(DataEx!$1:$1048576,MATCH('2015'!$A120,DataEx!$D:$D,0),MATCH('2015'!J$101,DataEx!$222:$222,0))</f>
        <v>1264717.5392387407</v>
      </c>
      <c r="K120" s="85">
        <f>+INDEX(DataEx!$1:$1048576,MATCH('2015'!$A120,DataEx!$D:$D,0),MATCH('2015'!K$101,DataEx!$222:$222,0))</f>
        <v>1093045.5428240406</v>
      </c>
      <c r="L120" s="85">
        <f>+INDEX(DataEx!$1:$1048576,MATCH('2015'!$A120,DataEx!$D:$D,0),MATCH('2015'!L$101,DataEx!$222:$222,0))</f>
        <v>1395344.9576274238</v>
      </c>
      <c r="M120" s="85">
        <f>+INDEX(DataEx!$1:$1048576,MATCH('2015'!$A120,DataEx!$D:$D,0),MATCH('2015'!M$101,DataEx!$222:$222,0))</f>
        <v>1446144.3329938813</v>
      </c>
      <c r="N120" s="85">
        <f>+INDEX(DataEx!$1:$1048576,MATCH('2015'!$A120,DataEx!$D:$D,0),MATCH('2015'!N$101,DataEx!$222:$222,0))</f>
        <v>1356791.631586303</v>
      </c>
      <c r="O120" s="85">
        <f>+INDEX(DataEx!$1:$1048576,MATCH('2015'!$A120,DataEx!$D:$D,0),MATCH('2015'!O$101,DataEx!$222:$222,0))</f>
        <v>1266226.6725826806</v>
      </c>
      <c r="P120" s="85">
        <f>+INDEX(DataEx!$1:$1048576,MATCH('2015'!$A120,DataEx!$D:$D,0),MATCH('2015'!P$101,DataEx!$222:$222,0))</f>
        <v>1318880.8810031279</v>
      </c>
      <c r="Q120" s="85">
        <f>+INDEX(DataEx!$1:$1048576,MATCH('2015'!$A120,DataEx!$D:$D,0),MATCH('2015'!Q$101,DataEx!$222:$222,0))</f>
        <v>1346463.6496868518</v>
      </c>
      <c r="R120" s="86">
        <f>+INDEX(DataEx!$1:$1048576,MATCH('2015'!$A120,DataEx!$D:$D,0),MATCH('2015'!R$101,DataEx!$222:$222,0))</f>
        <v>1474390.4967195832</v>
      </c>
      <c r="S120" s="128">
        <f t="shared" si="20"/>
        <v>16902886.664651629</v>
      </c>
      <c r="T120" s="129">
        <f t="shared" si="21"/>
        <v>4.7213448408289236E-3</v>
      </c>
    </row>
    <row r="121" spans="1:20">
      <c r="A121" s="138" t="str">
        <f t="shared" si="17"/>
        <v>714p</v>
      </c>
      <c r="B121" s="402" t="str">
        <f>+VLOOKUP(LEFT($A121,LEN(A121)-1)*1,Master!$D$22:$G$218,4,FALSE)</f>
        <v>Naknade</v>
      </c>
      <c r="C121" s="403"/>
      <c r="D121" s="403"/>
      <c r="E121" s="403"/>
      <c r="F121" s="403"/>
      <c r="G121" s="85">
        <f>+INDEX(DataEx!$1:$1048576,MATCH('2015'!$A121,DataEx!$D:$D,0),MATCH('2015'!G$101,DataEx!$222:$222,0))</f>
        <v>1138266.9804152639</v>
      </c>
      <c r="H121" s="85">
        <f>+INDEX(DataEx!$1:$1048576,MATCH('2015'!$A121,DataEx!$D:$D,0),MATCH('2015'!H$101,DataEx!$222:$222,0))</f>
        <v>756483.76634673518</v>
      </c>
      <c r="I121" s="85">
        <f>+INDEX(DataEx!$1:$1048576,MATCH('2015'!$A121,DataEx!$D:$D,0),MATCH('2015'!I$101,DataEx!$222:$222,0))</f>
        <v>784896.45053551998</v>
      </c>
      <c r="J121" s="85">
        <f>+INDEX(DataEx!$1:$1048576,MATCH('2015'!$A121,DataEx!$D:$D,0),MATCH('2015'!J$101,DataEx!$222:$222,0))</f>
        <v>716357.12404800032</v>
      </c>
      <c r="K121" s="85">
        <f>+INDEX(DataEx!$1:$1048576,MATCH('2015'!$A121,DataEx!$D:$D,0),MATCH('2015'!K$101,DataEx!$222:$222,0))</f>
        <v>1133208.5669148029</v>
      </c>
      <c r="L121" s="85">
        <f>+INDEX(DataEx!$1:$1048576,MATCH('2015'!$A121,DataEx!$D:$D,0),MATCH('2015'!L$101,DataEx!$222:$222,0))</f>
        <v>1267102.9957289747</v>
      </c>
      <c r="M121" s="85">
        <f>+INDEX(DataEx!$1:$1048576,MATCH('2015'!$A121,DataEx!$D:$D,0),MATCH('2015'!M$101,DataEx!$222:$222,0))</f>
        <v>1342917.6146265836</v>
      </c>
      <c r="N121" s="85">
        <f>+INDEX(DataEx!$1:$1048576,MATCH('2015'!$A121,DataEx!$D:$D,0),MATCH('2015'!N$101,DataEx!$222:$222,0))</f>
        <v>1226756.3727123113</v>
      </c>
      <c r="O121" s="85">
        <f>+INDEX(DataEx!$1:$1048576,MATCH('2015'!$A121,DataEx!$D:$D,0),MATCH('2015'!O$101,DataEx!$222:$222,0))</f>
        <v>1268468.2949369599</v>
      </c>
      <c r="P121" s="85">
        <f>+INDEX(DataEx!$1:$1048576,MATCH('2015'!$A121,DataEx!$D:$D,0),MATCH('2015'!P$101,DataEx!$222:$222,0))</f>
        <v>1787224.7424951708</v>
      </c>
      <c r="Q121" s="85">
        <f>+INDEX(DataEx!$1:$1048576,MATCH('2015'!$A121,DataEx!$D:$D,0),MATCH('2015'!Q$101,DataEx!$222:$222,0))</f>
        <v>1123435.7637199732</v>
      </c>
      <c r="R121" s="86">
        <f>+INDEX(DataEx!$1:$1048576,MATCH('2015'!$A121,DataEx!$D:$D,0),MATCH('2015'!R$101,DataEx!$222:$222,0))</f>
        <v>933609.9711569082</v>
      </c>
      <c r="S121" s="128">
        <f t="shared" si="20"/>
        <v>13478728.643637205</v>
      </c>
      <c r="T121" s="129">
        <f t="shared" si="21"/>
        <v>3.7649028361322881E-3</v>
      </c>
    </row>
    <row r="122" spans="1:20">
      <c r="A122" s="138" t="str">
        <f t="shared" si="17"/>
        <v>715p</v>
      </c>
      <c r="B122" s="402" t="str">
        <f>+VLOOKUP(LEFT($A122,LEN(A122)-1)*1,Master!$D$22:$G$218,4,FALSE)</f>
        <v>Ostali prihodi</v>
      </c>
      <c r="C122" s="403"/>
      <c r="D122" s="403"/>
      <c r="E122" s="403"/>
      <c r="F122" s="403"/>
      <c r="G122" s="85">
        <f>+INDEX(DataEx!$1:$1048576,MATCH('2015'!$A122,DataEx!$D:$D,0),MATCH('2015'!G$101,DataEx!$222:$222,0))</f>
        <v>2409154.3623507507</v>
      </c>
      <c r="H122" s="85">
        <f>+INDEX(DataEx!$1:$1048576,MATCH('2015'!$A122,DataEx!$D:$D,0),MATCH('2015'!H$101,DataEx!$222:$222,0))</f>
        <v>1483280.3928009064</v>
      </c>
      <c r="I122" s="85">
        <f>+INDEX(DataEx!$1:$1048576,MATCH('2015'!$A122,DataEx!$D:$D,0),MATCH('2015'!I$101,DataEx!$222:$222,0))</f>
        <v>2006908.1745379991</v>
      </c>
      <c r="J122" s="85">
        <f>+INDEX(DataEx!$1:$1048576,MATCH('2015'!$A122,DataEx!$D:$D,0),MATCH('2015'!J$101,DataEx!$222:$222,0))</f>
        <v>3182289.9559581177</v>
      </c>
      <c r="K122" s="85">
        <f>+INDEX(DataEx!$1:$1048576,MATCH('2015'!$A122,DataEx!$D:$D,0),MATCH('2015'!K$101,DataEx!$222:$222,0))</f>
        <v>4231375.2243007179</v>
      </c>
      <c r="L122" s="85">
        <f>+INDEX(DataEx!$1:$1048576,MATCH('2015'!$A122,DataEx!$D:$D,0),MATCH('2015'!L$101,DataEx!$222:$222,0))</f>
        <v>3386393.9761406584</v>
      </c>
      <c r="M122" s="85">
        <f>+INDEX(DataEx!$1:$1048576,MATCH('2015'!$A122,DataEx!$D:$D,0),MATCH('2015'!M$101,DataEx!$222:$222,0))</f>
        <v>3090446.9975072816</v>
      </c>
      <c r="N122" s="85">
        <f>+INDEX(DataEx!$1:$1048576,MATCH('2015'!$A122,DataEx!$D:$D,0),MATCH('2015'!N$101,DataEx!$222:$222,0))</f>
        <v>3087498.4129390134</v>
      </c>
      <c r="O122" s="85">
        <f>+INDEX(DataEx!$1:$1048576,MATCH('2015'!$A122,DataEx!$D:$D,0),MATCH('2015'!O$101,DataEx!$222:$222,0))</f>
        <v>2917378.1773197968</v>
      </c>
      <c r="P122" s="85">
        <f>+INDEX(DataEx!$1:$1048576,MATCH('2015'!$A122,DataEx!$D:$D,0),MATCH('2015'!P$101,DataEx!$222:$222,0))</f>
        <v>2584038.1357656354</v>
      </c>
      <c r="Q122" s="85">
        <f>+INDEX(DataEx!$1:$1048576,MATCH('2015'!$A122,DataEx!$D:$D,0),MATCH('2015'!Q$101,DataEx!$222:$222,0))</f>
        <v>3191275.8352530822</v>
      </c>
      <c r="R122" s="86">
        <f>+INDEX(DataEx!$1:$1048576,MATCH('2015'!$A122,DataEx!$D:$D,0),MATCH('2015'!R$101,DataEx!$222:$222,0))</f>
        <v>5396946.6881590188</v>
      </c>
      <c r="S122" s="128">
        <f t="shared" si="20"/>
        <v>36966986.333032973</v>
      </c>
      <c r="T122" s="129">
        <f t="shared" si="21"/>
        <v>1.0325685409075996E-2</v>
      </c>
    </row>
    <row r="123" spans="1:20">
      <c r="A123" s="138" t="str">
        <f t="shared" si="17"/>
        <v>73p</v>
      </c>
      <c r="B123" s="402" t="str">
        <f>+VLOOKUP(LEFT($A123,LEN(A123)-1)*1,Master!$D$22:$G$218,4,FALSE)</f>
        <v>Primici od otplate kredita i sredstva prenesena iz prethodne godine</v>
      </c>
      <c r="C123" s="403"/>
      <c r="D123" s="403"/>
      <c r="E123" s="403"/>
      <c r="F123" s="403"/>
      <c r="G123" s="85">
        <f>+INDEX(DataEx!$1:$1048576,MATCH('2015'!$A123,DataEx!$D:$D,0),MATCH('2015'!G$101,DataEx!$222:$222,0))</f>
        <v>102742.57243539664</v>
      </c>
      <c r="H123" s="85">
        <f>+INDEX(DataEx!$1:$1048576,MATCH('2015'!$A123,DataEx!$D:$D,0),MATCH('2015'!H$101,DataEx!$222:$222,0))</f>
        <v>80570.77591245556</v>
      </c>
      <c r="I123" s="85">
        <f>+INDEX(DataEx!$1:$1048576,MATCH('2015'!$A123,DataEx!$D:$D,0),MATCH('2015'!I$101,DataEx!$222:$222,0))</f>
        <v>207943.58242626418</v>
      </c>
      <c r="J123" s="85">
        <f>+INDEX(DataEx!$1:$1048576,MATCH('2015'!$A123,DataEx!$D:$D,0),MATCH('2015'!J$101,DataEx!$222:$222,0))</f>
        <v>255508.97776091041</v>
      </c>
      <c r="K123" s="85">
        <f>+INDEX(DataEx!$1:$1048576,MATCH('2015'!$A123,DataEx!$D:$D,0),MATCH('2015'!K$101,DataEx!$222:$222,0))</f>
        <v>94657.993290660001</v>
      </c>
      <c r="L123" s="85">
        <f>+INDEX(DataEx!$1:$1048576,MATCH('2015'!$A123,DataEx!$D:$D,0),MATCH('2015'!L$101,DataEx!$222:$222,0))</f>
        <v>451041.3115294326</v>
      </c>
      <c r="M123" s="85">
        <f>+INDEX(DataEx!$1:$1048576,MATCH('2015'!$A123,DataEx!$D:$D,0),MATCH('2015'!M$101,DataEx!$222:$222,0))</f>
        <v>850260.27680842578</v>
      </c>
      <c r="N123" s="85">
        <f>+INDEX(DataEx!$1:$1048576,MATCH('2015'!$A123,DataEx!$D:$D,0),MATCH('2015'!N$101,DataEx!$222:$222,0))</f>
        <v>271751.70792733377</v>
      </c>
      <c r="O123" s="85">
        <f>+INDEX(DataEx!$1:$1048576,MATCH('2015'!$A123,DataEx!$D:$D,0),MATCH('2015'!O$101,DataEx!$222:$222,0))</f>
        <v>299578.18186702713</v>
      </c>
      <c r="P123" s="85">
        <f>+INDEX(DataEx!$1:$1048576,MATCH('2015'!$A123,DataEx!$D:$D,0),MATCH('2015'!P$101,DataEx!$222:$222,0))</f>
        <v>296967.92792094528</v>
      </c>
      <c r="Q123" s="85">
        <f>+INDEX(DataEx!$1:$1048576,MATCH('2015'!$A123,DataEx!$D:$D,0),MATCH('2015'!Q$101,DataEx!$222:$222,0))</f>
        <v>830659.77314096305</v>
      </c>
      <c r="R123" s="86">
        <f>+INDEX(DataEx!$1:$1048576,MATCH('2015'!$A123,DataEx!$D:$D,0),MATCH('2015'!R$101,DataEx!$222:$222,0))</f>
        <v>1332064.798278471</v>
      </c>
      <c r="S123" s="128">
        <f t="shared" si="20"/>
        <v>5073747.8792982856</v>
      </c>
      <c r="T123" s="129">
        <f t="shared" si="21"/>
        <v>1.4172084241496844E-3</v>
      </c>
    </row>
    <row r="124" spans="1:20" ht="13.5" thickBot="1">
      <c r="A124" s="138" t="str">
        <f t="shared" si="17"/>
        <v>74p</v>
      </c>
      <c r="B124" s="404" t="str">
        <f>+VLOOKUP(LEFT($A124,LEN(A124)-1)*1,Master!$D$22:$G$218,4,FALSE)</f>
        <v>Donacije i transferi</v>
      </c>
      <c r="C124" s="405"/>
      <c r="D124" s="405"/>
      <c r="E124" s="405"/>
      <c r="F124" s="405"/>
      <c r="G124" s="85">
        <f>+INDEX(DataEx!$1:$1048576,MATCH('2015'!$A124,DataEx!$D:$D,0),MATCH('2015'!G$101,DataEx!$222:$222,0))</f>
        <v>151870.61020172067</v>
      </c>
      <c r="H124" s="85">
        <f>+INDEX(DataEx!$1:$1048576,MATCH('2015'!$A124,DataEx!$D:$D,0),MATCH('2015'!H$101,DataEx!$222:$222,0))</f>
        <v>759284.21401818644</v>
      </c>
      <c r="I124" s="85">
        <f>+INDEX(DataEx!$1:$1048576,MATCH('2015'!$A124,DataEx!$D:$D,0),MATCH('2015'!I$101,DataEx!$222:$222,0))</f>
        <v>232686.29412273181</v>
      </c>
      <c r="J124" s="85">
        <f>+INDEX(DataEx!$1:$1048576,MATCH('2015'!$A124,DataEx!$D:$D,0),MATCH('2015'!J$101,DataEx!$222:$222,0))</f>
        <v>680176.81394201145</v>
      </c>
      <c r="K124" s="85">
        <f>+INDEX(DataEx!$1:$1048576,MATCH('2015'!$A124,DataEx!$D:$D,0),MATCH('2015'!K$101,DataEx!$222:$222,0))</f>
        <v>334566.54127297708</v>
      </c>
      <c r="L124" s="85">
        <f>+INDEX(DataEx!$1:$1048576,MATCH('2015'!$A124,DataEx!$D:$D,0),MATCH('2015'!L$101,DataEx!$222:$222,0))</f>
        <v>290134.08358243544</v>
      </c>
      <c r="M124" s="85">
        <f>+INDEX(DataEx!$1:$1048576,MATCH('2015'!$A124,DataEx!$D:$D,0),MATCH('2015'!M$101,DataEx!$222:$222,0))</f>
        <v>384254.59140583908</v>
      </c>
      <c r="N124" s="85">
        <f>+INDEX(DataEx!$1:$1048576,MATCH('2015'!$A124,DataEx!$D:$D,0),MATCH('2015'!N$101,DataEx!$222:$222,0))</f>
        <v>311193.36925083847</v>
      </c>
      <c r="O124" s="85">
        <f>+INDEX(DataEx!$1:$1048576,MATCH('2015'!$A124,DataEx!$D:$D,0),MATCH('2015'!O$101,DataEx!$222:$222,0))</f>
        <v>574859.18368163658</v>
      </c>
      <c r="P124" s="85">
        <f>+INDEX(DataEx!$1:$1048576,MATCH('2015'!$A124,DataEx!$D:$D,0),MATCH('2015'!P$101,DataEx!$222:$222,0))</f>
        <v>752410.21529335005</v>
      </c>
      <c r="Q124" s="85">
        <f>+INDEX(DataEx!$1:$1048576,MATCH('2015'!$A124,DataEx!$D:$D,0),MATCH('2015'!Q$101,DataEx!$222:$222,0))</f>
        <v>963792.40888977866</v>
      </c>
      <c r="R124" s="86">
        <f>+INDEX(DataEx!$1:$1048576,MATCH('2015'!$A124,DataEx!$D:$D,0),MATCH('2015'!R$101,DataEx!$222:$222,0))</f>
        <v>1156891.4845592449</v>
      </c>
      <c r="S124" s="130">
        <f t="shared" si="20"/>
        <v>6592119.81022075</v>
      </c>
      <c r="T124" s="131">
        <f t="shared" si="21"/>
        <v>1.8413228150668277E-3</v>
      </c>
    </row>
    <row r="125" spans="1:20" ht="13.5" thickBot="1">
      <c r="A125" s="138" t="str">
        <f t="shared" si="17"/>
        <v>4p</v>
      </c>
      <c r="B125" s="390" t="str">
        <f>+VLOOKUP(LEFT($A125,LEN(A125)-1)*1,Master!$D$22:$G$218,4,FALSE)</f>
        <v>Budžetki izdaci</v>
      </c>
      <c r="C125" s="391"/>
      <c r="D125" s="391"/>
      <c r="E125" s="391"/>
      <c r="F125" s="391"/>
      <c r="G125" s="97">
        <f>+G127+G138+G144+SUM(G145:G148)</f>
        <v>130414068.01000001</v>
      </c>
      <c r="H125" s="97">
        <f t="shared" ref="H125:R125" si="23">+H127+H138+H144+SUM(H145:H148)</f>
        <v>130414068.01000001</v>
      </c>
      <c r="I125" s="97">
        <f t="shared" si="23"/>
        <v>130414068.01000001</v>
      </c>
      <c r="J125" s="97">
        <f t="shared" si="23"/>
        <v>130414068.01000001</v>
      </c>
      <c r="K125" s="97">
        <f t="shared" si="23"/>
        <v>130414068.01000001</v>
      </c>
      <c r="L125" s="97">
        <f t="shared" si="23"/>
        <v>130414068.01000001</v>
      </c>
      <c r="M125" s="97">
        <f t="shared" si="23"/>
        <v>130414068.01000001</v>
      </c>
      <c r="N125" s="97">
        <f t="shared" si="23"/>
        <v>130414068.01000001</v>
      </c>
      <c r="O125" s="97">
        <f t="shared" si="23"/>
        <v>130414068.01000001</v>
      </c>
      <c r="P125" s="97">
        <f t="shared" si="23"/>
        <v>130414068.01000001</v>
      </c>
      <c r="Q125" s="97">
        <f t="shared" si="23"/>
        <v>130414068.01000001</v>
      </c>
      <c r="R125" s="97">
        <f t="shared" si="23"/>
        <v>130414068.01000001</v>
      </c>
      <c r="S125" s="132">
        <f t="shared" si="20"/>
        <v>1564968816.1200001</v>
      </c>
      <c r="T125" s="133">
        <f t="shared" si="21"/>
        <v>0.43712991707494209</v>
      </c>
    </row>
    <row r="126" spans="1:20" ht="13.5" thickBot="1">
      <c r="A126" s="138" t="str">
        <f t="shared" si="17"/>
        <v>41p</v>
      </c>
      <c r="B126" s="406" t="str">
        <f>+VLOOKUP(LEFT($A126,LEN(A126)-1)*1,Master!$D$22:$G$218,4,FALSE)</f>
        <v>Tekući izdaci</v>
      </c>
      <c r="C126" s="407"/>
      <c r="D126" s="407"/>
      <c r="E126" s="407"/>
      <c r="F126" s="407"/>
      <c r="G126" s="80">
        <f t="shared" ref="G126:R126" si="24">+G125-G145</f>
        <v>106689311.59333333</v>
      </c>
      <c r="H126" s="80">
        <f t="shared" si="24"/>
        <v>106689311.59333333</v>
      </c>
      <c r="I126" s="80">
        <f t="shared" si="24"/>
        <v>106689311.59333333</v>
      </c>
      <c r="J126" s="80">
        <f t="shared" si="24"/>
        <v>106689311.59333333</v>
      </c>
      <c r="K126" s="80">
        <f t="shared" si="24"/>
        <v>106689311.59333333</v>
      </c>
      <c r="L126" s="80">
        <f t="shared" si="24"/>
        <v>106689311.59333333</v>
      </c>
      <c r="M126" s="80">
        <f t="shared" si="24"/>
        <v>106689311.59333333</v>
      </c>
      <c r="N126" s="80">
        <f t="shared" si="24"/>
        <v>106689311.59333333</v>
      </c>
      <c r="O126" s="80">
        <f t="shared" si="24"/>
        <v>106689311.59333333</v>
      </c>
      <c r="P126" s="80">
        <f t="shared" si="24"/>
        <v>106689311.59333333</v>
      </c>
      <c r="Q126" s="80">
        <f t="shared" si="24"/>
        <v>106689311.59333333</v>
      </c>
      <c r="R126" s="80">
        <f t="shared" si="24"/>
        <v>106689311.59333333</v>
      </c>
      <c r="S126" s="134">
        <f t="shared" si="20"/>
        <v>1280271739.1200001</v>
      </c>
      <c r="T126" s="135">
        <f t="shared" si="21"/>
        <v>0.357607815178347</v>
      </c>
    </row>
    <row r="127" spans="1:20">
      <c r="A127" s="138" t="str">
        <f t="shared" si="17"/>
        <v>40p</v>
      </c>
      <c r="B127" s="400" t="str">
        <f>+VLOOKUP(LEFT($A127,LEN(A127)-1)*1,Master!$D$22:$G$218,4,FALSE)</f>
        <v>Tekući budžetski izdaci</v>
      </c>
      <c r="C127" s="401"/>
      <c r="D127" s="401"/>
      <c r="E127" s="401"/>
      <c r="F127" s="401"/>
      <c r="G127" s="89">
        <f t="shared" ref="G127:R127" si="25">+SUM(G128:G137)</f>
        <v>52652196.172500007</v>
      </c>
      <c r="H127" s="89">
        <f t="shared" si="25"/>
        <v>52652196.172500007</v>
      </c>
      <c r="I127" s="89">
        <f t="shared" si="25"/>
        <v>52652196.172500007</v>
      </c>
      <c r="J127" s="89">
        <f t="shared" si="25"/>
        <v>52652196.172500007</v>
      </c>
      <c r="K127" s="89">
        <f t="shared" si="25"/>
        <v>52652196.172500007</v>
      </c>
      <c r="L127" s="89">
        <f t="shared" si="25"/>
        <v>52652196.172500007</v>
      </c>
      <c r="M127" s="89">
        <f t="shared" si="25"/>
        <v>52652196.172500007</v>
      </c>
      <c r="N127" s="89">
        <f t="shared" si="25"/>
        <v>52652196.172500007</v>
      </c>
      <c r="O127" s="89">
        <f t="shared" si="25"/>
        <v>52652196.172500007</v>
      </c>
      <c r="P127" s="89">
        <f t="shared" si="25"/>
        <v>52652196.172500007</v>
      </c>
      <c r="Q127" s="89">
        <f t="shared" si="25"/>
        <v>52652196.172500007</v>
      </c>
      <c r="R127" s="90">
        <f t="shared" si="25"/>
        <v>52652196.172500007</v>
      </c>
      <c r="S127" s="124">
        <f t="shared" si="20"/>
        <v>631826354.07000005</v>
      </c>
      <c r="T127" s="125">
        <f t="shared" si="21"/>
        <v>0.17648287871009191</v>
      </c>
    </row>
    <row r="128" spans="1:20">
      <c r="A128" s="138" t="str">
        <f t="shared" si="17"/>
        <v>411p</v>
      </c>
      <c r="B128" s="398" t="str">
        <f>+VLOOKUP(LEFT($A128,LEN(A128)-1)*1,Master!$D$22:$G$218,4,FALSE)</f>
        <v>Bruto zarade i doprinosi na teret poslodavca</v>
      </c>
      <c r="C128" s="399"/>
      <c r="D128" s="399"/>
      <c r="E128" s="399"/>
      <c r="F128" s="399"/>
      <c r="G128" s="91">
        <f>+INDEX(DataEx!$1:$1048576,MATCH('2015'!$A128,DataEx!$D:$D,0),MATCH('2015'!G$101,DataEx!$222:$222,0))</f>
        <v>31613633.060833335</v>
      </c>
      <c r="H128" s="91">
        <f>+INDEX(DataEx!$1:$1048576,MATCH('2015'!$A128,DataEx!$D:$D,0),MATCH('2015'!H$101,DataEx!$222:$222,0))</f>
        <v>31613633.060833335</v>
      </c>
      <c r="I128" s="91">
        <f>+INDEX(DataEx!$1:$1048576,MATCH('2015'!$A128,DataEx!$D:$D,0),MATCH('2015'!I$101,DataEx!$222:$222,0))</f>
        <v>31613633.060833335</v>
      </c>
      <c r="J128" s="91">
        <f>+INDEX(DataEx!$1:$1048576,MATCH('2015'!$A128,DataEx!$D:$D,0),MATCH('2015'!J$101,DataEx!$222:$222,0))</f>
        <v>31613633.060833335</v>
      </c>
      <c r="K128" s="91">
        <f>+INDEX(DataEx!$1:$1048576,MATCH('2015'!$A128,DataEx!$D:$D,0),MATCH('2015'!K$101,DataEx!$222:$222,0))</f>
        <v>31613633.060833335</v>
      </c>
      <c r="L128" s="91">
        <f>+INDEX(DataEx!$1:$1048576,MATCH('2015'!$A128,DataEx!$D:$D,0),MATCH('2015'!L$101,DataEx!$222:$222,0))</f>
        <v>31613633.060833335</v>
      </c>
      <c r="M128" s="91">
        <f>+INDEX(DataEx!$1:$1048576,MATCH('2015'!$A128,DataEx!$D:$D,0),MATCH('2015'!M$101,DataEx!$222:$222,0))</f>
        <v>31613633.060833335</v>
      </c>
      <c r="N128" s="91">
        <f>+INDEX(DataEx!$1:$1048576,MATCH('2015'!$A128,DataEx!$D:$D,0),MATCH('2015'!N$101,DataEx!$222:$222,0))</f>
        <v>31613633.060833335</v>
      </c>
      <c r="O128" s="91">
        <f>+INDEX(DataEx!$1:$1048576,MATCH('2015'!$A128,DataEx!$D:$D,0),MATCH('2015'!O$101,DataEx!$222:$222,0))</f>
        <v>31613633.060833335</v>
      </c>
      <c r="P128" s="91">
        <f>+INDEX(DataEx!$1:$1048576,MATCH('2015'!$A128,DataEx!$D:$D,0),MATCH('2015'!P$101,DataEx!$222:$222,0))</f>
        <v>31613633.060833335</v>
      </c>
      <c r="Q128" s="91">
        <f>+INDEX(DataEx!$1:$1048576,MATCH('2015'!$A128,DataEx!$D:$D,0),MATCH('2015'!Q$101,DataEx!$222:$222,0))</f>
        <v>31613633.060833335</v>
      </c>
      <c r="R128" s="91">
        <f>+INDEX(DataEx!$1:$1048576,MATCH('2015'!$A128,DataEx!$D:$D,0),MATCH('2015'!R$101,DataEx!$222:$222,0))</f>
        <v>31613633.060833335</v>
      </c>
      <c r="S128" s="126">
        <f t="shared" si="20"/>
        <v>379363596.73000002</v>
      </c>
      <c r="T128" s="127">
        <f t="shared" si="21"/>
        <v>0.10596452521717271</v>
      </c>
    </row>
    <row r="129" spans="1:20">
      <c r="A129" s="138" t="str">
        <f t="shared" si="17"/>
        <v>412p</v>
      </c>
      <c r="B129" s="398" t="str">
        <f>+VLOOKUP(LEFT($A129,LEN(A129)-1)*1,Master!$D$22:$G$218,4,FALSE)</f>
        <v>Ostala lična primanja</v>
      </c>
      <c r="C129" s="399"/>
      <c r="D129" s="399"/>
      <c r="E129" s="399"/>
      <c r="F129" s="399"/>
      <c r="G129" s="91">
        <f>+INDEX(DataEx!$1:$1048576,MATCH('2015'!$A129,DataEx!$D:$D,0),MATCH('2015'!G$101,DataEx!$222:$222,0))</f>
        <v>968300.41833333322</v>
      </c>
      <c r="H129" s="91">
        <f>+INDEX(DataEx!$1:$1048576,MATCH('2015'!$A129,DataEx!$D:$D,0),MATCH('2015'!H$101,DataEx!$222:$222,0))</f>
        <v>968300.41833333322</v>
      </c>
      <c r="I129" s="91">
        <f>+INDEX(DataEx!$1:$1048576,MATCH('2015'!$A129,DataEx!$D:$D,0),MATCH('2015'!I$101,DataEx!$222:$222,0))</f>
        <v>968300.41833333322</v>
      </c>
      <c r="J129" s="91">
        <f>+INDEX(DataEx!$1:$1048576,MATCH('2015'!$A129,DataEx!$D:$D,0),MATCH('2015'!J$101,DataEx!$222:$222,0))</f>
        <v>968300.41833333322</v>
      </c>
      <c r="K129" s="91">
        <f>+INDEX(DataEx!$1:$1048576,MATCH('2015'!$A129,DataEx!$D:$D,0),MATCH('2015'!K$101,DataEx!$222:$222,0))</f>
        <v>968300.41833333322</v>
      </c>
      <c r="L129" s="91">
        <f>+INDEX(DataEx!$1:$1048576,MATCH('2015'!$A129,DataEx!$D:$D,0),MATCH('2015'!L$101,DataEx!$222:$222,0))</f>
        <v>968300.41833333322</v>
      </c>
      <c r="M129" s="91">
        <f>+INDEX(DataEx!$1:$1048576,MATCH('2015'!$A129,DataEx!$D:$D,0),MATCH('2015'!M$101,DataEx!$222:$222,0))</f>
        <v>968300.41833333322</v>
      </c>
      <c r="N129" s="91">
        <f>+INDEX(DataEx!$1:$1048576,MATCH('2015'!$A129,DataEx!$D:$D,0),MATCH('2015'!N$101,DataEx!$222:$222,0))</f>
        <v>968300.41833333322</v>
      </c>
      <c r="O129" s="91">
        <f>+INDEX(DataEx!$1:$1048576,MATCH('2015'!$A129,DataEx!$D:$D,0),MATCH('2015'!O$101,DataEx!$222:$222,0))</f>
        <v>968300.41833333322</v>
      </c>
      <c r="P129" s="91">
        <f>+INDEX(DataEx!$1:$1048576,MATCH('2015'!$A129,DataEx!$D:$D,0),MATCH('2015'!P$101,DataEx!$222:$222,0))</f>
        <v>968300.41833333322</v>
      </c>
      <c r="Q129" s="91">
        <f>+INDEX(DataEx!$1:$1048576,MATCH('2015'!$A129,DataEx!$D:$D,0),MATCH('2015'!Q$101,DataEx!$222:$222,0))</f>
        <v>968300.41833333322</v>
      </c>
      <c r="R129" s="91">
        <f>+INDEX(DataEx!$1:$1048576,MATCH('2015'!$A129,DataEx!$D:$D,0),MATCH('2015'!R$101,DataEx!$222:$222,0))</f>
        <v>968300.41833333322</v>
      </c>
      <c r="S129" s="126">
        <f t="shared" si="20"/>
        <v>11619605.019999998</v>
      </c>
      <c r="T129" s="127">
        <f t="shared" si="21"/>
        <v>3.2456090667858433E-3</v>
      </c>
    </row>
    <row r="130" spans="1:20">
      <c r="A130" s="138" t="str">
        <f t="shared" si="17"/>
        <v>413p</v>
      </c>
      <c r="B130" s="398" t="str">
        <f>+VLOOKUP(LEFT($A130,LEN(A130)-1)*1,Master!$D$22:$G$218,4,FALSE)</f>
        <v>Rashodi za materijal</v>
      </c>
      <c r="C130" s="399"/>
      <c r="D130" s="399"/>
      <c r="E130" s="399"/>
      <c r="F130" s="399"/>
      <c r="G130" s="91">
        <f>+INDEX(DataEx!$1:$1048576,MATCH('2015'!$A130,DataEx!$D:$D,0),MATCH('2015'!G$101,DataEx!$222:$222,0))</f>
        <v>2450506.84</v>
      </c>
      <c r="H130" s="91">
        <f>+INDEX(DataEx!$1:$1048576,MATCH('2015'!$A130,DataEx!$D:$D,0),MATCH('2015'!H$101,DataEx!$222:$222,0))</f>
        <v>2450506.84</v>
      </c>
      <c r="I130" s="91">
        <f>+INDEX(DataEx!$1:$1048576,MATCH('2015'!$A130,DataEx!$D:$D,0),MATCH('2015'!I$101,DataEx!$222:$222,0))</f>
        <v>2450506.84</v>
      </c>
      <c r="J130" s="91">
        <f>+INDEX(DataEx!$1:$1048576,MATCH('2015'!$A130,DataEx!$D:$D,0),MATCH('2015'!J$101,DataEx!$222:$222,0))</f>
        <v>2450506.84</v>
      </c>
      <c r="K130" s="91">
        <f>+INDEX(DataEx!$1:$1048576,MATCH('2015'!$A130,DataEx!$D:$D,0),MATCH('2015'!K$101,DataEx!$222:$222,0))</f>
        <v>2450506.84</v>
      </c>
      <c r="L130" s="91">
        <f>+INDEX(DataEx!$1:$1048576,MATCH('2015'!$A130,DataEx!$D:$D,0),MATCH('2015'!L$101,DataEx!$222:$222,0))</f>
        <v>2450506.84</v>
      </c>
      <c r="M130" s="91">
        <f>+INDEX(DataEx!$1:$1048576,MATCH('2015'!$A130,DataEx!$D:$D,0),MATCH('2015'!M$101,DataEx!$222:$222,0))</f>
        <v>2450506.84</v>
      </c>
      <c r="N130" s="91">
        <f>+INDEX(DataEx!$1:$1048576,MATCH('2015'!$A130,DataEx!$D:$D,0),MATCH('2015'!N$101,DataEx!$222:$222,0))</f>
        <v>2450506.84</v>
      </c>
      <c r="O130" s="91">
        <f>+INDEX(DataEx!$1:$1048576,MATCH('2015'!$A130,DataEx!$D:$D,0),MATCH('2015'!O$101,DataEx!$222:$222,0))</f>
        <v>2450506.84</v>
      </c>
      <c r="P130" s="91">
        <f>+INDEX(DataEx!$1:$1048576,MATCH('2015'!$A130,DataEx!$D:$D,0),MATCH('2015'!P$101,DataEx!$222:$222,0))</f>
        <v>2450506.84</v>
      </c>
      <c r="Q130" s="91">
        <f>+INDEX(DataEx!$1:$1048576,MATCH('2015'!$A130,DataEx!$D:$D,0),MATCH('2015'!Q$101,DataEx!$222:$222,0))</f>
        <v>2450506.84</v>
      </c>
      <c r="R130" s="91">
        <f>+INDEX(DataEx!$1:$1048576,MATCH('2015'!$A130,DataEx!$D:$D,0),MATCH('2015'!R$101,DataEx!$222:$222,0))</f>
        <v>2450506.84</v>
      </c>
      <c r="S130" s="126">
        <f t="shared" si="20"/>
        <v>29406082.079999998</v>
      </c>
      <c r="T130" s="127">
        <f t="shared" si="21"/>
        <v>8.2137599731851064E-3</v>
      </c>
    </row>
    <row r="131" spans="1:20">
      <c r="A131" s="138" t="str">
        <f t="shared" si="17"/>
        <v>414p</v>
      </c>
      <c r="B131" s="398" t="str">
        <f>+VLOOKUP(LEFT($A131,LEN(A131)-1)*1,Master!$D$22:$G$218,4,FALSE)</f>
        <v>Rashodi za usluge</v>
      </c>
      <c r="C131" s="399"/>
      <c r="D131" s="399"/>
      <c r="E131" s="399"/>
      <c r="F131" s="399"/>
      <c r="G131" s="91">
        <f>+INDEX(DataEx!$1:$1048576,MATCH('2015'!$A131,DataEx!$D:$D,0),MATCH('2015'!G$101,DataEx!$222:$222,0))</f>
        <v>3460881.1266666669</v>
      </c>
      <c r="H131" s="91">
        <f>+INDEX(DataEx!$1:$1048576,MATCH('2015'!$A131,DataEx!$D:$D,0),MATCH('2015'!H$101,DataEx!$222:$222,0))</f>
        <v>3460881.1266666669</v>
      </c>
      <c r="I131" s="91">
        <f>+INDEX(DataEx!$1:$1048576,MATCH('2015'!$A131,DataEx!$D:$D,0),MATCH('2015'!I$101,DataEx!$222:$222,0))</f>
        <v>3460881.1266666669</v>
      </c>
      <c r="J131" s="91">
        <f>+INDEX(DataEx!$1:$1048576,MATCH('2015'!$A131,DataEx!$D:$D,0),MATCH('2015'!J$101,DataEx!$222:$222,0))</f>
        <v>3460881.1266666669</v>
      </c>
      <c r="K131" s="91">
        <f>+INDEX(DataEx!$1:$1048576,MATCH('2015'!$A131,DataEx!$D:$D,0),MATCH('2015'!K$101,DataEx!$222:$222,0))</f>
        <v>3460881.1266666669</v>
      </c>
      <c r="L131" s="91">
        <f>+INDEX(DataEx!$1:$1048576,MATCH('2015'!$A131,DataEx!$D:$D,0),MATCH('2015'!L$101,DataEx!$222:$222,0))</f>
        <v>3460881.1266666669</v>
      </c>
      <c r="M131" s="91">
        <f>+INDEX(DataEx!$1:$1048576,MATCH('2015'!$A131,DataEx!$D:$D,0),MATCH('2015'!M$101,DataEx!$222:$222,0))</f>
        <v>3460881.1266666669</v>
      </c>
      <c r="N131" s="91">
        <f>+INDEX(DataEx!$1:$1048576,MATCH('2015'!$A131,DataEx!$D:$D,0),MATCH('2015'!N$101,DataEx!$222:$222,0))</f>
        <v>3460881.1266666669</v>
      </c>
      <c r="O131" s="91">
        <f>+INDEX(DataEx!$1:$1048576,MATCH('2015'!$A131,DataEx!$D:$D,0),MATCH('2015'!O$101,DataEx!$222:$222,0))</f>
        <v>3460881.1266666669</v>
      </c>
      <c r="P131" s="91">
        <f>+INDEX(DataEx!$1:$1048576,MATCH('2015'!$A131,DataEx!$D:$D,0),MATCH('2015'!P$101,DataEx!$222:$222,0))</f>
        <v>3460881.1266666669</v>
      </c>
      <c r="Q131" s="91">
        <f>+INDEX(DataEx!$1:$1048576,MATCH('2015'!$A131,DataEx!$D:$D,0),MATCH('2015'!Q$101,DataEx!$222:$222,0))</f>
        <v>3460881.1266666669</v>
      </c>
      <c r="R131" s="91">
        <f>+INDEX(DataEx!$1:$1048576,MATCH('2015'!$A131,DataEx!$D:$D,0),MATCH('2015'!R$101,DataEx!$222:$222,0))</f>
        <v>3460881.1266666669</v>
      </c>
      <c r="S131" s="126">
        <f t="shared" si="20"/>
        <v>41530573.519999988</v>
      </c>
      <c r="T131" s="127">
        <f t="shared" si="21"/>
        <v>1.1600394826960138E-2</v>
      </c>
    </row>
    <row r="132" spans="1:20">
      <c r="A132" s="138" t="str">
        <f t="shared" si="17"/>
        <v>415p</v>
      </c>
      <c r="B132" s="398" t="str">
        <f>+VLOOKUP(LEFT($A132,LEN(A132)-1)*1,Master!$D$22:$G$218,4,FALSE)</f>
        <v>Rashodi za tekuće održavanje</v>
      </c>
      <c r="C132" s="399"/>
      <c r="D132" s="399"/>
      <c r="E132" s="399"/>
      <c r="F132" s="399"/>
      <c r="G132" s="91">
        <f>+INDEX(DataEx!$1:$1048576,MATCH('2015'!$A132,DataEx!$D:$D,0),MATCH('2015'!G$101,DataEx!$222:$222,0))</f>
        <v>1734268.4441666668</v>
      </c>
      <c r="H132" s="91">
        <f>+INDEX(DataEx!$1:$1048576,MATCH('2015'!$A132,DataEx!$D:$D,0),MATCH('2015'!H$101,DataEx!$222:$222,0))</f>
        <v>1734268.4441666668</v>
      </c>
      <c r="I132" s="91">
        <f>+INDEX(DataEx!$1:$1048576,MATCH('2015'!$A132,DataEx!$D:$D,0),MATCH('2015'!I$101,DataEx!$222:$222,0))</f>
        <v>1734268.4441666668</v>
      </c>
      <c r="J132" s="91">
        <f>+INDEX(DataEx!$1:$1048576,MATCH('2015'!$A132,DataEx!$D:$D,0),MATCH('2015'!J$101,DataEx!$222:$222,0))</f>
        <v>1734268.4441666668</v>
      </c>
      <c r="K132" s="91">
        <f>+INDEX(DataEx!$1:$1048576,MATCH('2015'!$A132,DataEx!$D:$D,0),MATCH('2015'!K$101,DataEx!$222:$222,0))</f>
        <v>1734268.4441666668</v>
      </c>
      <c r="L132" s="91">
        <f>+INDEX(DataEx!$1:$1048576,MATCH('2015'!$A132,DataEx!$D:$D,0),MATCH('2015'!L$101,DataEx!$222:$222,0))</f>
        <v>1734268.4441666668</v>
      </c>
      <c r="M132" s="91">
        <f>+INDEX(DataEx!$1:$1048576,MATCH('2015'!$A132,DataEx!$D:$D,0),MATCH('2015'!M$101,DataEx!$222:$222,0))</f>
        <v>1734268.4441666668</v>
      </c>
      <c r="N132" s="91">
        <f>+INDEX(DataEx!$1:$1048576,MATCH('2015'!$A132,DataEx!$D:$D,0),MATCH('2015'!N$101,DataEx!$222:$222,0))</f>
        <v>1734268.4441666668</v>
      </c>
      <c r="O132" s="91">
        <f>+INDEX(DataEx!$1:$1048576,MATCH('2015'!$A132,DataEx!$D:$D,0),MATCH('2015'!O$101,DataEx!$222:$222,0))</f>
        <v>1734268.4441666668</v>
      </c>
      <c r="P132" s="91">
        <f>+INDEX(DataEx!$1:$1048576,MATCH('2015'!$A132,DataEx!$D:$D,0),MATCH('2015'!P$101,DataEx!$222:$222,0))</f>
        <v>1734268.4441666668</v>
      </c>
      <c r="Q132" s="91">
        <f>+INDEX(DataEx!$1:$1048576,MATCH('2015'!$A132,DataEx!$D:$D,0),MATCH('2015'!Q$101,DataEx!$222:$222,0))</f>
        <v>1734268.4441666668</v>
      </c>
      <c r="R132" s="91">
        <f>+INDEX(DataEx!$1:$1048576,MATCH('2015'!$A132,DataEx!$D:$D,0),MATCH('2015'!R$101,DataEx!$222:$222,0))</f>
        <v>1734268.4441666668</v>
      </c>
      <c r="S132" s="126">
        <f t="shared" si="20"/>
        <v>20811221.330000009</v>
      </c>
      <c r="T132" s="127">
        <f t="shared" si="21"/>
        <v>5.8130279405603225E-3</v>
      </c>
    </row>
    <row r="133" spans="1:20">
      <c r="A133" s="138" t="str">
        <f t="shared" si="17"/>
        <v>416p</v>
      </c>
      <c r="B133" s="398" t="str">
        <f>+VLOOKUP(LEFT($A133,LEN(A133)-1)*1,Master!$D$22:$G$218,4,FALSE)</f>
        <v>Kamate</v>
      </c>
      <c r="C133" s="399"/>
      <c r="D133" s="399"/>
      <c r="E133" s="399"/>
      <c r="F133" s="399"/>
      <c r="G133" s="91">
        <f>+INDEX(DataEx!$1:$1048576,MATCH('2015'!$A133,DataEx!$D:$D,0),MATCH('2015'!G$101,DataEx!$222:$222,0))</f>
        <v>6313823.6641666666</v>
      </c>
      <c r="H133" s="91">
        <f>+INDEX(DataEx!$1:$1048576,MATCH('2015'!$A133,DataEx!$D:$D,0),MATCH('2015'!H$101,DataEx!$222:$222,0))</f>
        <v>6313823.6641666666</v>
      </c>
      <c r="I133" s="91">
        <f>+INDEX(DataEx!$1:$1048576,MATCH('2015'!$A133,DataEx!$D:$D,0),MATCH('2015'!I$101,DataEx!$222:$222,0))</f>
        <v>6313823.6641666666</v>
      </c>
      <c r="J133" s="91">
        <f>+INDEX(DataEx!$1:$1048576,MATCH('2015'!$A133,DataEx!$D:$D,0),MATCH('2015'!J$101,DataEx!$222:$222,0))</f>
        <v>6313823.6641666666</v>
      </c>
      <c r="K133" s="91">
        <f>+INDEX(DataEx!$1:$1048576,MATCH('2015'!$A133,DataEx!$D:$D,0),MATCH('2015'!K$101,DataEx!$222:$222,0))</f>
        <v>6313823.6641666666</v>
      </c>
      <c r="L133" s="91">
        <f>+INDEX(DataEx!$1:$1048576,MATCH('2015'!$A133,DataEx!$D:$D,0),MATCH('2015'!L$101,DataEx!$222:$222,0))</f>
        <v>6313823.6641666666</v>
      </c>
      <c r="M133" s="91">
        <f>+INDEX(DataEx!$1:$1048576,MATCH('2015'!$A133,DataEx!$D:$D,0),MATCH('2015'!M$101,DataEx!$222:$222,0))</f>
        <v>6313823.6641666666</v>
      </c>
      <c r="N133" s="91">
        <f>+INDEX(DataEx!$1:$1048576,MATCH('2015'!$A133,DataEx!$D:$D,0),MATCH('2015'!N$101,DataEx!$222:$222,0))</f>
        <v>6313823.6641666666</v>
      </c>
      <c r="O133" s="91">
        <f>+INDEX(DataEx!$1:$1048576,MATCH('2015'!$A133,DataEx!$D:$D,0),MATCH('2015'!O$101,DataEx!$222:$222,0))</f>
        <v>6313823.6641666666</v>
      </c>
      <c r="P133" s="91">
        <f>+INDEX(DataEx!$1:$1048576,MATCH('2015'!$A133,DataEx!$D:$D,0),MATCH('2015'!P$101,DataEx!$222:$222,0))</f>
        <v>6313823.6641666666</v>
      </c>
      <c r="Q133" s="91">
        <f>+INDEX(DataEx!$1:$1048576,MATCH('2015'!$A133,DataEx!$D:$D,0),MATCH('2015'!Q$101,DataEx!$222:$222,0))</f>
        <v>6313823.6641666666</v>
      </c>
      <c r="R133" s="91">
        <f>+INDEX(DataEx!$1:$1048576,MATCH('2015'!$A133,DataEx!$D:$D,0),MATCH('2015'!R$101,DataEx!$222:$222,0))</f>
        <v>6313823.6641666666</v>
      </c>
      <c r="S133" s="126">
        <f t="shared" si="20"/>
        <v>75765883.969999999</v>
      </c>
      <c r="T133" s="127">
        <f t="shared" si="21"/>
        <v>2.1163063593195721E-2</v>
      </c>
    </row>
    <row r="134" spans="1:20">
      <c r="A134" s="138" t="str">
        <f t="shared" si="17"/>
        <v>417p</v>
      </c>
      <c r="B134" s="398" t="str">
        <f>+VLOOKUP(LEFT($A134,LEN(A134)-1)*1,Master!$D$22:$G$218,4,FALSE)</f>
        <v>Renta</v>
      </c>
      <c r="C134" s="399"/>
      <c r="D134" s="399"/>
      <c r="E134" s="399"/>
      <c r="F134" s="399"/>
      <c r="G134" s="91">
        <f>+INDEX(DataEx!$1:$1048576,MATCH('2015'!$A134,DataEx!$D:$D,0),MATCH('2015'!G$101,DataEx!$222:$222,0))</f>
        <v>693996.7074999999</v>
      </c>
      <c r="H134" s="91">
        <f>+INDEX(DataEx!$1:$1048576,MATCH('2015'!$A134,DataEx!$D:$D,0),MATCH('2015'!H$101,DataEx!$222:$222,0))</f>
        <v>693996.7074999999</v>
      </c>
      <c r="I134" s="91">
        <f>+INDEX(DataEx!$1:$1048576,MATCH('2015'!$A134,DataEx!$D:$D,0),MATCH('2015'!I$101,DataEx!$222:$222,0))</f>
        <v>693996.7074999999</v>
      </c>
      <c r="J134" s="91">
        <f>+INDEX(DataEx!$1:$1048576,MATCH('2015'!$A134,DataEx!$D:$D,0),MATCH('2015'!J$101,DataEx!$222:$222,0))</f>
        <v>693996.7074999999</v>
      </c>
      <c r="K134" s="91">
        <f>+INDEX(DataEx!$1:$1048576,MATCH('2015'!$A134,DataEx!$D:$D,0),MATCH('2015'!K$101,DataEx!$222:$222,0))</f>
        <v>693996.7074999999</v>
      </c>
      <c r="L134" s="91">
        <f>+INDEX(DataEx!$1:$1048576,MATCH('2015'!$A134,DataEx!$D:$D,0),MATCH('2015'!L$101,DataEx!$222:$222,0))</f>
        <v>693996.7074999999</v>
      </c>
      <c r="M134" s="91">
        <f>+INDEX(DataEx!$1:$1048576,MATCH('2015'!$A134,DataEx!$D:$D,0),MATCH('2015'!M$101,DataEx!$222:$222,0))</f>
        <v>693996.7074999999</v>
      </c>
      <c r="N134" s="91">
        <f>+INDEX(DataEx!$1:$1048576,MATCH('2015'!$A134,DataEx!$D:$D,0),MATCH('2015'!N$101,DataEx!$222:$222,0))</f>
        <v>693996.7074999999</v>
      </c>
      <c r="O134" s="91">
        <f>+INDEX(DataEx!$1:$1048576,MATCH('2015'!$A134,DataEx!$D:$D,0),MATCH('2015'!O$101,DataEx!$222:$222,0))</f>
        <v>693996.7074999999</v>
      </c>
      <c r="P134" s="91">
        <f>+INDEX(DataEx!$1:$1048576,MATCH('2015'!$A134,DataEx!$D:$D,0),MATCH('2015'!P$101,DataEx!$222:$222,0))</f>
        <v>693996.7074999999</v>
      </c>
      <c r="Q134" s="91">
        <f>+INDEX(DataEx!$1:$1048576,MATCH('2015'!$A134,DataEx!$D:$D,0),MATCH('2015'!Q$101,DataEx!$222:$222,0))</f>
        <v>693996.7074999999</v>
      </c>
      <c r="R134" s="91">
        <f>+INDEX(DataEx!$1:$1048576,MATCH('2015'!$A134,DataEx!$D:$D,0),MATCH('2015'!R$101,DataEx!$222:$222,0))</f>
        <v>693996.7074999999</v>
      </c>
      <c r="S134" s="126">
        <f t="shared" si="20"/>
        <v>8327960.4899999974</v>
      </c>
      <c r="T134" s="127">
        <f t="shared" si="21"/>
        <v>2.3261809698053122E-3</v>
      </c>
    </row>
    <row r="135" spans="1:20">
      <c r="A135" s="138" t="str">
        <f t="shared" si="17"/>
        <v>418p</v>
      </c>
      <c r="B135" s="398" t="str">
        <f>+VLOOKUP(LEFT($A135,LEN(A135)-1)*1,Master!$D$22:$G$218,4,FALSE)</f>
        <v>Subvencije</v>
      </c>
      <c r="C135" s="399"/>
      <c r="D135" s="399"/>
      <c r="E135" s="399"/>
      <c r="F135" s="399"/>
      <c r="G135" s="91">
        <f>+INDEX(DataEx!$1:$1048576,MATCH('2015'!$A135,DataEx!$D:$D,0),MATCH('2015'!G$101,DataEx!$222:$222,0))</f>
        <v>1770966.6666666667</v>
      </c>
      <c r="H135" s="91">
        <f>+INDEX(DataEx!$1:$1048576,MATCH('2015'!$A135,DataEx!$D:$D,0),MATCH('2015'!H$101,DataEx!$222:$222,0))</f>
        <v>1770966.6666666667</v>
      </c>
      <c r="I135" s="91">
        <f>+INDEX(DataEx!$1:$1048576,MATCH('2015'!$A135,DataEx!$D:$D,0),MATCH('2015'!I$101,DataEx!$222:$222,0))</f>
        <v>1770966.6666666667</v>
      </c>
      <c r="J135" s="91">
        <f>+INDEX(DataEx!$1:$1048576,MATCH('2015'!$A135,DataEx!$D:$D,0),MATCH('2015'!J$101,DataEx!$222:$222,0))</f>
        <v>1770966.6666666667</v>
      </c>
      <c r="K135" s="91">
        <f>+INDEX(DataEx!$1:$1048576,MATCH('2015'!$A135,DataEx!$D:$D,0),MATCH('2015'!K$101,DataEx!$222:$222,0))</f>
        <v>1770966.6666666667</v>
      </c>
      <c r="L135" s="91">
        <f>+INDEX(DataEx!$1:$1048576,MATCH('2015'!$A135,DataEx!$D:$D,0),MATCH('2015'!L$101,DataEx!$222:$222,0))</f>
        <v>1770966.6666666667</v>
      </c>
      <c r="M135" s="91">
        <f>+INDEX(DataEx!$1:$1048576,MATCH('2015'!$A135,DataEx!$D:$D,0),MATCH('2015'!M$101,DataEx!$222:$222,0))</f>
        <v>1770966.6666666667</v>
      </c>
      <c r="N135" s="91">
        <f>+INDEX(DataEx!$1:$1048576,MATCH('2015'!$A135,DataEx!$D:$D,0),MATCH('2015'!N$101,DataEx!$222:$222,0))</f>
        <v>1770966.6666666667</v>
      </c>
      <c r="O135" s="91">
        <f>+INDEX(DataEx!$1:$1048576,MATCH('2015'!$A135,DataEx!$D:$D,0),MATCH('2015'!O$101,DataEx!$222:$222,0))</f>
        <v>1770966.6666666667</v>
      </c>
      <c r="P135" s="91">
        <f>+INDEX(DataEx!$1:$1048576,MATCH('2015'!$A135,DataEx!$D:$D,0),MATCH('2015'!P$101,DataEx!$222:$222,0))</f>
        <v>1770966.6666666667</v>
      </c>
      <c r="Q135" s="91">
        <f>+INDEX(DataEx!$1:$1048576,MATCH('2015'!$A135,DataEx!$D:$D,0),MATCH('2015'!Q$101,DataEx!$222:$222,0))</f>
        <v>1770966.6666666667</v>
      </c>
      <c r="R135" s="91">
        <f>+INDEX(DataEx!$1:$1048576,MATCH('2015'!$A135,DataEx!$D:$D,0),MATCH('2015'!R$101,DataEx!$222:$222,0))</f>
        <v>1770966.6666666667</v>
      </c>
      <c r="S135" s="126">
        <f t="shared" si="20"/>
        <v>21251600</v>
      </c>
      <c r="T135" s="127">
        <f t="shared" si="21"/>
        <v>5.9360353062763611E-3</v>
      </c>
    </row>
    <row r="136" spans="1:20">
      <c r="A136" s="138" t="str">
        <f t="shared" si="17"/>
        <v>419p</v>
      </c>
      <c r="B136" s="398" t="str">
        <f>+VLOOKUP(LEFT($A136,LEN(A136)-1)*1,Master!$D$22:$G$218,4,FALSE)</f>
        <v>Ostali izdaci</v>
      </c>
      <c r="C136" s="399"/>
      <c r="D136" s="399"/>
      <c r="E136" s="399"/>
      <c r="F136" s="399"/>
      <c r="G136" s="91">
        <f>+INDEX(DataEx!$1:$1048576,MATCH('2015'!$A136,DataEx!$D:$D,0),MATCH('2015'!G$101,DataEx!$222:$222,0))</f>
        <v>2491662.8099999996</v>
      </c>
      <c r="H136" s="91">
        <f>+INDEX(DataEx!$1:$1048576,MATCH('2015'!$A136,DataEx!$D:$D,0),MATCH('2015'!H$101,DataEx!$222:$222,0))</f>
        <v>2491662.8099999996</v>
      </c>
      <c r="I136" s="91">
        <f>+INDEX(DataEx!$1:$1048576,MATCH('2015'!$A136,DataEx!$D:$D,0),MATCH('2015'!I$101,DataEx!$222:$222,0))</f>
        <v>2491662.8099999996</v>
      </c>
      <c r="J136" s="91">
        <f>+INDEX(DataEx!$1:$1048576,MATCH('2015'!$A136,DataEx!$D:$D,0),MATCH('2015'!J$101,DataEx!$222:$222,0))</f>
        <v>2491662.8099999996</v>
      </c>
      <c r="K136" s="91">
        <f>+INDEX(DataEx!$1:$1048576,MATCH('2015'!$A136,DataEx!$D:$D,0),MATCH('2015'!K$101,DataEx!$222:$222,0))</f>
        <v>2491662.8099999996</v>
      </c>
      <c r="L136" s="91">
        <f>+INDEX(DataEx!$1:$1048576,MATCH('2015'!$A136,DataEx!$D:$D,0),MATCH('2015'!L$101,DataEx!$222:$222,0))</f>
        <v>2491662.8099999996</v>
      </c>
      <c r="M136" s="91">
        <f>+INDEX(DataEx!$1:$1048576,MATCH('2015'!$A136,DataEx!$D:$D,0),MATCH('2015'!M$101,DataEx!$222:$222,0))</f>
        <v>2491662.8099999996</v>
      </c>
      <c r="N136" s="91">
        <f>+INDEX(DataEx!$1:$1048576,MATCH('2015'!$A136,DataEx!$D:$D,0),MATCH('2015'!N$101,DataEx!$222:$222,0))</f>
        <v>2491662.8099999996</v>
      </c>
      <c r="O136" s="91">
        <f>+INDEX(DataEx!$1:$1048576,MATCH('2015'!$A136,DataEx!$D:$D,0),MATCH('2015'!O$101,DataEx!$222:$222,0))</f>
        <v>2491662.8099999996</v>
      </c>
      <c r="P136" s="91">
        <f>+INDEX(DataEx!$1:$1048576,MATCH('2015'!$A136,DataEx!$D:$D,0),MATCH('2015'!P$101,DataEx!$222:$222,0))</f>
        <v>2491662.8099999996</v>
      </c>
      <c r="Q136" s="91">
        <f>+INDEX(DataEx!$1:$1048576,MATCH('2015'!$A136,DataEx!$D:$D,0),MATCH('2015'!Q$101,DataEx!$222:$222,0))</f>
        <v>2491662.8099999996</v>
      </c>
      <c r="R136" s="91">
        <f>+INDEX(DataEx!$1:$1048576,MATCH('2015'!$A136,DataEx!$D:$D,0),MATCH('2015'!R$101,DataEx!$222:$222,0))</f>
        <v>2491662.8099999996</v>
      </c>
      <c r="S136" s="126">
        <f t="shared" si="20"/>
        <v>29899953.719999988</v>
      </c>
      <c r="T136" s="127">
        <f t="shared" si="21"/>
        <v>8.3517090919248034E-3</v>
      </c>
    </row>
    <row r="137" spans="1:20">
      <c r="A137" s="138" t="str">
        <f t="shared" si="17"/>
        <v>440p</v>
      </c>
      <c r="B137" s="398" t="str">
        <f>+VLOOKUP(LEFT($A137,LEN(A137)-1)*1,Master!$D$22:$G$218,4,FALSE)</f>
        <v>Kapitalni izdaci u tekućem budžetu</v>
      </c>
      <c r="C137" s="399"/>
      <c r="D137" s="399"/>
      <c r="E137" s="399"/>
      <c r="F137" s="399"/>
      <c r="G137" s="91">
        <f>+INDEX(DataEx!$1:$1048576,MATCH('2015'!$A137,DataEx!$D:$D,0),MATCH('2015'!G$101,DataEx!$222:$222,0))</f>
        <v>1154156.4341666666</v>
      </c>
      <c r="H137" s="91">
        <f>+INDEX(DataEx!$1:$1048576,MATCH('2015'!$A137,DataEx!$D:$D,0),MATCH('2015'!H$101,DataEx!$222:$222,0))</f>
        <v>1154156.4341666666</v>
      </c>
      <c r="I137" s="91">
        <f>+INDEX(DataEx!$1:$1048576,MATCH('2015'!$A137,DataEx!$D:$D,0),MATCH('2015'!I$101,DataEx!$222:$222,0))</f>
        <v>1154156.4341666666</v>
      </c>
      <c r="J137" s="91">
        <f>+INDEX(DataEx!$1:$1048576,MATCH('2015'!$A137,DataEx!$D:$D,0),MATCH('2015'!J$101,DataEx!$222:$222,0))</f>
        <v>1154156.4341666666</v>
      </c>
      <c r="K137" s="91">
        <f>+INDEX(DataEx!$1:$1048576,MATCH('2015'!$A137,DataEx!$D:$D,0),MATCH('2015'!K$101,DataEx!$222:$222,0))</f>
        <v>1154156.4341666666</v>
      </c>
      <c r="L137" s="91">
        <f>+INDEX(DataEx!$1:$1048576,MATCH('2015'!$A137,DataEx!$D:$D,0),MATCH('2015'!L$101,DataEx!$222:$222,0))</f>
        <v>1154156.4341666666</v>
      </c>
      <c r="M137" s="91">
        <f>+INDEX(DataEx!$1:$1048576,MATCH('2015'!$A137,DataEx!$D:$D,0),MATCH('2015'!M$101,DataEx!$222:$222,0))</f>
        <v>1154156.4341666666</v>
      </c>
      <c r="N137" s="91">
        <f>+INDEX(DataEx!$1:$1048576,MATCH('2015'!$A137,DataEx!$D:$D,0),MATCH('2015'!N$101,DataEx!$222:$222,0))</f>
        <v>1154156.4341666666</v>
      </c>
      <c r="O137" s="91">
        <f>+INDEX(DataEx!$1:$1048576,MATCH('2015'!$A137,DataEx!$D:$D,0),MATCH('2015'!O$101,DataEx!$222:$222,0))</f>
        <v>1154156.4341666666</v>
      </c>
      <c r="P137" s="91">
        <f>+INDEX(DataEx!$1:$1048576,MATCH('2015'!$A137,DataEx!$D:$D,0),MATCH('2015'!P$101,DataEx!$222:$222,0))</f>
        <v>1154156.4341666666</v>
      </c>
      <c r="Q137" s="91">
        <f>+INDEX(DataEx!$1:$1048576,MATCH('2015'!$A137,DataEx!$D:$D,0),MATCH('2015'!Q$101,DataEx!$222:$222,0))</f>
        <v>1154156.4341666666</v>
      </c>
      <c r="R137" s="91">
        <f>+INDEX(DataEx!$1:$1048576,MATCH('2015'!$A137,DataEx!$D:$D,0),MATCH('2015'!R$101,DataEx!$222:$222,0))</f>
        <v>1154156.4341666666</v>
      </c>
      <c r="S137" s="126">
        <f t="shared" si="20"/>
        <v>13849877.209999995</v>
      </c>
      <c r="T137" s="127">
        <f t="shared" si="21"/>
        <v>3.8685727242255791E-3</v>
      </c>
    </row>
    <row r="138" spans="1:20">
      <c r="A138" s="138" t="str">
        <f t="shared" si="17"/>
        <v>42p</v>
      </c>
      <c r="B138" s="384" t="str">
        <f>+VLOOKUP(LEFT($A138,LEN(A138)-1)*1,Master!$D$22:$G$218,4,FALSE)</f>
        <v>Transferi za socijalnu zaštitu</v>
      </c>
      <c r="C138" s="385"/>
      <c r="D138" s="385"/>
      <c r="E138" s="385"/>
      <c r="F138" s="385"/>
      <c r="G138" s="87">
        <f t="shared" ref="G138:R138" si="26">+SUM(G139:G143)</f>
        <v>42070460.416666664</v>
      </c>
      <c r="H138" s="87">
        <f t="shared" si="26"/>
        <v>42070460.416666664</v>
      </c>
      <c r="I138" s="87">
        <f t="shared" si="26"/>
        <v>42070460.416666664</v>
      </c>
      <c r="J138" s="87">
        <f t="shared" si="26"/>
        <v>42070460.416666664</v>
      </c>
      <c r="K138" s="87">
        <f t="shared" si="26"/>
        <v>42070460.416666664</v>
      </c>
      <c r="L138" s="87">
        <f t="shared" si="26"/>
        <v>42070460.416666664</v>
      </c>
      <c r="M138" s="87">
        <f t="shared" si="26"/>
        <v>42070460.416666664</v>
      </c>
      <c r="N138" s="87">
        <f t="shared" si="26"/>
        <v>42070460.416666664</v>
      </c>
      <c r="O138" s="87">
        <f t="shared" si="26"/>
        <v>42070460.416666664</v>
      </c>
      <c r="P138" s="87">
        <f t="shared" si="26"/>
        <v>42070460.416666664</v>
      </c>
      <c r="Q138" s="87">
        <f t="shared" si="26"/>
        <v>42070460.416666664</v>
      </c>
      <c r="R138" s="88">
        <f t="shared" si="26"/>
        <v>42070460.416666664</v>
      </c>
      <c r="S138" s="128">
        <f t="shared" si="20"/>
        <v>504845525.00000006</v>
      </c>
      <c r="T138" s="129">
        <f t="shared" si="21"/>
        <v>0.14101436412390717</v>
      </c>
    </row>
    <row r="139" spans="1:20">
      <c r="A139" s="138" t="str">
        <f t="shared" si="17"/>
        <v>421p</v>
      </c>
      <c r="B139" s="398" t="str">
        <f>+VLOOKUP(LEFT($A139,LEN(A139)-1)*1,Master!$D$22:$G$218,4,FALSE)</f>
        <v>Prava iz oblasti socijalne zaštite</v>
      </c>
      <c r="C139" s="399"/>
      <c r="D139" s="399"/>
      <c r="E139" s="399"/>
      <c r="F139" s="399"/>
      <c r="G139" s="91">
        <f>+INDEX(DataEx!$1:$1048576,MATCH('2015'!$A139,DataEx!$D:$D,0),MATCH('2015'!G$101,DataEx!$222:$222,0))</f>
        <v>5044218.75</v>
      </c>
      <c r="H139" s="91">
        <f>+INDEX(DataEx!$1:$1048576,MATCH('2015'!$A139,DataEx!$D:$D,0),MATCH('2015'!H$101,DataEx!$222:$222,0))</f>
        <v>5044218.75</v>
      </c>
      <c r="I139" s="91">
        <f>+INDEX(DataEx!$1:$1048576,MATCH('2015'!$A139,DataEx!$D:$D,0),MATCH('2015'!I$101,DataEx!$222:$222,0))</f>
        <v>5044218.75</v>
      </c>
      <c r="J139" s="91">
        <f>+INDEX(DataEx!$1:$1048576,MATCH('2015'!$A139,DataEx!$D:$D,0),MATCH('2015'!J$101,DataEx!$222:$222,0))</f>
        <v>5044218.75</v>
      </c>
      <c r="K139" s="91">
        <f>+INDEX(DataEx!$1:$1048576,MATCH('2015'!$A139,DataEx!$D:$D,0),MATCH('2015'!K$101,DataEx!$222:$222,0))</f>
        <v>5044218.75</v>
      </c>
      <c r="L139" s="91">
        <f>+INDEX(DataEx!$1:$1048576,MATCH('2015'!$A139,DataEx!$D:$D,0),MATCH('2015'!L$101,DataEx!$222:$222,0))</f>
        <v>5044218.75</v>
      </c>
      <c r="M139" s="91">
        <f>+INDEX(DataEx!$1:$1048576,MATCH('2015'!$A139,DataEx!$D:$D,0),MATCH('2015'!M$101,DataEx!$222:$222,0))</f>
        <v>5044218.75</v>
      </c>
      <c r="N139" s="91">
        <f>+INDEX(DataEx!$1:$1048576,MATCH('2015'!$A139,DataEx!$D:$D,0),MATCH('2015'!N$101,DataEx!$222:$222,0))</f>
        <v>5044218.75</v>
      </c>
      <c r="O139" s="91">
        <f>+INDEX(DataEx!$1:$1048576,MATCH('2015'!$A139,DataEx!$D:$D,0),MATCH('2015'!O$101,DataEx!$222:$222,0))</f>
        <v>5044218.75</v>
      </c>
      <c r="P139" s="91">
        <f>+INDEX(DataEx!$1:$1048576,MATCH('2015'!$A139,DataEx!$D:$D,0),MATCH('2015'!P$101,DataEx!$222:$222,0))</f>
        <v>5044218.75</v>
      </c>
      <c r="Q139" s="91">
        <f>+INDEX(DataEx!$1:$1048576,MATCH('2015'!$A139,DataEx!$D:$D,0),MATCH('2015'!Q$101,DataEx!$222:$222,0))</f>
        <v>5044218.75</v>
      </c>
      <c r="R139" s="91">
        <f>+INDEX(DataEx!$1:$1048576,MATCH('2015'!$A139,DataEx!$D:$D,0),MATCH('2015'!R$101,DataEx!$222:$222,0))</f>
        <v>5044218.75</v>
      </c>
      <c r="S139" s="126">
        <f t="shared" si="20"/>
        <v>60530625</v>
      </c>
      <c r="T139" s="127">
        <f t="shared" si="21"/>
        <v>1.690752353286221E-2</v>
      </c>
    </row>
    <row r="140" spans="1:20">
      <c r="A140" s="138" t="str">
        <f t="shared" si="17"/>
        <v>422p</v>
      </c>
      <c r="B140" s="398" t="str">
        <f>+VLOOKUP(LEFT($A140,LEN(A140)-1)*1,Master!$D$22:$G$218,4,FALSE)</f>
        <v>Sredstva za tehnološke viškove</v>
      </c>
      <c r="C140" s="399"/>
      <c r="D140" s="399"/>
      <c r="E140" s="399"/>
      <c r="F140" s="399"/>
      <c r="G140" s="91">
        <f>+INDEX(DataEx!$1:$1048576,MATCH('2015'!$A140,DataEx!$D:$D,0),MATCH('2015'!G$101,DataEx!$222:$222,0))</f>
        <v>1620000</v>
      </c>
      <c r="H140" s="91">
        <f>+INDEX(DataEx!$1:$1048576,MATCH('2015'!$A140,DataEx!$D:$D,0),MATCH('2015'!H$101,DataEx!$222:$222,0))</f>
        <v>1620000</v>
      </c>
      <c r="I140" s="91">
        <f>+INDEX(DataEx!$1:$1048576,MATCH('2015'!$A140,DataEx!$D:$D,0),MATCH('2015'!I$101,DataEx!$222:$222,0))</f>
        <v>1620000</v>
      </c>
      <c r="J140" s="91">
        <f>+INDEX(DataEx!$1:$1048576,MATCH('2015'!$A140,DataEx!$D:$D,0),MATCH('2015'!J$101,DataEx!$222:$222,0))</f>
        <v>1620000</v>
      </c>
      <c r="K140" s="91">
        <f>+INDEX(DataEx!$1:$1048576,MATCH('2015'!$A140,DataEx!$D:$D,0),MATCH('2015'!K$101,DataEx!$222:$222,0))</f>
        <v>1620000</v>
      </c>
      <c r="L140" s="91">
        <f>+INDEX(DataEx!$1:$1048576,MATCH('2015'!$A140,DataEx!$D:$D,0),MATCH('2015'!L$101,DataEx!$222:$222,0))</f>
        <v>1620000</v>
      </c>
      <c r="M140" s="91">
        <f>+INDEX(DataEx!$1:$1048576,MATCH('2015'!$A140,DataEx!$D:$D,0),MATCH('2015'!M$101,DataEx!$222:$222,0))</f>
        <v>1620000</v>
      </c>
      <c r="N140" s="91">
        <f>+INDEX(DataEx!$1:$1048576,MATCH('2015'!$A140,DataEx!$D:$D,0),MATCH('2015'!N$101,DataEx!$222:$222,0))</f>
        <v>1620000</v>
      </c>
      <c r="O140" s="91">
        <f>+INDEX(DataEx!$1:$1048576,MATCH('2015'!$A140,DataEx!$D:$D,0),MATCH('2015'!O$101,DataEx!$222:$222,0))</f>
        <v>1620000</v>
      </c>
      <c r="P140" s="91">
        <f>+INDEX(DataEx!$1:$1048576,MATCH('2015'!$A140,DataEx!$D:$D,0),MATCH('2015'!P$101,DataEx!$222:$222,0))</f>
        <v>1620000</v>
      </c>
      <c r="Q140" s="91">
        <f>+INDEX(DataEx!$1:$1048576,MATCH('2015'!$A140,DataEx!$D:$D,0),MATCH('2015'!Q$101,DataEx!$222:$222,0))</f>
        <v>1620000</v>
      </c>
      <c r="R140" s="91">
        <f>+INDEX(DataEx!$1:$1048576,MATCH('2015'!$A140,DataEx!$D:$D,0),MATCH('2015'!R$101,DataEx!$222:$222,0))</f>
        <v>1620000</v>
      </c>
      <c r="S140" s="126">
        <f t="shared" si="20"/>
        <v>19440000</v>
      </c>
      <c r="T140" s="127">
        <f t="shared" si="21"/>
        <v>5.4300159213429792E-3</v>
      </c>
    </row>
    <row r="141" spans="1:20">
      <c r="A141" s="138" t="str">
        <f t="shared" si="17"/>
        <v>423p</v>
      </c>
      <c r="B141" s="398" t="str">
        <f>+VLOOKUP(LEFT($A141,LEN(A141)-1)*1,Master!$D$22:$G$218,4,FALSE)</f>
        <v>Prava iz oblasti penzijskog i invalidskog osiguranja</v>
      </c>
      <c r="C141" s="399"/>
      <c r="D141" s="399"/>
      <c r="E141" s="399"/>
      <c r="F141" s="399"/>
      <c r="G141" s="91">
        <f>+INDEX(DataEx!$1:$1048576,MATCH('2015'!$A141,DataEx!$D:$D,0),MATCH('2015'!G$101,DataEx!$222:$222,0))</f>
        <v>33537908.333333332</v>
      </c>
      <c r="H141" s="91">
        <f>+INDEX(DataEx!$1:$1048576,MATCH('2015'!$A141,DataEx!$D:$D,0),MATCH('2015'!H$101,DataEx!$222:$222,0))</f>
        <v>33537908.333333332</v>
      </c>
      <c r="I141" s="91">
        <f>+INDEX(DataEx!$1:$1048576,MATCH('2015'!$A141,DataEx!$D:$D,0),MATCH('2015'!I$101,DataEx!$222:$222,0))</f>
        <v>33537908.333333332</v>
      </c>
      <c r="J141" s="91">
        <f>+INDEX(DataEx!$1:$1048576,MATCH('2015'!$A141,DataEx!$D:$D,0),MATCH('2015'!J$101,DataEx!$222:$222,0))</f>
        <v>33537908.333333332</v>
      </c>
      <c r="K141" s="91">
        <f>+INDEX(DataEx!$1:$1048576,MATCH('2015'!$A141,DataEx!$D:$D,0),MATCH('2015'!K$101,DataEx!$222:$222,0))</f>
        <v>33537908.333333332</v>
      </c>
      <c r="L141" s="91">
        <f>+INDEX(DataEx!$1:$1048576,MATCH('2015'!$A141,DataEx!$D:$D,0),MATCH('2015'!L$101,DataEx!$222:$222,0))</f>
        <v>33537908.333333332</v>
      </c>
      <c r="M141" s="91">
        <f>+INDEX(DataEx!$1:$1048576,MATCH('2015'!$A141,DataEx!$D:$D,0),MATCH('2015'!M$101,DataEx!$222:$222,0))</f>
        <v>33537908.333333332</v>
      </c>
      <c r="N141" s="91">
        <f>+INDEX(DataEx!$1:$1048576,MATCH('2015'!$A141,DataEx!$D:$D,0),MATCH('2015'!N$101,DataEx!$222:$222,0))</f>
        <v>33537908.333333332</v>
      </c>
      <c r="O141" s="91">
        <f>+INDEX(DataEx!$1:$1048576,MATCH('2015'!$A141,DataEx!$D:$D,0),MATCH('2015'!O$101,DataEx!$222:$222,0))</f>
        <v>33537908.333333332</v>
      </c>
      <c r="P141" s="91">
        <f>+INDEX(DataEx!$1:$1048576,MATCH('2015'!$A141,DataEx!$D:$D,0),MATCH('2015'!P$101,DataEx!$222:$222,0))</f>
        <v>33537908.333333332</v>
      </c>
      <c r="Q141" s="91">
        <f>+INDEX(DataEx!$1:$1048576,MATCH('2015'!$A141,DataEx!$D:$D,0),MATCH('2015'!Q$101,DataEx!$222:$222,0))</f>
        <v>33537908.333333332</v>
      </c>
      <c r="R141" s="91">
        <f>+INDEX(DataEx!$1:$1048576,MATCH('2015'!$A141,DataEx!$D:$D,0),MATCH('2015'!R$101,DataEx!$222:$222,0))</f>
        <v>33537908.333333332</v>
      </c>
      <c r="S141" s="126">
        <f t="shared" si="20"/>
        <v>402454899.99999994</v>
      </c>
      <c r="T141" s="127">
        <f t="shared" si="21"/>
        <v>0.1124144297645317</v>
      </c>
    </row>
    <row r="142" spans="1:20">
      <c r="A142" s="138" t="str">
        <f t="shared" si="17"/>
        <v>424p</v>
      </c>
      <c r="B142" s="398" t="str">
        <f>+VLOOKUP(LEFT($A142,LEN(A142)-1)*1,Master!$D$22:$G$218,4,FALSE)</f>
        <v>Ostala prava iz oblasti zdravstvene zaštite</v>
      </c>
      <c r="C142" s="399"/>
      <c r="D142" s="399"/>
      <c r="E142" s="399"/>
      <c r="F142" s="399"/>
      <c r="G142" s="91">
        <f>+INDEX(DataEx!$1:$1048576,MATCH('2015'!$A142,DataEx!$D:$D,0),MATCH('2015'!G$101,DataEx!$222:$222,0))</f>
        <v>1250000</v>
      </c>
      <c r="H142" s="91">
        <f>+INDEX(DataEx!$1:$1048576,MATCH('2015'!$A142,DataEx!$D:$D,0),MATCH('2015'!H$101,DataEx!$222:$222,0))</f>
        <v>1250000</v>
      </c>
      <c r="I142" s="91">
        <f>+INDEX(DataEx!$1:$1048576,MATCH('2015'!$A142,DataEx!$D:$D,0),MATCH('2015'!I$101,DataEx!$222:$222,0))</f>
        <v>1250000</v>
      </c>
      <c r="J142" s="91">
        <f>+INDEX(DataEx!$1:$1048576,MATCH('2015'!$A142,DataEx!$D:$D,0),MATCH('2015'!J$101,DataEx!$222:$222,0))</f>
        <v>1250000</v>
      </c>
      <c r="K142" s="91">
        <f>+INDEX(DataEx!$1:$1048576,MATCH('2015'!$A142,DataEx!$D:$D,0),MATCH('2015'!K$101,DataEx!$222:$222,0))</f>
        <v>1250000</v>
      </c>
      <c r="L142" s="91">
        <f>+INDEX(DataEx!$1:$1048576,MATCH('2015'!$A142,DataEx!$D:$D,0),MATCH('2015'!L$101,DataEx!$222:$222,0))</f>
        <v>1250000</v>
      </c>
      <c r="M142" s="91">
        <f>+INDEX(DataEx!$1:$1048576,MATCH('2015'!$A142,DataEx!$D:$D,0),MATCH('2015'!M$101,DataEx!$222:$222,0))</f>
        <v>1250000</v>
      </c>
      <c r="N142" s="91">
        <f>+INDEX(DataEx!$1:$1048576,MATCH('2015'!$A142,DataEx!$D:$D,0),MATCH('2015'!N$101,DataEx!$222:$222,0))</f>
        <v>1250000</v>
      </c>
      <c r="O142" s="91">
        <f>+INDEX(DataEx!$1:$1048576,MATCH('2015'!$A142,DataEx!$D:$D,0),MATCH('2015'!O$101,DataEx!$222:$222,0))</f>
        <v>1250000</v>
      </c>
      <c r="P142" s="91">
        <f>+INDEX(DataEx!$1:$1048576,MATCH('2015'!$A142,DataEx!$D:$D,0),MATCH('2015'!P$101,DataEx!$222:$222,0))</f>
        <v>1250000</v>
      </c>
      <c r="Q142" s="91">
        <f>+INDEX(DataEx!$1:$1048576,MATCH('2015'!$A142,DataEx!$D:$D,0),MATCH('2015'!Q$101,DataEx!$222:$222,0))</f>
        <v>1250000</v>
      </c>
      <c r="R142" s="91">
        <f>+INDEX(DataEx!$1:$1048576,MATCH('2015'!$A142,DataEx!$D:$D,0),MATCH('2015'!R$101,DataEx!$222:$222,0))</f>
        <v>1250000</v>
      </c>
      <c r="S142" s="126">
        <f t="shared" si="20"/>
        <v>15000000</v>
      </c>
      <c r="T142" s="127">
        <f t="shared" si="21"/>
        <v>4.1898270998016818E-3</v>
      </c>
    </row>
    <row r="143" spans="1:20">
      <c r="A143" s="138" t="str">
        <f t="shared" si="17"/>
        <v>425p</v>
      </c>
      <c r="B143" s="398" t="str">
        <f>+VLOOKUP(LEFT($A143,LEN(A143)-1)*1,Master!$D$22:$G$218,4,FALSE)</f>
        <v>Ostala prava iz zdravstvenog osiguranja</v>
      </c>
      <c r="C143" s="399"/>
      <c r="D143" s="399"/>
      <c r="E143" s="399"/>
      <c r="F143" s="399"/>
      <c r="G143" s="91">
        <f>+INDEX(DataEx!$1:$1048576,MATCH('2015'!$A143,DataEx!$D:$D,0),MATCH('2015'!G$101,DataEx!$222:$222,0))</f>
        <v>618333.33333333326</v>
      </c>
      <c r="H143" s="91">
        <f>+INDEX(DataEx!$1:$1048576,MATCH('2015'!$A143,DataEx!$D:$D,0),MATCH('2015'!H$101,DataEx!$222:$222,0))</f>
        <v>618333.33333333326</v>
      </c>
      <c r="I143" s="91">
        <f>+INDEX(DataEx!$1:$1048576,MATCH('2015'!$A143,DataEx!$D:$D,0),MATCH('2015'!I$101,DataEx!$222:$222,0))</f>
        <v>618333.33333333326</v>
      </c>
      <c r="J143" s="91">
        <f>+INDEX(DataEx!$1:$1048576,MATCH('2015'!$A143,DataEx!$D:$D,0),MATCH('2015'!J$101,DataEx!$222:$222,0))</f>
        <v>618333.33333333326</v>
      </c>
      <c r="K143" s="91">
        <f>+INDEX(DataEx!$1:$1048576,MATCH('2015'!$A143,DataEx!$D:$D,0),MATCH('2015'!K$101,DataEx!$222:$222,0))</f>
        <v>618333.33333333326</v>
      </c>
      <c r="L143" s="91">
        <f>+INDEX(DataEx!$1:$1048576,MATCH('2015'!$A143,DataEx!$D:$D,0),MATCH('2015'!L$101,DataEx!$222:$222,0))</f>
        <v>618333.33333333326</v>
      </c>
      <c r="M143" s="91">
        <f>+INDEX(DataEx!$1:$1048576,MATCH('2015'!$A143,DataEx!$D:$D,0),MATCH('2015'!M$101,DataEx!$222:$222,0))</f>
        <v>618333.33333333326</v>
      </c>
      <c r="N143" s="91">
        <f>+INDEX(DataEx!$1:$1048576,MATCH('2015'!$A143,DataEx!$D:$D,0),MATCH('2015'!N$101,DataEx!$222:$222,0))</f>
        <v>618333.33333333326</v>
      </c>
      <c r="O143" s="91">
        <f>+INDEX(DataEx!$1:$1048576,MATCH('2015'!$A143,DataEx!$D:$D,0),MATCH('2015'!O$101,DataEx!$222:$222,0))</f>
        <v>618333.33333333326</v>
      </c>
      <c r="P143" s="91">
        <f>+INDEX(DataEx!$1:$1048576,MATCH('2015'!$A143,DataEx!$D:$D,0),MATCH('2015'!P$101,DataEx!$222:$222,0))</f>
        <v>618333.33333333326</v>
      </c>
      <c r="Q143" s="91">
        <f>+INDEX(DataEx!$1:$1048576,MATCH('2015'!$A143,DataEx!$D:$D,0),MATCH('2015'!Q$101,DataEx!$222:$222,0))</f>
        <v>618333.33333333326</v>
      </c>
      <c r="R143" s="91">
        <f>+INDEX(DataEx!$1:$1048576,MATCH('2015'!$A143,DataEx!$D:$D,0),MATCH('2015'!R$101,DataEx!$222:$222,0))</f>
        <v>618333.33333333326</v>
      </c>
      <c r="S143" s="126">
        <f t="shared" si="20"/>
        <v>7419999.9999999972</v>
      </c>
      <c r="T143" s="127">
        <f t="shared" si="21"/>
        <v>2.0725678053685644E-3</v>
      </c>
    </row>
    <row r="144" spans="1:20">
      <c r="A144" s="138" t="str">
        <f t="shared" si="17"/>
        <v>43p</v>
      </c>
      <c r="B144" s="392" t="str">
        <f>+VLOOKUP(LEFT($A144,LEN(A144)-1)*1,Master!$D$22:$G$218,4,FALSE)</f>
        <v xml:space="preserve">Transferi institucijama, pojedincima, nevladinom i javnom sektoru </v>
      </c>
      <c r="C144" s="393"/>
      <c r="D144" s="393"/>
      <c r="E144" s="393"/>
      <c r="F144" s="393"/>
      <c r="G144" s="85">
        <f>+INDEX(DataEx!$1:$1048576,MATCH('2015'!$A144,DataEx!$D:$D,0),MATCH('2015'!G$6,DataEx!$7:$7,0))</f>
        <v>10691224.718333334</v>
      </c>
      <c r="H144" s="85">
        <f>+INDEX(DataEx!$1:$1048576,MATCH('2015'!$A144,DataEx!$D:$D,0),MATCH('2015'!H$6,DataEx!$7:$7,0))</f>
        <v>10691224.718333334</v>
      </c>
      <c r="I144" s="85">
        <f>+INDEX(DataEx!$1:$1048576,MATCH('2015'!$A144,DataEx!$D:$D,0),MATCH('2015'!I$6,DataEx!$7:$7,0))</f>
        <v>10691224.718333334</v>
      </c>
      <c r="J144" s="85">
        <f>+INDEX(DataEx!$1:$1048576,MATCH('2015'!$A144,DataEx!$D:$D,0),MATCH('2015'!J$6,DataEx!$7:$7,0))</f>
        <v>10691224.718333334</v>
      </c>
      <c r="K144" s="85">
        <f>+INDEX(DataEx!$1:$1048576,MATCH('2015'!$A144,DataEx!$D:$D,0),MATCH('2015'!K$6,DataEx!$7:$7,0))</f>
        <v>10691224.718333334</v>
      </c>
      <c r="L144" s="85">
        <f>+INDEX(DataEx!$1:$1048576,MATCH('2015'!$A144,DataEx!$D:$D,0),MATCH('2015'!L$6,DataEx!$7:$7,0))</f>
        <v>10691224.718333334</v>
      </c>
      <c r="M144" s="85">
        <f>+INDEX(DataEx!$1:$1048576,MATCH('2015'!$A144,DataEx!$D:$D,0),MATCH('2015'!M$6,DataEx!$7:$7,0))</f>
        <v>10691224.718333334</v>
      </c>
      <c r="N144" s="85">
        <f>+INDEX(DataEx!$1:$1048576,MATCH('2015'!$A144,DataEx!$D:$D,0),MATCH('2015'!N$6,DataEx!$7:$7,0))</f>
        <v>10691224.718333334</v>
      </c>
      <c r="O144" s="85">
        <f>+INDEX(DataEx!$1:$1048576,MATCH('2015'!$A144,DataEx!$D:$D,0),MATCH('2015'!O$6,DataEx!$7:$7,0))</f>
        <v>10691224.718333334</v>
      </c>
      <c r="P144" s="85">
        <f>+INDEX(DataEx!$1:$1048576,MATCH('2015'!$A144,DataEx!$D:$D,0),MATCH('2015'!P$6,DataEx!$7:$7,0))</f>
        <v>10691224.718333334</v>
      </c>
      <c r="Q144" s="85">
        <f>+INDEX(DataEx!$1:$1048576,MATCH('2015'!$A144,DataEx!$D:$D,0),MATCH('2015'!Q$6,DataEx!$7:$7,0))</f>
        <v>10691224.718333334</v>
      </c>
      <c r="R144" s="86">
        <f>+INDEX(DataEx!$1:$1048576,MATCH('2015'!$A144,DataEx!$D:$D,0),MATCH('2015'!R$6,DataEx!$7:$7,0))</f>
        <v>10691224.718333334</v>
      </c>
      <c r="S144" s="128">
        <f>+SUM(G144:R144)</f>
        <v>128294696.62</v>
      </c>
      <c r="T144" s="129">
        <f t="shared" si="21"/>
        <v>3.5835506443954078E-2</v>
      </c>
    </row>
    <row r="145" spans="1:20">
      <c r="A145" s="138" t="str">
        <f t="shared" si="17"/>
        <v>44p</v>
      </c>
      <c r="B145" s="392" t="str">
        <f>+VLOOKUP(LEFT($A145,LEN(A145)-1)*1,Master!$D$22:$G$218,4,FALSE)</f>
        <v>Kapitalni budžet</v>
      </c>
      <c r="C145" s="393"/>
      <c r="D145" s="393"/>
      <c r="E145" s="393"/>
      <c r="F145" s="393"/>
      <c r="G145" s="85">
        <f>+INDEX(DataEx!$1:$1048576,MATCH('2015'!$A145,DataEx!$D:$D,0),MATCH('2015'!G$6,DataEx!$7:$7,0))</f>
        <v>23724756.416666668</v>
      </c>
      <c r="H145" s="85">
        <f>+INDEX(DataEx!$1:$1048576,MATCH('2015'!$A145,DataEx!$D:$D,0),MATCH('2015'!H$6,DataEx!$7:$7,0))</f>
        <v>23724756.416666668</v>
      </c>
      <c r="I145" s="85">
        <f>+INDEX(DataEx!$1:$1048576,MATCH('2015'!$A145,DataEx!$D:$D,0),MATCH('2015'!I$6,DataEx!$7:$7,0))</f>
        <v>23724756.416666668</v>
      </c>
      <c r="J145" s="85">
        <f>+INDEX(DataEx!$1:$1048576,MATCH('2015'!$A145,DataEx!$D:$D,0),MATCH('2015'!J$6,DataEx!$7:$7,0))</f>
        <v>23724756.416666668</v>
      </c>
      <c r="K145" s="85">
        <f>+INDEX(DataEx!$1:$1048576,MATCH('2015'!$A145,DataEx!$D:$D,0),MATCH('2015'!K$6,DataEx!$7:$7,0))</f>
        <v>23724756.416666668</v>
      </c>
      <c r="L145" s="85">
        <f>+INDEX(DataEx!$1:$1048576,MATCH('2015'!$A145,DataEx!$D:$D,0),MATCH('2015'!L$6,DataEx!$7:$7,0))</f>
        <v>23724756.416666668</v>
      </c>
      <c r="M145" s="85">
        <f>+INDEX(DataEx!$1:$1048576,MATCH('2015'!$A145,DataEx!$D:$D,0),MATCH('2015'!M$6,DataEx!$7:$7,0))</f>
        <v>23724756.416666668</v>
      </c>
      <c r="N145" s="85">
        <f>+INDEX(DataEx!$1:$1048576,MATCH('2015'!$A145,DataEx!$D:$D,0),MATCH('2015'!N$6,DataEx!$7:$7,0))</f>
        <v>23724756.416666668</v>
      </c>
      <c r="O145" s="85">
        <f>+INDEX(DataEx!$1:$1048576,MATCH('2015'!$A145,DataEx!$D:$D,0),MATCH('2015'!O$6,DataEx!$7:$7,0))</f>
        <v>23724756.416666668</v>
      </c>
      <c r="P145" s="85">
        <f>+INDEX(DataEx!$1:$1048576,MATCH('2015'!$A145,DataEx!$D:$D,0),MATCH('2015'!P$6,DataEx!$7:$7,0))</f>
        <v>23724756.416666668</v>
      </c>
      <c r="Q145" s="85">
        <f>+INDEX(DataEx!$1:$1048576,MATCH('2015'!$A145,DataEx!$D:$D,0),MATCH('2015'!Q$6,DataEx!$7:$7,0))</f>
        <v>23724756.416666668</v>
      </c>
      <c r="R145" s="85">
        <f>+INDEX(DataEx!$1:$1048576,MATCH('2015'!$A145,DataEx!$D:$D,0),MATCH('2015'!R$6,DataEx!$7:$7,0))</f>
        <v>23724756.416666668</v>
      </c>
      <c r="S145" s="128">
        <f t="shared" si="20"/>
        <v>284697076.99999994</v>
      </c>
      <c r="T145" s="129">
        <f t="shared" si="21"/>
        <v>7.9522101896595046E-2</v>
      </c>
    </row>
    <row r="146" spans="1:20">
      <c r="A146" s="138" t="str">
        <f t="shared" si="17"/>
        <v>451p</v>
      </c>
      <c r="B146" s="382" t="str">
        <f>+VLOOKUP(LEFT($A146,LEN(A146)-1)*1,Master!$D$22:$G$218,4,FALSE)</f>
        <v>Pozajmice i krediti</v>
      </c>
      <c r="C146" s="383"/>
      <c r="D146" s="383"/>
      <c r="E146" s="383"/>
      <c r="F146" s="383"/>
      <c r="G146" s="91">
        <f>+INDEX(DataEx!$1:$1048576,MATCH('2015'!$A146,DataEx!$D:$D,0),MATCH('2015'!G$101,DataEx!$222:$222,0))</f>
        <v>187500</v>
      </c>
      <c r="H146" s="91">
        <f>+INDEX(DataEx!$1:$1048576,MATCH('2015'!$A146,DataEx!$D:$D,0),MATCH('2015'!H$101,DataEx!$222:$222,0))</f>
        <v>187500</v>
      </c>
      <c r="I146" s="91">
        <f>+INDEX(DataEx!$1:$1048576,MATCH('2015'!$A146,DataEx!$D:$D,0),MATCH('2015'!I$101,DataEx!$222:$222,0))</f>
        <v>187500</v>
      </c>
      <c r="J146" s="91">
        <f>+INDEX(DataEx!$1:$1048576,MATCH('2015'!$A146,DataEx!$D:$D,0),MATCH('2015'!J$101,DataEx!$222:$222,0))</f>
        <v>187500</v>
      </c>
      <c r="K146" s="91">
        <f>+INDEX(DataEx!$1:$1048576,MATCH('2015'!$A146,DataEx!$D:$D,0),MATCH('2015'!K$101,DataEx!$222:$222,0))</f>
        <v>187500</v>
      </c>
      <c r="L146" s="91">
        <f>+INDEX(DataEx!$1:$1048576,MATCH('2015'!$A146,DataEx!$D:$D,0),MATCH('2015'!L$101,DataEx!$222:$222,0))</f>
        <v>187500</v>
      </c>
      <c r="M146" s="91">
        <f>+INDEX(DataEx!$1:$1048576,MATCH('2015'!$A146,DataEx!$D:$D,0),MATCH('2015'!M$101,DataEx!$222:$222,0))</f>
        <v>187500</v>
      </c>
      <c r="N146" s="91">
        <f>+INDEX(DataEx!$1:$1048576,MATCH('2015'!$A146,DataEx!$D:$D,0),MATCH('2015'!N$101,DataEx!$222:$222,0))</f>
        <v>187500</v>
      </c>
      <c r="O146" s="91">
        <f>+INDEX(DataEx!$1:$1048576,MATCH('2015'!$A146,DataEx!$D:$D,0),MATCH('2015'!O$101,DataEx!$222:$222,0))</f>
        <v>187500</v>
      </c>
      <c r="P146" s="91">
        <f>+INDEX(DataEx!$1:$1048576,MATCH('2015'!$A146,DataEx!$D:$D,0),MATCH('2015'!P$101,DataEx!$222:$222,0))</f>
        <v>187500</v>
      </c>
      <c r="Q146" s="91">
        <f>+INDEX(DataEx!$1:$1048576,MATCH('2015'!$A146,DataEx!$D:$D,0),MATCH('2015'!Q$101,DataEx!$222:$222,0))</f>
        <v>187500</v>
      </c>
      <c r="R146" s="91">
        <f>+INDEX(DataEx!$1:$1048576,MATCH('2015'!$A146,DataEx!$D:$D,0),MATCH('2015'!R$101,DataEx!$222:$222,0))</f>
        <v>187500</v>
      </c>
      <c r="S146" s="126">
        <f t="shared" si="20"/>
        <v>2250000</v>
      </c>
      <c r="T146" s="127">
        <f t="shared" si="21"/>
        <v>6.2847406497025223E-4</v>
      </c>
    </row>
    <row r="147" spans="1:20">
      <c r="A147" s="138" t="str">
        <f t="shared" si="17"/>
        <v>47p</v>
      </c>
      <c r="B147" s="382" t="str">
        <f>+VLOOKUP(LEFT($A147,LEN(A147)-1)*1,Master!$D$22:$G$218,4,FALSE)</f>
        <v>Rezerve</v>
      </c>
      <c r="C147" s="383"/>
      <c r="D147" s="383"/>
      <c r="E147" s="383"/>
      <c r="F147" s="383"/>
      <c r="G147" s="91">
        <f>+INDEX(DataEx!$1:$1048576,MATCH('2015'!$A147,DataEx!$D:$D,0),MATCH('2015'!G$101,DataEx!$222:$222,0))</f>
        <v>1087930.2858333334</v>
      </c>
      <c r="H147" s="91">
        <f>+INDEX(DataEx!$1:$1048576,MATCH('2015'!$A147,DataEx!$D:$D,0),MATCH('2015'!H$101,DataEx!$222:$222,0))</f>
        <v>1087930.2858333334</v>
      </c>
      <c r="I147" s="91">
        <f>+INDEX(DataEx!$1:$1048576,MATCH('2015'!$A147,DataEx!$D:$D,0),MATCH('2015'!I$101,DataEx!$222:$222,0))</f>
        <v>1087930.2858333334</v>
      </c>
      <c r="J147" s="91">
        <f>+INDEX(DataEx!$1:$1048576,MATCH('2015'!$A147,DataEx!$D:$D,0),MATCH('2015'!J$101,DataEx!$222:$222,0))</f>
        <v>1087930.2858333334</v>
      </c>
      <c r="K147" s="91">
        <f>+INDEX(DataEx!$1:$1048576,MATCH('2015'!$A147,DataEx!$D:$D,0),MATCH('2015'!K$101,DataEx!$222:$222,0))</f>
        <v>1087930.2858333334</v>
      </c>
      <c r="L147" s="91">
        <f>+INDEX(DataEx!$1:$1048576,MATCH('2015'!$A147,DataEx!$D:$D,0),MATCH('2015'!L$101,DataEx!$222:$222,0))</f>
        <v>1087930.2858333334</v>
      </c>
      <c r="M147" s="91">
        <f>+INDEX(DataEx!$1:$1048576,MATCH('2015'!$A147,DataEx!$D:$D,0),MATCH('2015'!M$101,DataEx!$222:$222,0))</f>
        <v>1087930.2858333334</v>
      </c>
      <c r="N147" s="91">
        <f>+INDEX(DataEx!$1:$1048576,MATCH('2015'!$A147,DataEx!$D:$D,0),MATCH('2015'!N$101,DataEx!$222:$222,0))</f>
        <v>1087930.2858333334</v>
      </c>
      <c r="O147" s="91">
        <f>+INDEX(DataEx!$1:$1048576,MATCH('2015'!$A147,DataEx!$D:$D,0),MATCH('2015'!O$101,DataEx!$222:$222,0))</f>
        <v>1087930.2858333334</v>
      </c>
      <c r="P147" s="91">
        <f>+INDEX(DataEx!$1:$1048576,MATCH('2015'!$A147,DataEx!$D:$D,0),MATCH('2015'!P$101,DataEx!$222:$222,0))</f>
        <v>1087930.2858333334</v>
      </c>
      <c r="Q147" s="91">
        <f>+INDEX(DataEx!$1:$1048576,MATCH('2015'!$A147,DataEx!$D:$D,0),MATCH('2015'!Q$101,DataEx!$222:$222,0))</f>
        <v>1087930.2858333334</v>
      </c>
      <c r="R147" s="91">
        <f>+INDEX(DataEx!$1:$1048576,MATCH('2015'!$A147,DataEx!$D:$D,0),MATCH('2015'!R$101,DataEx!$222:$222,0))</f>
        <v>1087930.2858333334</v>
      </c>
      <c r="S147" s="126">
        <f t="shared" si="20"/>
        <v>13055163.429999998</v>
      </c>
      <c r="T147" s="127">
        <f t="shared" si="21"/>
        <v>3.6465918354235908E-3</v>
      </c>
    </row>
    <row r="148" spans="1:20" ht="13.5" thickBot="1">
      <c r="A148" s="138" t="str">
        <f t="shared" si="17"/>
        <v>462p</v>
      </c>
      <c r="B148" s="386" t="str">
        <f>+VLOOKUP(LEFT($A148,LEN(A148)-1)*1,Master!$D$22:$G$218,4,FALSE)</f>
        <v>Otplata garancija</v>
      </c>
      <c r="C148" s="387"/>
      <c r="D148" s="387"/>
      <c r="E148" s="387"/>
      <c r="F148" s="387"/>
      <c r="G148" s="91">
        <f>+INDEX(DataEx!$1:$1048576,MATCH('2015'!$A148,DataEx!$D:$D,0),MATCH('2015'!G$101,DataEx!$222:$222,0))</f>
        <v>0</v>
      </c>
      <c r="H148" s="91">
        <f>+INDEX(DataEx!$1:$1048576,MATCH('2015'!$A148,DataEx!$D:$D,0),MATCH('2015'!H$101,DataEx!$222:$222,0))</f>
        <v>0</v>
      </c>
      <c r="I148" s="91">
        <f>+INDEX(DataEx!$1:$1048576,MATCH('2015'!$A148,DataEx!$D:$D,0),MATCH('2015'!I$101,DataEx!$222:$222,0))</f>
        <v>0</v>
      </c>
      <c r="J148" s="91">
        <f>+INDEX(DataEx!$1:$1048576,MATCH('2015'!$A148,DataEx!$D:$D,0),MATCH('2015'!J$101,DataEx!$222:$222,0))</f>
        <v>0</v>
      </c>
      <c r="K148" s="91">
        <f>+INDEX(DataEx!$1:$1048576,MATCH('2015'!$A148,DataEx!$D:$D,0),MATCH('2015'!K$101,DataEx!$222:$222,0))</f>
        <v>0</v>
      </c>
      <c r="L148" s="91">
        <f>+INDEX(DataEx!$1:$1048576,MATCH('2015'!$A148,DataEx!$D:$D,0),MATCH('2015'!L$101,DataEx!$222:$222,0))</f>
        <v>0</v>
      </c>
      <c r="M148" s="91">
        <f>+INDEX(DataEx!$1:$1048576,MATCH('2015'!$A148,DataEx!$D:$D,0),MATCH('2015'!M$101,DataEx!$222:$222,0))</f>
        <v>0</v>
      </c>
      <c r="N148" s="91">
        <f>+INDEX(DataEx!$1:$1048576,MATCH('2015'!$A148,DataEx!$D:$D,0),MATCH('2015'!N$101,DataEx!$222:$222,0))</f>
        <v>0</v>
      </c>
      <c r="O148" s="91">
        <f>+INDEX(DataEx!$1:$1048576,MATCH('2015'!$A148,DataEx!$D:$D,0),MATCH('2015'!O$101,DataEx!$222:$222,0))</f>
        <v>0</v>
      </c>
      <c r="P148" s="91">
        <f>+INDEX(DataEx!$1:$1048576,MATCH('2015'!$A148,DataEx!$D:$D,0),MATCH('2015'!P$101,DataEx!$222:$222,0))</f>
        <v>0</v>
      </c>
      <c r="Q148" s="91">
        <f>+INDEX(DataEx!$1:$1048576,MATCH('2015'!$A148,DataEx!$D:$D,0),MATCH('2015'!Q$101,DataEx!$222:$222,0))</f>
        <v>0</v>
      </c>
      <c r="R148" s="91">
        <f>+INDEX(DataEx!$1:$1048576,MATCH('2015'!$A148,DataEx!$D:$D,0),MATCH('2015'!R$101,DataEx!$222:$222,0))</f>
        <v>0</v>
      </c>
      <c r="S148" s="136">
        <f t="shared" si="20"/>
        <v>0</v>
      </c>
      <c r="T148" s="137">
        <f t="shared" si="21"/>
        <v>0</v>
      </c>
    </row>
    <row r="149" spans="1:20" ht="13.5" thickBot="1">
      <c r="A149" s="139" t="str">
        <f>+CONCATENATE(A56,"p")</f>
        <v>1000p</v>
      </c>
      <c r="B149" s="394" t="str">
        <f>+VLOOKUP(LEFT($A149,LEN(A149)-1)*1,Master!$D$22:$G$218,4,FALSE)</f>
        <v>Suficit / deficit</v>
      </c>
      <c r="C149" s="395"/>
      <c r="D149" s="395"/>
      <c r="E149" s="395"/>
      <c r="F149" s="395"/>
      <c r="G149" s="97">
        <f>+G105-G125</f>
        <v>-60702944.336839676</v>
      </c>
      <c r="H149" s="97">
        <f t="shared" ref="H149:R149" si="27">+H105-H125</f>
        <v>-49086609.955847591</v>
      </c>
      <c r="I149" s="97">
        <f t="shared" si="27"/>
        <v>-29339294.280641332</v>
      </c>
      <c r="J149" s="97">
        <f t="shared" si="27"/>
        <v>-19545732.147887826</v>
      </c>
      <c r="K149" s="97">
        <f t="shared" si="27"/>
        <v>-26472614.589908376</v>
      </c>
      <c r="L149" s="97">
        <f t="shared" si="27"/>
        <v>-18015194.226841882</v>
      </c>
      <c r="M149" s="97">
        <f t="shared" si="27"/>
        <v>-5696092.8638066798</v>
      </c>
      <c r="N149" s="97">
        <f t="shared" si="27"/>
        <v>-497262.82661524415</v>
      </c>
      <c r="O149" s="97">
        <f t="shared" si="27"/>
        <v>-8815037.1431595832</v>
      </c>
      <c r="P149" s="97">
        <f t="shared" si="27"/>
        <v>-14569126.051244229</v>
      </c>
      <c r="Q149" s="97">
        <f t="shared" si="27"/>
        <v>-29583596.075497597</v>
      </c>
      <c r="R149" s="97">
        <f t="shared" si="27"/>
        <v>26533950.031673178</v>
      </c>
      <c r="S149" s="114">
        <f t="shared" si="20"/>
        <v>-235789554.46661681</v>
      </c>
      <c r="T149" s="115">
        <f t="shared" si="21"/>
        <v>-6.5861164343626377E-2</v>
      </c>
    </row>
    <row r="150" spans="1:20" ht="13.5" thickBot="1">
      <c r="A150" s="139" t="str">
        <f>+CONCATENATE(A57,"p")</f>
        <v>1001p</v>
      </c>
      <c r="B150" s="396" t="str">
        <f>+VLOOKUP(LEFT($A150,LEN(A150)-1)*1,Master!$D$22:$G$218,4,FALSE)</f>
        <v>Primarni bilans</v>
      </c>
      <c r="C150" s="397"/>
      <c r="D150" s="397"/>
      <c r="E150" s="397"/>
      <c r="F150" s="397"/>
      <c r="G150" s="98">
        <f t="shared" ref="G150:R150" si="28">+G149+G133</f>
        <v>-54389120.672673009</v>
      </c>
      <c r="H150" s="98">
        <f t="shared" si="28"/>
        <v>-42772786.291680925</v>
      </c>
      <c r="I150" s="98">
        <f t="shared" si="28"/>
        <v>-23025470.616474666</v>
      </c>
      <c r="J150" s="98">
        <f t="shared" si="28"/>
        <v>-13231908.483721159</v>
      </c>
      <c r="K150" s="98">
        <f t="shared" si="28"/>
        <v>-20158790.92574171</v>
      </c>
      <c r="L150" s="98">
        <f t="shared" si="28"/>
        <v>-11701370.562675215</v>
      </c>
      <c r="M150" s="98">
        <f t="shared" si="28"/>
        <v>617730.80035998672</v>
      </c>
      <c r="N150" s="98">
        <f t="shared" si="28"/>
        <v>5816560.8375514224</v>
      </c>
      <c r="O150" s="98">
        <f t="shared" si="28"/>
        <v>-2501213.4789929166</v>
      </c>
      <c r="P150" s="98">
        <f t="shared" si="28"/>
        <v>-8255302.3870775625</v>
      </c>
      <c r="Q150" s="98">
        <f t="shared" si="28"/>
        <v>-23269772.411330931</v>
      </c>
      <c r="R150" s="98">
        <f t="shared" si="28"/>
        <v>32847773.695839845</v>
      </c>
      <c r="S150" s="114">
        <f t="shared" si="20"/>
        <v>-160023670.49661684</v>
      </c>
      <c r="T150" s="115">
        <f t="shared" si="21"/>
        <v>-4.4698100750430667E-2</v>
      </c>
    </row>
    <row r="151" spans="1:20">
      <c r="A151" s="139" t="str">
        <f>+CONCATENATE(A58,"p")</f>
        <v>46p</v>
      </c>
      <c r="B151" s="384" t="str">
        <f>+VLOOKUP(LEFT($A151,LEN(A151)-1)*1,Master!$D$22:$G$218,4,FALSE)</f>
        <v>Otplata dugova</v>
      </c>
      <c r="C151" s="385"/>
      <c r="D151" s="385"/>
      <c r="E151" s="385"/>
      <c r="F151" s="385"/>
      <c r="G151" s="87">
        <f t="shared" ref="G151:R151" si="29">+SUM(G152:G154)</f>
        <v>33191007.030833334</v>
      </c>
      <c r="H151" s="87">
        <f t="shared" si="29"/>
        <v>33191007.030833334</v>
      </c>
      <c r="I151" s="87">
        <f t="shared" si="29"/>
        <v>33191007.030833334</v>
      </c>
      <c r="J151" s="87">
        <f t="shared" si="29"/>
        <v>33191007.030833334</v>
      </c>
      <c r="K151" s="87">
        <f t="shared" si="29"/>
        <v>33191007.030833334</v>
      </c>
      <c r="L151" s="87">
        <f t="shared" si="29"/>
        <v>33191007.030833334</v>
      </c>
      <c r="M151" s="87">
        <f t="shared" si="29"/>
        <v>33191007.030833334</v>
      </c>
      <c r="N151" s="87">
        <f t="shared" si="29"/>
        <v>33191007.030833334</v>
      </c>
      <c r="O151" s="87">
        <f t="shared" si="29"/>
        <v>33191007.030833334</v>
      </c>
      <c r="P151" s="87">
        <f t="shared" si="29"/>
        <v>33191007.030833334</v>
      </c>
      <c r="Q151" s="87">
        <f t="shared" si="29"/>
        <v>33191007.030833334</v>
      </c>
      <c r="R151" s="87">
        <f t="shared" si="29"/>
        <v>33191007.030833334</v>
      </c>
      <c r="S151" s="110">
        <f t="shared" si="20"/>
        <v>398292084.37000012</v>
      </c>
      <c r="T151" s="111">
        <f t="shared" si="21"/>
        <v>0.11125166458199495</v>
      </c>
    </row>
    <row r="152" spans="1:20">
      <c r="A152" s="139" t="str">
        <f>+CONCATENATE(A59,"p")</f>
        <v>4611p</v>
      </c>
      <c r="B152" s="380" t="str">
        <f>+VLOOKUP(LEFT($A152,LEN(A152)-1)*1,Master!$D$22:$G$218,4,FALSE)</f>
        <v>Otplata hartija od vrijednosti i kredita rezidentima</v>
      </c>
      <c r="C152" s="381"/>
      <c r="D152" s="381"/>
      <c r="E152" s="381"/>
      <c r="F152" s="381"/>
      <c r="G152" s="100">
        <f>+INDEX(DataEx!$1:$1048576,MATCH('2015'!$A152,DataEx!$D:$D,0),MATCH('2015'!G$6,DataEx!$7:$7,0))</f>
        <v>3892510.16</v>
      </c>
      <c r="H152" s="100">
        <f>+INDEX(DataEx!$1:$1048576,MATCH('2015'!$A152,DataEx!$D:$D,0),MATCH('2015'!H$6,DataEx!$7:$7,0))</f>
        <v>3892510.16</v>
      </c>
      <c r="I152" s="100">
        <f>+INDEX(DataEx!$1:$1048576,MATCH('2015'!$A152,DataEx!$D:$D,0),MATCH('2015'!I$6,DataEx!$7:$7,0))</f>
        <v>3892510.16</v>
      </c>
      <c r="J152" s="100">
        <f>+INDEX(DataEx!$1:$1048576,MATCH('2015'!$A152,DataEx!$D:$D,0),MATCH('2015'!J$6,DataEx!$7:$7,0))</f>
        <v>3892510.16</v>
      </c>
      <c r="K152" s="100">
        <f>+INDEX(DataEx!$1:$1048576,MATCH('2015'!$A152,DataEx!$D:$D,0),MATCH('2015'!K$6,DataEx!$7:$7,0))</f>
        <v>3892510.16</v>
      </c>
      <c r="L152" s="100">
        <f>+INDEX(DataEx!$1:$1048576,MATCH('2015'!$A152,DataEx!$D:$D,0),MATCH('2015'!L$6,DataEx!$7:$7,0))</f>
        <v>3892510.16</v>
      </c>
      <c r="M152" s="100">
        <f>+INDEX(DataEx!$1:$1048576,MATCH('2015'!$A152,DataEx!$D:$D,0),MATCH('2015'!M$6,DataEx!$7:$7,0))</f>
        <v>3892510.16</v>
      </c>
      <c r="N152" s="100">
        <f>+INDEX(DataEx!$1:$1048576,MATCH('2015'!$A152,DataEx!$D:$D,0),MATCH('2015'!N$6,DataEx!$7:$7,0))</f>
        <v>3892510.16</v>
      </c>
      <c r="O152" s="100">
        <f>+INDEX(DataEx!$1:$1048576,MATCH('2015'!$A152,DataEx!$D:$D,0),MATCH('2015'!O$6,DataEx!$7:$7,0))</f>
        <v>3892510.16</v>
      </c>
      <c r="P152" s="100">
        <f>+INDEX(DataEx!$1:$1048576,MATCH('2015'!$A152,DataEx!$D:$D,0),MATCH('2015'!P$6,DataEx!$7:$7,0))</f>
        <v>3892510.16</v>
      </c>
      <c r="Q152" s="100">
        <f>+INDEX(DataEx!$1:$1048576,MATCH('2015'!$A152,DataEx!$D:$D,0),MATCH('2015'!Q$6,DataEx!$7:$7,0))</f>
        <v>3892510.16</v>
      </c>
      <c r="R152" s="100">
        <f>+INDEX(DataEx!$1:$1048576,MATCH('2015'!$A152,DataEx!$D:$D,0),MATCH('2015'!R$6,DataEx!$7:$7,0))</f>
        <v>3892510.16</v>
      </c>
      <c r="S152" s="108">
        <f t="shared" si="20"/>
        <v>46710121.919999987</v>
      </c>
      <c r="T152" s="109">
        <f t="shared" si="21"/>
        <v>1.30471556436971E-2</v>
      </c>
    </row>
    <row r="153" spans="1:20">
      <c r="A153" s="139" t="str">
        <f>+CONCATENATE(A60,"p")</f>
        <v>4612p</v>
      </c>
      <c r="B153" s="382" t="str">
        <f>+VLOOKUP(LEFT($A153,LEN(A153)-1)*1,Master!$D$22:$G$218,4,FALSE)</f>
        <v>Otplata hartija od vrijednosti i kredita nerezidentima</v>
      </c>
      <c r="C153" s="383"/>
      <c r="D153" s="383"/>
      <c r="E153" s="383"/>
      <c r="F153" s="383"/>
      <c r="G153" s="100">
        <f>+INDEX(DataEx!$1:$1048576,MATCH('2015'!$A153,DataEx!$D:$D,0),MATCH('2015'!G$6,DataEx!$7:$7,0))</f>
        <v>26480906.870833334</v>
      </c>
      <c r="H153" s="100">
        <f>+INDEX(DataEx!$1:$1048576,MATCH('2015'!$A153,DataEx!$D:$D,0),MATCH('2015'!H$6,DataEx!$7:$7,0))</f>
        <v>26480906.870833334</v>
      </c>
      <c r="I153" s="100">
        <f>+INDEX(DataEx!$1:$1048576,MATCH('2015'!$A153,DataEx!$D:$D,0),MATCH('2015'!I$6,DataEx!$7:$7,0))</f>
        <v>26480906.870833334</v>
      </c>
      <c r="J153" s="100">
        <f>+INDEX(DataEx!$1:$1048576,MATCH('2015'!$A153,DataEx!$D:$D,0),MATCH('2015'!J$6,DataEx!$7:$7,0))</f>
        <v>26480906.870833334</v>
      </c>
      <c r="K153" s="100">
        <f>+INDEX(DataEx!$1:$1048576,MATCH('2015'!$A153,DataEx!$D:$D,0),MATCH('2015'!K$6,DataEx!$7:$7,0))</f>
        <v>26480906.870833334</v>
      </c>
      <c r="L153" s="100">
        <f>+INDEX(DataEx!$1:$1048576,MATCH('2015'!$A153,DataEx!$D:$D,0),MATCH('2015'!L$6,DataEx!$7:$7,0))</f>
        <v>26480906.870833334</v>
      </c>
      <c r="M153" s="100">
        <f>+INDEX(DataEx!$1:$1048576,MATCH('2015'!$A153,DataEx!$D:$D,0),MATCH('2015'!M$6,DataEx!$7:$7,0))</f>
        <v>26480906.870833334</v>
      </c>
      <c r="N153" s="100">
        <f>+INDEX(DataEx!$1:$1048576,MATCH('2015'!$A153,DataEx!$D:$D,0),MATCH('2015'!N$6,DataEx!$7:$7,0))</f>
        <v>26480906.870833334</v>
      </c>
      <c r="O153" s="100">
        <f>+INDEX(DataEx!$1:$1048576,MATCH('2015'!$A153,DataEx!$D:$D,0),MATCH('2015'!O$6,DataEx!$7:$7,0))</f>
        <v>26480906.870833334</v>
      </c>
      <c r="P153" s="100">
        <f>+INDEX(DataEx!$1:$1048576,MATCH('2015'!$A153,DataEx!$D:$D,0),MATCH('2015'!P$6,DataEx!$7:$7,0))</f>
        <v>26480906.870833334</v>
      </c>
      <c r="Q153" s="100">
        <f>+INDEX(DataEx!$1:$1048576,MATCH('2015'!$A153,DataEx!$D:$D,0),MATCH('2015'!Q$6,DataEx!$7:$7,0))</f>
        <v>26480906.870833334</v>
      </c>
      <c r="R153" s="100">
        <f>+INDEX(DataEx!$1:$1048576,MATCH('2015'!$A153,DataEx!$D:$D,0),MATCH('2015'!R$6,DataEx!$7:$7,0))</f>
        <v>26480906.870833334</v>
      </c>
      <c r="S153" s="108">
        <f t="shared" si="20"/>
        <v>317770882.44999999</v>
      </c>
      <c r="T153" s="109">
        <f t="shared" si="21"/>
        <v>8.8760336987793634E-2</v>
      </c>
    </row>
    <row r="154" spans="1:20" ht="13.5" thickBot="1">
      <c r="A154" s="139" t="str">
        <f>+CONCATENATE(A54,"p")</f>
        <v>4630p</v>
      </c>
      <c r="B154" s="386" t="str">
        <f>+VLOOKUP(LEFT($A154,LEN(A154)-1)*1,Master!$D$22:$G$218,4,FALSE)</f>
        <v>Otplata obaveza iz prethodnih godina</v>
      </c>
      <c r="C154" s="387"/>
      <c r="D154" s="387"/>
      <c r="E154" s="387"/>
      <c r="F154" s="387"/>
      <c r="G154" s="100">
        <f>+INDEX(DataEx!$1:$1048576,MATCH('2015'!$A154,DataEx!$D:$D,0),MATCH('2015'!G$6,DataEx!$7:$7,0))</f>
        <v>2817590</v>
      </c>
      <c r="H154" s="100">
        <f>+INDEX(DataEx!$1:$1048576,MATCH('2015'!$A154,DataEx!$D:$D,0),MATCH('2015'!H$6,DataEx!$7:$7,0))</f>
        <v>2817590</v>
      </c>
      <c r="I154" s="100">
        <f>+INDEX(DataEx!$1:$1048576,MATCH('2015'!$A154,DataEx!$D:$D,0),MATCH('2015'!I$6,DataEx!$7:$7,0))</f>
        <v>2817590</v>
      </c>
      <c r="J154" s="100">
        <f>+INDEX(DataEx!$1:$1048576,MATCH('2015'!$A154,DataEx!$D:$D,0),MATCH('2015'!J$6,DataEx!$7:$7,0))</f>
        <v>2817590</v>
      </c>
      <c r="K154" s="100">
        <f>+INDEX(DataEx!$1:$1048576,MATCH('2015'!$A154,DataEx!$D:$D,0),MATCH('2015'!K$6,DataEx!$7:$7,0))</f>
        <v>2817590</v>
      </c>
      <c r="L154" s="100">
        <f>+INDEX(DataEx!$1:$1048576,MATCH('2015'!$A154,DataEx!$D:$D,0),MATCH('2015'!L$6,DataEx!$7:$7,0))</f>
        <v>2817590</v>
      </c>
      <c r="M154" s="100">
        <f>+INDEX(DataEx!$1:$1048576,MATCH('2015'!$A154,DataEx!$D:$D,0),MATCH('2015'!M$6,DataEx!$7:$7,0))</f>
        <v>2817590</v>
      </c>
      <c r="N154" s="100">
        <f>+INDEX(DataEx!$1:$1048576,MATCH('2015'!$A154,DataEx!$D:$D,0),MATCH('2015'!N$6,DataEx!$7:$7,0))</f>
        <v>2817590</v>
      </c>
      <c r="O154" s="100">
        <f>+INDEX(DataEx!$1:$1048576,MATCH('2015'!$A154,DataEx!$D:$D,0),MATCH('2015'!O$6,DataEx!$7:$7,0))</f>
        <v>2817590</v>
      </c>
      <c r="P154" s="100">
        <f>+INDEX(DataEx!$1:$1048576,MATCH('2015'!$A154,DataEx!$D:$D,0),MATCH('2015'!P$6,DataEx!$7:$7,0))</f>
        <v>2817590</v>
      </c>
      <c r="Q154" s="100">
        <f>+INDEX(DataEx!$1:$1048576,MATCH('2015'!$A154,DataEx!$D:$D,0),MATCH('2015'!Q$6,DataEx!$7:$7,0))</f>
        <v>2817590</v>
      </c>
      <c r="R154" s="100">
        <f>+INDEX(DataEx!$1:$1048576,MATCH('2015'!$A154,DataEx!$D:$D,0),MATCH('2015'!R$6,DataEx!$7:$7,0))</f>
        <v>2817590</v>
      </c>
      <c r="S154" s="108">
        <f t="shared" si="20"/>
        <v>33811080</v>
      </c>
      <c r="T154" s="109">
        <f t="shared" si="21"/>
        <v>9.4441719505041766E-3</v>
      </c>
    </row>
    <row r="155" spans="1:20" ht="13.5" thickBot="1">
      <c r="A155" s="139" t="str">
        <f t="shared" ref="A155:A160" si="30">+CONCATENATE(A61,"p")</f>
        <v>1002p</v>
      </c>
      <c r="B155" s="388" t="str">
        <f>+VLOOKUP(LEFT($A155,LEN(A155)-1)*1,Master!$D$22:$G$218,4,FALSE)</f>
        <v>Nedostajuća sredstva</v>
      </c>
      <c r="C155" s="389"/>
      <c r="D155" s="389"/>
      <c r="E155" s="389"/>
      <c r="F155" s="389"/>
      <c r="G155" s="79">
        <f>+G149-G151</f>
        <v>-93893951.36767301</v>
      </c>
      <c r="H155" s="79">
        <f t="shared" ref="H155:R155" si="31">+H149-H151</f>
        <v>-82277616.986680925</v>
      </c>
      <c r="I155" s="79">
        <f t="shared" si="31"/>
        <v>-62530301.311474666</v>
      </c>
      <c r="J155" s="79">
        <f t="shared" si="31"/>
        <v>-52736739.17872116</v>
      </c>
      <c r="K155" s="79">
        <f t="shared" si="31"/>
        <v>-59663621.62074171</v>
      </c>
      <c r="L155" s="79">
        <f t="shared" si="31"/>
        <v>-51206201.257675216</v>
      </c>
      <c r="M155" s="79">
        <f t="shared" si="31"/>
        <v>-38887099.894640014</v>
      </c>
      <c r="N155" s="79">
        <f t="shared" si="31"/>
        <v>-33688269.857448578</v>
      </c>
      <c r="O155" s="79">
        <f t="shared" si="31"/>
        <v>-42006044.173992917</v>
      </c>
      <c r="P155" s="79">
        <f t="shared" si="31"/>
        <v>-47760133.082077563</v>
      </c>
      <c r="Q155" s="79">
        <f t="shared" si="31"/>
        <v>-62774603.106330931</v>
      </c>
      <c r="R155" s="79">
        <f t="shared" si="31"/>
        <v>-6657056.9991601557</v>
      </c>
      <c r="S155" s="118">
        <f t="shared" si="20"/>
        <v>-634081638.83661687</v>
      </c>
      <c r="T155" s="119">
        <f t="shared" si="21"/>
        <v>-0.17711282892562133</v>
      </c>
    </row>
    <row r="156" spans="1:20" ht="13.5" thickBot="1">
      <c r="A156" s="139" t="str">
        <f t="shared" si="30"/>
        <v>1003p</v>
      </c>
      <c r="B156" s="390" t="str">
        <f>+VLOOKUP(LEFT($A156,LEN(A156)-1)*1,Master!$D$22:$G$218,4,FALSE)</f>
        <v>Finansiranje</v>
      </c>
      <c r="C156" s="391"/>
      <c r="D156" s="391"/>
      <c r="E156" s="391"/>
      <c r="F156" s="391"/>
      <c r="G156" s="97">
        <f t="shared" ref="G156:R156" si="32">+SUM(G157:G160)</f>
        <v>93893951.36767301</v>
      </c>
      <c r="H156" s="97">
        <f t="shared" si="32"/>
        <v>82277616.986680925</v>
      </c>
      <c r="I156" s="97">
        <f t="shared" si="32"/>
        <v>62530301.311474666</v>
      </c>
      <c r="J156" s="97">
        <f t="shared" si="32"/>
        <v>52736739.17872116</v>
      </c>
      <c r="K156" s="97">
        <f t="shared" si="32"/>
        <v>59663621.62074171</v>
      </c>
      <c r="L156" s="97">
        <f t="shared" si="32"/>
        <v>51206201.257675216</v>
      </c>
      <c r="M156" s="97">
        <f t="shared" si="32"/>
        <v>38887099.894640014</v>
      </c>
      <c r="N156" s="97">
        <f t="shared" si="32"/>
        <v>33688269.857448578</v>
      </c>
      <c r="O156" s="97">
        <f t="shared" si="32"/>
        <v>42006044.173992917</v>
      </c>
      <c r="P156" s="97">
        <f t="shared" si="32"/>
        <v>47760133.082077563</v>
      </c>
      <c r="Q156" s="97">
        <f t="shared" si="32"/>
        <v>62774603.106330931</v>
      </c>
      <c r="R156" s="97">
        <f t="shared" si="32"/>
        <v>6657056.9991601557</v>
      </c>
      <c r="S156" s="120">
        <f t="shared" si="20"/>
        <v>634081638.83661687</v>
      </c>
      <c r="T156" s="121">
        <f t="shared" si="21"/>
        <v>0.17711282892562133</v>
      </c>
    </row>
    <row r="157" spans="1:20">
      <c r="A157" s="139" t="str">
        <f t="shared" si="30"/>
        <v>7511p</v>
      </c>
      <c r="B157" s="380" t="str">
        <f>+VLOOKUP(LEFT($A157,LEN(A157)-1)*1,Master!$D$22:$G$218,4,FALSE)</f>
        <v>Pozajmice i krediti od domaćih izvora</v>
      </c>
      <c r="C157" s="381"/>
      <c r="D157" s="381"/>
      <c r="E157" s="381"/>
      <c r="F157" s="381"/>
      <c r="G157" s="100">
        <f>+INDEX(DataEx!$1:$1048576,MATCH('2015'!$A157,DataEx!$D:$D,0),MATCH('2015'!G$6,DataEx!$7:$7,0))</f>
        <v>0</v>
      </c>
      <c r="H157" s="100">
        <f>+INDEX(DataEx!$1:$1048576,MATCH('2015'!$A157,DataEx!$D:$D,0),MATCH('2015'!H$6,DataEx!$7:$7,0))</f>
        <v>0</v>
      </c>
      <c r="I157" s="100">
        <f>+INDEX(DataEx!$1:$1048576,MATCH('2015'!$A157,DataEx!$D:$D,0),MATCH('2015'!I$6,DataEx!$7:$7,0))</f>
        <v>0</v>
      </c>
      <c r="J157" s="100">
        <f>+INDEX(DataEx!$1:$1048576,MATCH('2015'!$A157,DataEx!$D:$D,0),MATCH('2015'!J$6,DataEx!$7:$7,0))</f>
        <v>0</v>
      </c>
      <c r="K157" s="100">
        <f>+INDEX(DataEx!$1:$1048576,MATCH('2015'!$A157,DataEx!$D:$D,0),MATCH('2015'!K$6,DataEx!$7:$7,0))</f>
        <v>0</v>
      </c>
      <c r="L157" s="100">
        <f>+INDEX(DataEx!$1:$1048576,MATCH('2015'!$A157,DataEx!$D:$D,0),MATCH('2015'!L$6,DataEx!$7:$7,0))</f>
        <v>0</v>
      </c>
      <c r="M157" s="100">
        <f>+INDEX(DataEx!$1:$1048576,MATCH('2015'!$A157,DataEx!$D:$D,0),MATCH('2015'!M$6,DataEx!$7:$7,0))</f>
        <v>0</v>
      </c>
      <c r="N157" s="100">
        <f>+INDEX(DataEx!$1:$1048576,MATCH('2015'!$A157,DataEx!$D:$D,0),MATCH('2015'!N$6,DataEx!$7:$7,0))</f>
        <v>0</v>
      </c>
      <c r="O157" s="100">
        <f>+INDEX(DataEx!$1:$1048576,MATCH('2015'!$A157,DataEx!$D:$D,0),MATCH('2015'!O$6,DataEx!$7:$7,0))</f>
        <v>0</v>
      </c>
      <c r="P157" s="100">
        <f>+INDEX(DataEx!$1:$1048576,MATCH('2015'!$A157,DataEx!$D:$D,0),MATCH('2015'!P$6,DataEx!$7:$7,0))</f>
        <v>0</v>
      </c>
      <c r="Q157" s="100">
        <f>+INDEX(DataEx!$1:$1048576,MATCH('2015'!$A157,DataEx!$D:$D,0),MATCH('2015'!Q$6,DataEx!$7:$7,0))</f>
        <v>0</v>
      </c>
      <c r="R157" s="100">
        <f>+INDEX(DataEx!$1:$1048576,MATCH('2015'!$A157,DataEx!$D:$D,0),MATCH('2015'!R$6,DataEx!$7:$7,0))</f>
        <v>0</v>
      </c>
      <c r="S157" s="108">
        <f t="shared" si="20"/>
        <v>0</v>
      </c>
      <c r="T157" s="109">
        <f t="shared" si="21"/>
        <v>0</v>
      </c>
    </row>
    <row r="158" spans="1:20">
      <c r="A158" s="139" t="str">
        <f t="shared" si="30"/>
        <v>7512p</v>
      </c>
      <c r="B158" s="382" t="str">
        <f>+VLOOKUP(LEFT($A158,LEN(A158)-1)*1,Master!$D$22:$G$218,4,FALSE)</f>
        <v>Pozajmice i krediti od inostranih izvora</v>
      </c>
      <c r="C158" s="383"/>
      <c r="D158" s="383"/>
      <c r="E158" s="383"/>
      <c r="F158" s="383"/>
      <c r="G158" s="100">
        <f>+INDEX(DataEx!$1:$1048576,MATCH('2015'!$A158,DataEx!$D:$D,0),MATCH('2015'!G$6,DataEx!$7:$7,0))</f>
        <v>52840136.569718093</v>
      </c>
      <c r="H158" s="100">
        <f>+INDEX(DataEx!$1:$1048576,MATCH('2015'!$A158,DataEx!$D:$D,0),MATCH('2015'!H$6,DataEx!$7:$7,0))</f>
        <v>52840136.569718093</v>
      </c>
      <c r="I158" s="100">
        <f>+INDEX(DataEx!$1:$1048576,MATCH('2015'!$A158,DataEx!$D:$D,0),MATCH('2015'!I$6,DataEx!$7:$7,0))</f>
        <v>52840136.569718093</v>
      </c>
      <c r="J158" s="100">
        <f>+INDEX(DataEx!$1:$1048576,MATCH('2015'!$A158,DataEx!$D:$D,0),MATCH('2015'!J$6,DataEx!$7:$7,0))</f>
        <v>52840136.569718093</v>
      </c>
      <c r="K158" s="100">
        <f>+INDEX(DataEx!$1:$1048576,MATCH('2015'!$A158,DataEx!$D:$D,0),MATCH('2015'!K$6,DataEx!$7:$7,0))</f>
        <v>52840136.569718093</v>
      </c>
      <c r="L158" s="100">
        <f>+INDEX(DataEx!$1:$1048576,MATCH('2015'!$A158,DataEx!$D:$D,0),MATCH('2015'!L$6,DataEx!$7:$7,0))</f>
        <v>52840136.569718093</v>
      </c>
      <c r="M158" s="100">
        <f>+INDEX(DataEx!$1:$1048576,MATCH('2015'!$A158,DataEx!$D:$D,0),MATCH('2015'!M$6,DataEx!$7:$7,0))</f>
        <v>52840136.569718093</v>
      </c>
      <c r="N158" s="100">
        <f>+INDEX(DataEx!$1:$1048576,MATCH('2015'!$A158,DataEx!$D:$D,0),MATCH('2015'!N$6,DataEx!$7:$7,0))</f>
        <v>52840136.569718093</v>
      </c>
      <c r="O158" s="100">
        <f>+INDEX(DataEx!$1:$1048576,MATCH('2015'!$A158,DataEx!$D:$D,0),MATCH('2015'!O$6,DataEx!$7:$7,0))</f>
        <v>52840136.569718093</v>
      </c>
      <c r="P158" s="100">
        <f>+INDEX(DataEx!$1:$1048576,MATCH('2015'!$A158,DataEx!$D:$D,0),MATCH('2015'!P$6,DataEx!$7:$7,0))</f>
        <v>52840136.569718093</v>
      </c>
      <c r="Q158" s="100">
        <f>+INDEX(DataEx!$1:$1048576,MATCH('2015'!$A158,DataEx!$D:$D,0),MATCH('2015'!Q$6,DataEx!$7:$7,0))</f>
        <v>52840136.569718093</v>
      </c>
      <c r="R158" s="100">
        <f>+INDEX(DataEx!$1:$1048576,MATCH('2015'!$A158,DataEx!$D:$D,0),MATCH('2015'!R$6,DataEx!$7:$7,0))</f>
        <v>52840136.569718093</v>
      </c>
      <c r="S158" s="108">
        <f t="shared" si="20"/>
        <v>634081638.83661723</v>
      </c>
      <c r="T158" s="109">
        <f t="shared" si="21"/>
        <v>0.17711282892562141</v>
      </c>
    </row>
    <row r="159" spans="1:20">
      <c r="A159" s="139" t="str">
        <f t="shared" si="30"/>
        <v>72p</v>
      </c>
      <c r="B159" s="382" t="str">
        <f>+VLOOKUP(LEFT($A159,LEN(A159)-1)*1,Master!$D$22:$G$218,4,FALSE)</f>
        <v>Primici od prodaje imovine</v>
      </c>
      <c r="C159" s="383"/>
      <c r="D159" s="383"/>
      <c r="E159" s="383"/>
      <c r="F159" s="383"/>
      <c r="G159" s="100">
        <f>+INDEX(DataEx!$1:$1048576,MATCH('2015'!$A159,DataEx!$D:$D,0),MATCH('2015'!G$6,DataEx!$7:$7,0))</f>
        <v>0</v>
      </c>
      <c r="H159" s="100">
        <f>+INDEX(DataEx!$1:$1048576,MATCH('2015'!$A159,DataEx!$D:$D,0),MATCH('2015'!H$6,DataEx!$7:$7,0))</f>
        <v>0</v>
      </c>
      <c r="I159" s="100">
        <f>+INDEX(DataEx!$1:$1048576,MATCH('2015'!$A159,DataEx!$D:$D,0),MATCH('2015'!I$6,DataEx!$7:$7,0))</f>
        <v>0</v>
      </c>
      <c r="J159" s="100">
        <f>+INDEX(DataEx!$1:$1048576,MATCH('2015'!$A159,DataEx!$D:$D,0),MATCH('2015'!J$6,DataEx!$7:$7,0))</f>
        <v>0</v>
      </c>
      <c r="K159" s="100">
        <f>+INDEX(DataEx!$1:$1048576,MATCH('2015'!$A159,DataEx!$D:$D,0),MATCH('2015'!K$6,DataEx!$7:$7,0))</f>
        <v>0</v>
      </c>
      <c r="L159" s="100">
        <f>+INDEX(DataEx!$1:$1048576,MATCH('2015'!$A159,DataEx!$D:$D,0),MATCH('2015'!L$6,DataEx!$7:$7,0))</f>
        <v>0</v>
      </c>
      <c r="M159" s="100">
        <f>+INDEX(DataEx!$1:$1048576,MATCH('2015'!$A159,DataEx!$D:$D,0),MATCH('2015'!M$6,DataEx!$7:$7,0))</f>
        <v>0</v>
      </c>
      <c r="N159" s="100">
        <f>+INDEX(DataEx!$1:$1048576,MATCH('2015'!$A159,DataEx!$D:$D,0),MATCH('2015'!N$6,DataEx!$7:$7,0))</f>
        <v>0</v>
      </c>
      <c r="O159" s="100">
        <f>+INDEX(DataEx!$1:$1048576,MATCH('2015'!$A159,DataEx!$D:$D,0),MATCH('2015'!O$6,DataEx!$7:$7,0))</f>
        <v>0</v>
      </c>
      <c r="P159" s="100">
        <f>+INDEX(DataEx!$1:$1048576,MATCH('2015'!$A159,DataEx!$D:$D,0),MATCH('2015'!P$6,DataEx!$7:$7,0))</f>
        <v>0</v>
      </c>
      <c r="Q159" s="100">
        <f>+INDEX(DataEx!$1:$1048576,MATCH('2015'!$A159,DataEx!$D:$D,0),MATCH('2015'!Q$6,DataEx!$7:$7,0))</f>
        <v>0</v>
      </c>
      <c r="R159" s="100">
        <f>+INDEX(DataEx!$1:$1048576,MATCH('2015'!$A159,DataEx!$D:$D,0),MATCH('2015'!R$6,DataEx!$7:$7,0))</f>
        <v>0</v>
      </c>
      <c r="S159" s="108">
        <f t="shared" si="20"/>
        <v>0</v>
      </c>
      <c r="T159" s="109">
        <f t="shared" si="21"/>
        <v>0</v>
      </c>
    </row>
    <row r="160" spans="1:20" ht="13.5" thickBot="1">
      <c r="A160" s="139" t="str">
        <f t="shared" si="30"/>
        <v>1004p</v>
      </c>
      <c r="B160" s="102" t="str">
        <f>+VLOOKUP(LEFT($A160,LEN(A160)-1)*1,Master!$D$22:$G$218,4,FALSE)</f>
        <v>Povećanje / smanjenje depozita</v>
      </c>
      <c r="C160" s="103"/>
      <c r="D160" s="103"/>
      <c r="E160" s="103"/>
      <c r="F160" s="103"/>
      <c r="G160" s="101">
        <f t="shared" ref="G160:R160" si="33">-G155-SUM(G157:G159)</f>
        <v>41053814.797954917</v>
      </c>
      <c r="H160" s="101">
        <f t="shared" si="33"/>
        <v>29437480.416962832</v>
      </c>
      <c r="I160" s="101">
        <f t="shared" si="33"/>
        <v>9690164.7417565733</v>
      </c>
      <c r="J160" s="101">
        <f t="shared" si="33"/>
        <v>-103397.39099693298</v>
      </c>
      <c r="K160" s="101">
        <f t="shared" si="33"/>
        <v>6823485.0510236174</v>
      </c>
      <c r="L160" s="101">
        <f t="shared" si="33"/>
        <v>-1633935.3120428771</v>
      </c>
      <c r="M160" s="101">
        <f t="shared" si="33"/>
        <v>-13953036.675078079</v>
      </c>
      <c r="N160" s="101">
        <f t="shared" si="33"/>
        <v>-19151866.712269515</v>
      </c>
      <c r="O160" s="101">
        <f t="shared" si="33"/>
        <v>-10834092.395725176</v>
      </c>
      <c r="P160" s="101">
        <f t="shared" si="33"/>
        <v>-5080003.4876405299</v>
      </c>
      <c r="Q160" s="101">
        <f t="shared" si="33"/>
        <v>9934466.5366128385</v>
      </c>
      <c r="R160" s="101">
        <f t="shared" si="33"/>
        <v>-46183079.570557937</v>
      </c>
      <c r="S160" s="112">
        <f t="shared" si="20"/>
        <v>-2.6822090148925781E-7</v>
      </c>
      <c r="T160" s="113">
        <f t="shared" si="21"/>
        <v>-7.4919946786195305E-17</v>
      </c>
    </row>
  </sheetData>
  <mergeCells count="117"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61:F61"/>
    <mergeCell ref="B62:F62"/>
    <mergeCell ref="B63:F63"/>
    <mergeCell ref="B64:F64"/>
    <mergeCell ref="B65:F65"/>
    <mergeCell ref="B102:F104"/>
    <mergeCell ref="B55:F55"/>
    <mergeCell ref="B56:F56"/>
    <mergeCell ref="B57:F57"/>
    <mergeCell ref="B58:F58"/>
    <mergeCell ref="B59:F59"/>
    <mergeCell ref="B60:F60"/>
    <mergeCell ref="B109:F109"/>
    <mergeCell ref="B110:F110"/>
    <mergeCell ref="B111:F111"/>
    <mergeCell ref="B112:F112"/>
    <mergeCell ref="B113:F113"/>
    <mergeCell ref="B114:F114"/>
    <mergeCell ref="G102:R102"/>
    <mergeCell ref="S103:T103"/>
    <mergeCell ref="B105:F105"/>
    <mergeCell ref="B106:F106"/>
    <mergeCell ref="B107:F107"/>
    <mergeCell ref="B108:F10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33:F133"/>
    <mergeCell ref="B134:F134"/>
    <mergeCell ref="B135:F135"/>
    <mergeCell ref="B136:F136"/>
    <mergeCell ref="B137:F137"/>
    <mergeCell ref="B138:F138"/>
    <mergeCell ref="B127:F127"/>
    <mergeCell ref="B128:F128"/>
    <mergeCell ref="B129:F129"/>
    <mergeCell ref="B130:F130"/>
    <mergeCell ref="B131:F131"/>
    <mergeCell ref="B132:F132"/>
    <mergeCell ref="B145:F145"/>
    <mergeCell ref="B146:F146"/>
    <mergeCell ref="B147:F147"/>
    <mergeCell ref="B148:F148"/>
    <mergeCell ref="B149:F149"/>
    <mergeCell ref="B150:F150"/>
    <mergeCell ref="B139:F139"/>
    <mergeCell ref="B140:F140"/>
    <mergeCell ref="B141:F141"/>
    <mergeCell ref="B142:F142"/>
    <mergeCell ref="B143:F143"/>
    <mergeCell ref="B144:F144"/>
    <mergeCell ref="B157:F157"/>
    <mergeCell ref="B158:F158"/>
    <mergeCell ref="B159:F159"/>
    <mergeCell ref="B151:F151"/>
    <mergeCell ref="B152:F152"/>
    <mergeCell ref="B153:F153"/>
    <mergeCell ref="B154:F154"/>
    <mergeCell ref="B155:F155"/>
    <mergeCell ref="B156:F156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U160"/>
  <sheetViews>
    <sheetView workbookViewId="0">
      <pane ySplit="5" topLeftCell="A39" activePane="bottomLeft" state="frozen"/>
      <selection activeCell="DK219" sqref="DK219"/>
      <selection pane="bottomLeft" activeCell="A6" sqref="A6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21" width="11.42578125" style="63" customWidth="1"/>
    <col min="22" max="22" width="11" style="63" bestFit="1" customWidth="1"/>
    <col min="23" max="16384" width="9.140625" style="63"/>
  </cols>
  <sheetData>
    <row r="1" spans="1:20" s="1" customFormat="1" ht="15">
      <c r="A1" s="70"/>
    </row>
    <row r="2" spans="1:20" s="1" customFormat="1" ht="15">
      <c r="A2" s="257"/>
      <c r="B2" s="149"/>
      <c r="C2" s="150"/>
      <c r="D2" s="149"/>
      <c r="E2" s="151" t="str">
        <f>+Master!G6</f>
        <v>Crna Gora</v>
      </c>
      <c r="F2" s="149"/>
      <c r="G2" s="149"/>
      <c r="H2" s="149"/>
      <c r="I2" s="152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</row>
    <row r="3" spans="1:20" s="1" customFormat="1" ht="15">
      <c r="A3" s="257"/>
      <c r="B3" s="149"/>
      <c r="C3" s="149"/>
      <c r="D3" s="149"/>
      <c r="E3" s="152" t="str">
        <f>+Master!G7</f>
        <v>Ministarstvo finansija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 s="1" customFormat="1" ht="15">
      <c r="A4" s="257"/>
      <c r="B4" s="149"/>
      <c r="C4" s="149"/>
      <c r="D4" s="149"/>
      <c r="E4" s="152" t="str">
        <f>+Master!G8</f>
        <v>Direktorat za ekonomsku politiku i razvoj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5" spans="1:20" s="1" customFormat="1" ht="15">
      <c r="A5" s="257"/>
      <c r="B5" s="149"/>
      <c r="C5" s="149"/>
      <c r="D5" s="149"/>
      <c r="E5" s="149"/>
      <c r="F5" s="149"/>
      <c r="G5" s="258">
        <f>+RIGHT(G6,2)*1</f>
        <v>1</v>
      </c>
      <c r="H5" s="258">
        <f t="shared" ref="H5:R5" si="0">+RIGHT(H6,2)*1</f>
        <v>2</v>
      </c>
      <c r="I5" s="258">
        <f t="shared" si="0"/>
        <v>3</v>
      </c>
      <c r="J5" s="258">
        <f t="shared" si="0"/>
        <v>4</v>
      </c>
      <c r="K5" s="258">
        <f t="shared" si="0"/>
        <v>5</v>
      </c>
      <c r="L5" s="258">
        <f t="shared" si="0"/>
        <v>6</v>
      </c>
      <c r="M5" s="258">
        <f t="shared" si="0"/>
        <v>7</v>
      </c>
      <c r="N5" s="258">
        <f t="shared" si="0"/>
        <v>8</v>
      </c>
      <c r="O5" s="258">
        <f t="shared" si="0"/>
        <v>9</v>
      </c>
      <c r="P5" s="258">
        <f t="shared" si="0"/>
        <v>10</v>
      </c>
      <c r="Q5" s="258">
        <f t="shared" si="0"/>
        <v>11</v>
      </c>
      <c r="R5" s="258">
        <f t="shared" si="0"/>
        <v>12</v>
      </c>
      <c r="S5" s="149"/>
      <c r="T5" s="149"/>
    </row>
    <row r="6" spans="1:20" ht="13.5" thickBot="1">
      <c r="A6" s="170"/>
      <c r="B6" s="259"/>
      <c r="C6" s="259"/>
      <c r="D6" s="259"/>
      <c r="E6" s="259"/>
      <c r="F6" s="259"/>
      <c r="G6" s="260" t="s">
        <v>535</v>
      </c>
      <c r="H6" s="260" t="s">
        <v>536</v>
      </c>
      <c r="I6" s="260" t="s">
        <v>537</v>
      </c>
      <c r="J6" s="260" t="s">
        <v>538</v>
      </c>
      <c r="K6" s="260" t="s">
        <v>539</v>
      </c>
      <c r="L6" s="260" t="s">
        <v>540</v>
      </c>
      <c r="M6" s="260" t="s">
        <v>541</v>
      </c>
      <c r="N6" s="260" t="s">
        <v>542</v>
      </c>
      <c r="O6" s="260" t="s">
        <v>543</v>
      </c>
      <c r="P6" s="260" t="s">
        <v>544</v>
      </c>
      <c r="Q6" s="260" t="s">
        <v>545</v>
      </c>
      <c r="R6" s="260" t="s">
        <v>546</v>
      </c>
      <c r="S6" s="259"/>
      <c r="T6" s="259"/>
    </row>
    <row r="7" spans="1:20" ht="15" customHeight="1" thickBot="1">
      <c r="A7" s="170"/>
      <c r="B7" s="425" t="str">
        <f>+Master!G244</f>
        <v>Ostvarenje budžeta</v>
      </c>
      <c r="C7" s="365"/>
      <c r="D7" s="365"/>
      <c r="E7" s="365"/>
      <c r="F7" s="365"/>
      <c r="G7" s="372">
        <v>2014</v>
      </c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6"/>
      <c r="S7" s="261" t="str">
        <f>+Master!G241</f>
        <v>BDP</v>
      </c>
      <c r="T7" s="262">
        <v>3424880000</v>
      </c>
    </row>
    <row r="8" spans="1:20" ht="16.5" customHeight="1">
      <c r="A8" s="170"/>
      <c r="B8" s="366"/>
      <c r="C8" s="367"/>
      <c r="D8" s="367"/>
      <c r="E8" s="367"/>
      <c r="F8" s="368"/>
      <c r="G8" s="171" t="str">
        <f>+Master!G224</f>
        <v>Januar</v>
      </c>
      <c r="H8" s="171" t="str">
        <f>+Master!G225</f>
        <v>Februar</v>
      </c>
      <c r="I8" s="171" t="str">
        <f>+Master!G226</f>
        <v>Mart</v>
      </c>
      <c r="J8" s="171" t="str">
        <f>+Master!G227</f>
        <v>April</v>
      </c>
      <c r="K8" s="171" t="str">
        <f>+Master!G228</f>
        <v>Maj</v>
      </c>
      <c r="L8" s="171" t="str">
        <f>+Master!G229</f>
        <v>Jun</v>
      </c>
      <c r="M8" s="171" t="str">
        <f>+Master!G230</f>
        <v>Jul</v>
      </c>
      <c r="N8" s="171" t="str">
        <f>+Master!G231</f>
        <v>Avgust</v>
      </c>
      <c r="O8" s="171" t="str">
        <f>+Master!G232</f>
        <v>Septembar</v>
      </c>
      <c r="P8" s="171" t="str">
        <f>+Master!G233</f>
        <v>Oktobar</v>
      </c>
      <c r="Q8" s="171" t="str">
        <f>+Master!G234</f>
        <v>Novembar</v>
      </c>
      <c r="R8" s="171" t="str">
        <f>+Master!G235</f>
        <v>Decembar</v>
      </c>
      <c r="S8" s="372" t="s">
        <v>712</v>
      </c>
      <c r="T8" s="376"/>
    </row>
    <row r="9" spans="1:20" ht="13.5" thickBot="1">
      <c r="A9" s="170"/>
      <c r="B9" s="369"/>
      <c r="C9" s="370"/>
      <c r="D9" s="370"/>
      <c r="E9" s="370"/>
      <c r="F9" s="371"/>
      <c r="G9" s="163" t="s">
        <v>433</v>
      </c>
      <c r="H9" s="163" t="s">
        <v>433</v>
      </c>
      <c r="I9" s="163" t="s">
        <v>433</v>
      </c>
      <c r="J9" s="163" t="s">
        <v>433</v>
      </c>
      <c r="K9" s="163" t="s">
        <v>433</v>
      </c>
      <c r="L9" s="163" t="s">
        <v>433</v>
      </c>
      <c r="M9" s="163" t="s">
        <v>433</v>
      </c>
      <c r="N9" s="163" t="s">
        <v>433</v>
      </c>
      <c r="O9" s="163" t="s">
        <v>433</v>
      </c>
      <c r="P9" s="163" t="s">
        <v>433</v>
      </c>
      <c r="Q9" s="163" t="s">
        <v>433</v>
      </c>
      <c r="R9" s="163" t="s">
        <v>433</v>
      </c>
      <c r="S9" s="263" t="s">
        <v>433</v>
      </c>
      <c r="T9" s="264" t="str">
        <f>+Master!G242</f>
        <v>% BDP</v>
      </c>
    </row>
    <row r="10" spans="1:20" ht="13.5" thickBot="1">
      <c r="A10" s="176">
        <v>7</v>
      </c>
      <c r="B10" s="358" t="str">
        <f>+VLOOKUP($A10,Master!$D$22:$G$218,4,FALSE)</f>
        <v>Prihodi budžeta</v>
      </c>
      <c r="C10" s="359"/>
      <c r="D10" s="359"/>
      <c r="E10" s="359"/>
      <c r="F10" s="359"/>
      <c r="G10" s="177">
        <f>+G11+G20+SUM(G25:G29)</f>
        <v>70782033.379999995</v>
      </c>
      <c r="H10" s="177">
        <f t="shared" ref="H10:R10" si="1">+H11+H20+SUM(H25:H29)</f>
        <v>82133335.86999999</v>
      </c>
      <c r="I10" s="177">
        <f t="shared" si="1"/>
        <v>100708163.93000002</v>
      </c>
      <c r="J10" s="177">
        <f t="shared" si="1"/>
        <v>109084648.57999998</v>
      </c>
      <c r="K10" s="177">
        <f t="shared" si="1"/>
        <v>102078548.78</v>
      </c>
      <c r="L10" s="177">
        <f t="shared" si="1"/>
        <v>109931818.73999998</v>
      </c>
      <c r="M10" s="177">
        <f t="shared" si="1"/>
        <v>120720236.03</v>
      </c>
      <c r="N10" s="177">
        <f t="shared" si="1"/>
        <v>126556433.89999998</v>
      </c>
      <c r="O10" s="177">
        <f t="shared" si="1"/>
        <v>117901924.08</v>
      </c>
      <c r="P10" s="177">
        <f t="shared" si="1"/>
        <v>158210534.24000001</v>
      </c>
      <c r="Q10" s="177">
        <f t="shared" si="1"/>
        <v>98496460.12999998</v>
      </c>
      <c r="R10" s="177">
        <f t="shared" si="1"/>
        <v>155249038.93000004</v>
      </c>
      <c r="S10" s="265">
        <f>+SUM(G10:R10)</f>
        <v>1351853176.5899999</v>
      </c>
      <c r="T10" s="266">
        <f>+S10/$T$7</f>
        <v>0.39471548684625446</v>
      </c>
    </row>
    <row r="11" spans="1:20">
      <c r="A11" s="176">
        <v>711</v>
      </c>
      <c r="B11" s="360" t="str">
        <f>+VLOOKUP($A11,Master!$D$22:$G$218,4,FALSE)</f>
        <v>Porezi</v>
      </c>
      <c r="C11" s="361"/>
      <c r="D11" s="361"/>
      <c r="E11" s="361"/>
      <c r="F11" s="361"/>
      <c r="G11" s="183">
        <f>+SUM(G12:G19)</f>
        <v>48388139.909999996</v>
      </c>
      <c r="H11" s="183">
        <f t="shared" ref="H11:R11" si="2">+SUM(H12:H19)</f>
        <v>48891680.690000005</v>
      </c>
      <c r="I11" s="183">
        <f t="shared" si="2"/>
        <v>66983401.860000007</v>
      </c>
      <c r="J11" s="183">
        <f t="shared" si="2"/>
        <v>71590015.019999996</v>
      </c>
      <c r="K11" s="183">
        <f t="shared" si="2"/>
        <v>59304955.359999992</v>
      </c>
      <c r="L11" s="183">
        <f t="shared" si="2"/>
        <v>65704527.309999995</v>
      </c>
      <c r="M11" s="183">
        <f t="shared" si="2"/>
        <v>79435217.059999987</v>
      </c>
      <c r="N11" s="183">
        <f t="shared" si="2"/>
        <v>84181706.100000009</v>
      </c>
      <c r="O11" s="183">
        <f t="shared" si="2"/>
        <v>79682673.109999999</v>
      </c>
      <c r="P11" s="183">
        <f t="shared" si="2"/>
        <v>102761223.56</v>
      </c>
      <c r="Q11" s="183">
        <f t="shared" si="2"/>
        <v>56236155.61999999</v>
      </c>
      <c r="R11" s="267">
        <f t="shared" si="2"/>
        <v>70043886.920000002</v>
      </c>
      <c r="S11" s="268">
        <f t="shared" ref="S11:S66" si="3">+SUM(G11:R11)</f>
        <v>833203582.51999998</v>
      </c>
      <c r="T11" s="269">
        <f t="shared" ref="T11:T66" si="4">+S11/$T$7</f>
        <v>0.24327964265025342</v>
      </c>
    </row>
    <row r="12" spans="1:20">
      <c r="A12" s="176">
        <v>7111</v>
      </c>
      <c r="B12" s="342" t="str">
        <f>+VLOOKUP($A12,Master!$D$22:$G$218,4,FALSE)</f>
        <v>Porez na dohodak fizičkih lica</v>
      </c>
      <c r="C12" s="343"/>
      <c r="D12" s="343"/>
      <c r="E12" s="343"/>
      <c r="F12" s="343"/>
      <c r="G12" s="189">
        <f>+INDEX(DataEx!$1:$1048576,MATCH('2014'!$A12,DataEx!$D:$D,0),MATCH('2014'!G$6,DataEx!$7:$7,0))</f>
        <v>3618675.86</v>
      </c>
      <c r="H12" s="189">
        <f>+INDEX(DataEx!$1:$1048576,MATCH('2014'!$A12,DataEx!$D:$D,0),MATCH('2014'!H$6,DataEx!$7:$7,0))</f>
        <v>6667541.54</v>
      </c>
      <c r="I12" s="189">
        <f>+INDEX(DataEx!$1:$1048576,MATCH('2014'!$A12,DataEx!$D:$D,0),MATCH('2014'!I$6,DataEx!$7:$7,0))</f>
        <v>8194536.0300000003</v>
      </c>
      <c r="J12" s="189">
        <f>+INDEX(DataEx!$1:$1048576,MATCH('2014'!$A12,DataEx!$D:$D,0),MATCH('2014'!J$6,DataEx!$7:$7,0))</f>
        <v>8012567.7000000002</v>
      </c>
      <c r="K12" s="189">
        <f>+INDEX(DataEx!$1:$1048576,MATCH('2014'!$A12,DataEx!$D:$D,0),MATCH('2014'!K$6,DataEx!$7:$7,0))</f>
        <v>8930235.6400000006</v>
      </c>
      <c r="L12" s="189">
        <f>+INDEX(DataEx!$1:$1048576,MATCH('2014'!$A12,DataEx!$D:$D,0),MATCH('2014'!L$6,DataEx!$7:$7,0))</f>
        <v>8873002.2799999993</v>
      </c>
      <c r="M12" s="189">
        <f>+INDEX(DataEx!$1:$1048576,MATCH('2014'!$A12,DataEx!$D:$D,0),MATCH('2014'!M$6,DataEx!$7:$7,0))</f>
        <v>8846190.8499999996</v>
      </c>
      <c r="N12" s="189">
        <f>+INDEX(DataEx!$1:$1048576,MATCH('2014'!$A12,DataEx!$D:$D,0),MATCH('2014'!N$6,DataEx!$7:$7,0))</f>
        <v>9451996.9199999999</v>
      </c>
      <c r="O12" s="189">
        <f>+INDEX(DataEx!$1:$1048576,MATCH('2014'!$A12,DataEx!$D:$D,0),MATCH('2014'!O$6,DataEx!$7:$7,0))</f>
        <v>8133658.2199999997</v>
      </c>
      <c r="P12" s="189">
        <f>+INDEX(DataEx!$1:$1048576,MATCH('2014'!$A12,DataEx!$D:$D,0),MATCH('2014'!P$6,DataEx!$7:$7,0))</f>
        <v>10375239.68</v>
      </c>
      <c r="Q12" s="189">
        <f>+INDEX(DataEx!$1:$1048576,MATCH('2014'!$A12,DataEx!$D:$D,0),MATCH('2014'!Q$6,DataEx!$7:$7,0))</f>
        <v>7680183.6100000003</v>
      </c>
      <c r="R12" s="189">
        <f>+INDEX(DataEx!$1:$1048576,MATCH('2014'!$A12,DataEx!$D:$D,0),MATCH('2014'!R$6,DataEx!$7:$7,0))</f>
        <v>15621993.34</v>
      </c>
      <c r="S12" s="270">
        <f t="shared" si="3"/>
        <v>104405821.67</v>
      </c>
      <c r="T12" s="271">
        <f t="shared" si="4"/>
        <v>3.0484519653243326E-2</v>
      </c>
    </row>
    <row r="13" spans="1:20">
      <c r="A13" s="176">
        <v>7112</v>
      </c>
      <c r="B13" s="342" t="str">
        <f>+VLOOKUP($A13,Master!$D$22:$G$218,4,FALSE)</f>
        <v>Porez na dobit pravnih lica</v>
      </c>
      <c r="C13" s="343"/>
      <c r="D13" s="343"/>
      <c r="E13" s="343"/>
      <c r="F13" s="343"/>
      <c r="G13" s="189">
        <f>+INDEX(DataEx!$1:$1048576,MATCH('2014'!$A13,DataEx!$D:$D,0),MATCH('2014'!G$6,DataEx!$7:$7,0))</f>
        <v>1541172.27</v>
      </c>
      <c r="H13" s="189">
        <f>+INDEX(DataEx!$1:$1048576,MATCH('2014'!$A13,DataEx!$D:$D,0),MATCH('2014'!H$6,DataEx!$7:$7,0))</f>
        <v>956251.9</v>
      </c>
      <c r="I13" s="189">
        <f>+INDEX(DataEx!$1:$1048576,MATCH('2014'!$A13,DataEx!$D:$D,0),MATCH('2014'!I$6,DataEx!$7:$7,0))</f>
        <v>12105724.380000001</v>
      </c>
      <c r="J13" s="189">
        <f>+INDEX(DataEx!$1:$1048576,MATCH('2014'!$A13,DataEx!$D:$D,0),MATCH('2014'!J$6,DataEx!$7:$7,0))</f>
        <v>11308140.51</v>
      </c>
      <c r="K13" s="189">
        <f>+INDEX(DataEx!$1:$1048576,MATCH('2014'!$A13,DataEx!$D:$D,0),MATCH('2014'!K$6,DataEx!$7:$7,0))</f>
        <v>2493246.79</v>
      </c>
      <c r="L13" s="189">
        <f>+INDEX(DataEx!$1:$1048576,MATCH('2014'!$A13,DataEx!$D:$D,0),MATCH('2014'!L$6,DataEx!$7:$7,0))</f>
        <v>2382596.06</v>
      </c>
      <c r="M13" s="189">
        <f>+INDEX(DataEx!$1:$1048576,MATCH('2014'!$A13,DataEx!$D:$D,0),MATCH('2014'!M$6,DataEx!$7:$7,0))</f>
        <v>5915301.0899999999</v>
      </c>
      <c r="N13" s="189">
        <f>+INDEX(DataEx!$1:$1048576,MATCH('2014'!$A13,DataEx!$D:$D,0),MATCH('2014'!N$6,DataEx!$7:$7,0))</f>
        <v>2518646.2200000002</v>
      </c>
      <c r="O13" s="189">
        <f>+INDEX(DataEx!$1:$1048576,MATCH('2014'!$A13,DataEx!$D:$D,0),MATCH('2014'!O$6,DataEx!$7:$7,0))</f>
        <v>2054396.39</v>
      </c>
      <c r="P13" s="189">
        <f>+INDEX(DataEx!$1:$1048576,MATCH('2014'!$A13,DataEx!$D:$D,0),MATCH('2014'!P$6,DataEx!$7:$7,0))</f>
        <v>1764157.95</v>
      </c>
      <c r="Q13" s="189">
        <f>+INDEX(DataEx!$1:$1048576,MATCH('2014'!$A13,DataEx!$D:$D,0),MATCH('2014'!Q$6,DataEx!$7:$7,0))</f>
        <v>495961.62</v>
      </c>
      <c r="R13" s="189">
        <f>+INDEX(DataEx!$1:$1048576,MATCH('2014'!$A13,DataEx!$D:$D,0),MATCH('2014'!R$6,DataEx!$7:$7,0))</f>
        <v>1484776.32</v>
      </c>
      <c r="S13" s="270">
        <f t="shared" si="3"/>
        <v>45020371.5</v>
      </c>
      <c r="T13" s="271">
        <f t="shared" si="4"/>
        <v>1.3145094572656561E-2</v>
      </c>
    </row>
    <row r="14" spans="1:20">
      <c r="A14" s="176">
        <v>7113</v>
      </c>
      <c r="B14" s="342" t="str">
        <f>+VLOOKUP($A14,Master!$D$22:$G$218,4,FALSE)</f>
        <v>Porez na promet nepokretnosti</v>
      </c>
      <c r="C14" s="343"/>
      <c r="D14" s="343"/>
      <c r="E14" s="343"/>
      <c r="F14" s="343"/>
      <c r="G14" s="189">
        <f>+INDEX(DataEx!$1:$1048576,MATCH('2014'!$A14,DataEx!$D:$D,0),MATCH('2014'!G$6,DataEx!$7:$7,0))</f>
        <v>101912.43</v>
      </c>
      <c r="H14" s="189">
        <f>+INDEX(DataEx!$1:$1048576,MATCH('2014'!$A14,DataEx!$D:$D,0),MATCH('2014'!H$6,DataEx!$7:$7,0))</f>
        <v>108443.93</v>
      </c>
      <c r="I14" s="189">
        <f>+INDEX(DataEx!$1:$1048576,MATCH('2014'!$A14,DataEx!$D:$D,0),MATCH('2014'!I$6,DataEx!$7:$7,0))</f>
        <v>147063.39000000001</v>
      </c>
      <c r="J14" s="189">
        <f>+INDEX(DataEx!$1:$1048576,MATCH('2014'!$A14,DataEx!$D:$D,0),MATCH('2014'!J$6,DataEx!$7:$7,0))</f>
        <v>141709.28</v>
      </c>
      <c r="K14" s="189">
        <f>+INDEX(DataEx!$1:$1048576,MATCH('2014'!$A14,DataEx!$D:$D,0),MATCH('2014'!K$6,DataEx!$7:$7,0))</f>
        <v>99243.1</v>
      </c>
      <c r="L14" s="189">
        <f>+INDEX(DataEx!$1:$1048576,MATCH('2014'!$A14,DataEx!$D:$D,0),MATCH('2014'!L$6,DataEx!$7:$7,0))</f>
        <v>122243.61</v>
      </c>
      <c r="M14" s="189">
        <f>+INDEX(DataEx!$1:$1048576,MATCH('2014'!$A14,DataEx!$D:$D,0),MATCH('2014'!M$6,DataEx!$7:$7,0))</f>
        <v>137366.94</v>
      </c>
      <c r="N14" s="189">
        <f>+INDEX(DataEx!$1:$1048576,MATCH('2014'!$A14,DataEx!$D:$D,0),MATCH('2014'!N$6,DataEx!$7:$7,0))</f>
        <v>107633.93</v>
      </c>
      <c r="O14" s="189">
        <f>+INDEX(DataEx!$1:$1048576,MATCH('2014'!$A14,DataEx!$D:$D,0),MATCH('2014'!O$6,DataEx!$7:$7,0))</f>
        <v>124234.63</v>
      </c>
      <c r="P14" s="189">
        <f>+INDEX(DataEx!$1:$1048576,MATCH('2014'!$A14,DataEx!$D:$D,0),MATCH('2014'!P$6,DataEx!$7:$7,0))</f>
        <v>120976.32000000001</v>
      </c>
      <c r="Q14" s="189">
        <f>+INDEX(DataEx!$1:$1048576,MATCH('2014'!$A14,DataEx!$D:$D,0),MATCH('2014'!Q$6,DataEx!$7:$7,0))</f>
        <v>104566.49</v>
      </c>
      <c r="R14" s="189">
        <f>+INDEX(DataEx!$1:$1048576,MATCH('2014'!$A14,DataEx!$D:$D,0),MATCH('2014'!R$6,DataEx!$7:$7,0))</f>
        <v>164005.82999999999</v>
      </c>
      <c r="S14" s="270">
        <f t="shared" si="3"/>
        <v>1479399.88</v>
      </c>
      <c r="T14" s="271">
        <f t="shared" si="4"/>
        <v>4.3195670505243977E-4</v>
      </c>
    </row>
    <row r="15" spans="1:20">
      <c r="A15" s="176">
        <v>7114</v>
      </c>
      <c r="B15" s="342" t="str">
        <f>+VLOOKUP($A15,Master!$D$22:$G$218,4,FALSE)</f>
        <v>Porez na dodatu vrijednost</v>
      </c>
      <c r="C15" s="343"/>
      <c r="D15" s="343"/>
      <c r="E15" s="343"/>
      <c r="F15" s="343"/>
      <c r="G15" s="189">
        <f>+INDEX(DataEx!$1:$1048576,MATCH('2014'!$A15,DataEx!$D:$D,0),MATCH('2014'!G$6,DataEx!$7:$7,0))</f>
        <v>32174209.809999999</v>
      </c>
      <c r="H15" s="189">
        <f>+INDEX(DataEx!$1:$1048576,MATCH('2014'!$A15,DataEx!$D:$D,0),MATCH('2014'!H$6,DataEx!$7:$7,0))</f>
        <v>31155049.949999999</v>
      </c>
      <c r="I15" s="189">
        <f>+INDEX(DataEx!$1:$1048576,MATCH('2014'!$A15,DataEx!$D:$D,0),MATCH('2014'!I$6,DataEx!$7:$7,0))</f>
        <v>34924206.759999998</v>
      </c>
      <c r="J15" s="189">
        <f>+INDEX(DataEx!$1:$1048576,MATCH('2014'!$A15,DataEx!$D:$D,0),MATCH('2014'!J$6,DataEx!$7:$7,0))</f>
        <v>39010711.420000002</v>
      </c>
      <c r="K15" s="189">
        <f>+INDEX(DataEx!$1:$1048576,MATCH('2014'!$A15,DataEx!$D:$D,0),MATCH('2014'!K$6,DataEx!$7:$7,0))</f>
        <v>33083866.59</v>
      </c>
      <c r="L15" s="189">
        <f>+INDEX(DataEx!$1:$1048576,MATCH('2014'!$A15,DataEx!$D:$D,0),MATCH('2014'!L$6,DataEx!$7:$7,0))</f>
        <v>37063129.880000003</v>
      </c>
      <c r="M15" s="189">
        <f>+INDEX(DataEx!$1:$1048576,MATCH('2014'!$A15,DataEx!$D:$D,0),MATCH('2014'!M$6,DataEx!$7:$7,0))</f>
        <v>45610499.039999999</v>
      </c>
      <c r="N15" s="189">
        <f>+INDEX(DataEx!$1:$1048576,MATCH('2014'!$A15,DataEx!$D:$D,0),MATCH('2014'!N$6,DataEx!$7:$7,0))</f>
        <v>49644681.740000002</v>
      </c>
      <c r="O15" s="189">
        <f>+INDEX(DataEx!$1:$1048576,MATCH('2014'!$A15,DataEx!$D:$D,0),MATCH('2014'!O$6,DataEx!$7:$7,0))</f>
        <v>49308851.600000001</v>
      </c>
      <c r="P15" s="189">
        <f>+INDEX(DataEx!$1:$1048576,MATCH('2014'!$A15,DataEx!$D:$D,0),MATCH('2014'!P$6,DataEx!$7:$7,0))</f>
        <v>74541408.469999999</v>
      </c>
      <c r="Q15" s="189">
        <f>+INDEX(DataEx!$1:$1048576,MATCH('2014'!$A15,DataEx!$D:$D,0),MATCH('2014'!Q$6,DataEx!$7:$7,0))</f>
        <v>33888254.93</v>
      </c>
      <c r="R15" s="189">
        <f>+INDEX(DataEx!$1:$1048576,MATCH('2014'!$A15,DataEx!$D:$D,0),MATCH('2014'!R$6,DataEx!$7:$7,0))</f>
        <v>37184322.609999999</v>
      </c>
      <c r="S15" s="270">
        <f t="shared" si="3"/>
        <v>497589192.80000001</v>
      </c>
      <c r="T15" s="271">
        <f t="shared" si="4"/>
        <v>0.14528660647964309</v>
      </c>
    </row>
    <row r="16" spans="1:20">
      <c r="A16" s="176">
        <v>7115</v>
      </c>
      <c r="B16" s="342" t="str">
        <f>+VLOOKUP($A16,Master!$D$22:$G$218,4,FALSE)</f>
        <v>Akcize</v>
      </c>
      <c r="C16" s="343"/>
      <c r="D16" s="343"/>
      <c r="E16" s="343"/>
      <c r="F16" s="343"/>
      <c r="G16" s="189">
        <f>+INDEX(DataEx!$1:$1048576,MATCH('2014'!$A16,DataEx!$D:$D,0),MATCH('2014'!G$6,DataEx!$7:$7,0))</f>
        <v>9737815.5600000005</v>
      </c>
      <c r="H16" s="189">
        <f>+INDEX(DataEx!$1:$1048576,MATCH('2014'!$A16,DataEx!$D:$D,0),MATCH('2014'!H$6,DataEx!$7:$7,0))</f>
        <v>8372894.3799999999</v>
      </c>
      <c r="I16" s="189">
        <f>+INDEX(DataEx!$1:$1048576,MATCH('2014'!$A16,DataEx!$D:$D,0),MATCH('2014'!I$6,DataEx!$7:$7,0))</f>
        <v>9529436.2400000002</v>
      </c>
      <c r="J16" s="189">
        <f>+INDEX(DataEx!$1:$1048576,MATCH('2014'!$A16,DataEx!$D:$D,0),MATCH('2014'!J$6,DataEx!$7:$7,0))</f>
        <v>10780925.279999999</v>
      </c>
      <c r="K16" s="189">
        <f>+INDEX(DataEx!$1:$1048576,MATCH('2014'!$A16,DataEx!$D:$D,0),MATCH('2014'!K$6,DataEx!$7:$7,0))</f>
        <v>12293075.98</v>
      </c>
      <c r="L16" s="189">
        <f>+INDEX(DataEx!$1:$1048576,MATCH('2014'!$A16,DataEx!$D:$D,0),MATCH('2014'!L$6,DataEx!$7:$7,0))</f>
        <v>14553419.619999999</v>
      </c>
      <c r="M16" s="189">
        <f>+INDEX(DataEx!$1:$1048576,MATCH('2014'!$A16,DataEx!$D:$D,0),MATCH('2014'!M$6,DataEx!$7:$7,0))</f>
        <v>15754067.460000001</v>
      </c>
      <c r="N16" s="189">
        <f>+INDEX(DataEx!$1:$1048576,MATCH('2014'!$A16,DataEx!$D:$D,0),MATCH('2014'!N$6,DataEx!$7:$7,0))</f>
        <v>19490192.98</v>
      </c>
      <c r="O16" s="189">
        <f>+INDEX(DataEx!$1:$1048576,MATCH('2014'!$A16,DataEx!$D:$D,0),MATCH('2014'!O$6,DataEx!$7:$7,0))</f>
        <v>17281700.260000002</v>
      </c>
      <c r="P16" s="189">
        <f>+INDEX(DataEx!$1:$1048576,MATCH('2014'!$A16,DataEx!$D:$D,0),MATCH('2014'!P$6,DataEx!$7:$7,0))</f>
        <v>13399782.050000001</v>
      </c>
      <c r="Q16" s="189">
        <f>+INDEX(DataEx!$1:$1048576,MATCH('2014'!$A16,DataEx!$D:$D,0),MATCH('2014'!Q$6,DataEx!$7:$7,0))</f>
        <v>12177293.33</v>
      </c>
      <c r="R16" s="189">
        <f>+INDEX(DataEx!$1:$1048576,MATCH('2014'!$A16,DataEx!$D:$D,0),MATCH('2014'!R$6,DataEx!$7:$7,0))</f>
        <v>13096343.609999999</v>
      </c>
      <c r="S16" s="270">
        <f t="shared" si="3"/>
        <v>156466946.75</v>
      </c>
      <c r="T16" s="271">
        <f t="shared" si="4"/>
        <v>4.5685380728667867E-2</v>
      </c>
    </row>
    <row r="17" spans="1:20">
      <c r="A17" s="176">
        <v>7116</v>
      </c>
      <c r="B17" s="342" t="str">
        <f>+VLOOKUP($A17,Master!$D$22:$G$218,4,FALSE)</f>
        <v>Porez na međunarodnu trgovinu i transakcije</v>
      </c>
      <c r="C17" s="343"/>
      <c r="D17" s="343"/>
      <c r="E17" s="343"/>
      <c r="F17" s="343"/>
      <c r="G17" s="189">
        <f>+INDEX(DataEx!$1:$1048576,MATCH('2014'!$A17,DataEx!$D:$D,0),MATCH('2014'!G$6,DataEx!$7:$7,0))</f>
        <v>956509.68</v>
      </c>
      <c r="H17" s="189">
        <f>+INDEX(DataEx!$1:$1048576,MATCH('2014'!$A17,DataEx!$D:$D,0),MATCH('2014'!H$6,DataEx!$7:$7,0))</f>
        <v>1301360.32</v>
      </c>
      <c r="I17" s="189">
        <f>+INDEX(DataEx!$1:$1048576,MATCH('2014'!$A17,DataEx!$D:$D,0),MATCH('2014'!I$6,DataEx!$7:$7,0))</f>
        <v>1639263.5</v>
      </c>
      <c r="J17" s="189">
        <f>+INDEX(DataEx!$1:$1048576,MATCH('2014'!$A17,DataEx!$D:$D,0),MATCH('2014'!J$6,DataEx!$7:$7,0))</f>
        <v>1828424.62</v>
      </c>
      <c r="K17" s="189">
        <f>+INDEX(DataEx!$1:$1048576,MATCH('2014'!$A17,DataEx!$D:$D,0),MATCH('2014'!K$6,DataEx!$7:$7,0))</f>
        <v>1872868.86</v>
      </c>
      <c r="L17" s="189">
        <f>+INDEX(DataEx!$1:$1048576,MATCH('2014'!$A17,DataEx!$D:$D,0),MATCH('2014'!L$6,DataEx!$7:$7,0))</f>
        <v>2141367.04</v>
      </c>
      <c r="M17" s="189">
        <f>+INDEX(DataEx!$1:$1048576,MATCH('2014'!$A17,DataEx!$D:$D,0),MATCH('2014'!M$6,DataEx!$7:$7,0))</f>
        <v>2584330.91</v>
      </c>
      <c r="N17" s="189">
        <f>+INDEX(DataEx!$1:$1048576,MATCH('2014'!$A17,DataEx!$D:$D,0),MATCH('2014'!N$6,DataEx!$7:$7,0))</f>
        <v>2351659.09</v>
      </c>
      <c r="O17" s="189">
        <f>+INDEX(DataEx!$1:$1048576,MATCH('2014'!$A17,DataEx!$D:$D,0),MATCH('2014'!O$6,DataEx!$7:$7,0))</f>
        <v>2203205.1</v>
      </c>
      <c r="P17" s="189">
        <f>+INDEX(DataEx!$1:$1048576,MATCH('2014'!$A17,DataEx!$D:$D,0),MATCH('2014'!P$6,DataEx!$7:$7,0))</f>
        <v>1997978.87</v>
      </c>
      <c r="Q17" s="189">
        <f>+INDEX(DataEx!$1:$1048576,MATCH('2014'!$A17,DataEx!$D:$D,0),MATCH('2014'!Q$6,DataEx!$7:$7,0))</f>
        <v>1427993.66</v>
      </c>
      <c r="R17" s="189">
        <f>+INDEX(DataEx!$1:$1048576,MATCH('2014'!$A17,DataEx!$D:$D,0),MATCH('2014'!R$6,DataEx!$7:$7,0))</f>
        <v>1965267.81</v>
      </c>
      <c r="S17" s="270">
        <f t="shared" si="3"/>
        <v>22270229.460000001</v>
      </c>
      <c r="T17" s="271">
        <f t="shared" si="4"/>
        <v>6.5024846009203241E-3</v>
      </c>
    </row>
    <row r="18" spans="1:20">
      <c r="A18" s="176">
        <v>7117</v>
      </c>
      <c r="B18" s="342" t="str">
        <f>+VLOOKUP($A18,Master!$D$22:$G$218,4,FALSE)</f>
        <v>Lokalni porezi</v>
      </c>
      <c r="C18" s="343"/>
      <c r="D18" s="343"/>
      <c r="E18" s="343"/>
      <c r="F18" s="343"/>
      <c r="G18" s="189">
        <f>+INDEX(DataEx!$1:$1048576,MATCH('2014'!$A18,DataEx!$D:$D,0),MATCH('2014'!G$6,DataEx!$7:$7,0))</f>
        <v>0</v>
      </c>
      <c r="H18" s="189">
        <f>+INDEX(DataEx!$1:$1048576,MATCH('2014'!$A18,DataEx!$D:$D,0),MATCH('2014'!H$6,DataEx!$7:$7,0))</f>
        <v>0</v>
      </c>
      <c r="I18" s="189">
        <f>+INDEX(DataEx!$1:$1048576,MATCH('2014'!$A18,DataEx!$D:$D,0),MATCH('2014'!I$6,DataEx!$7:$7,0))</f>
        <v>0</v>
      </c>
      <c r="J18" s="189">
        <f>+INDEX(DataEx!$1:$1048576,MATCH('2014'!$A18,DataEx!$D:$D,0),MATCH('2014'!J$6,DataEx!$7:$7,0))</f>
        <v>0</v>
      </c>
      <c r="K18" s="189">
        <f>+INDEX(DataEx!$1:$1048576,MATCH('2014'!$A18,DataEx!$D:$D,0),MATCH('2014'!K$6,DataEx!$7:$7,0))</f>
        <v>0</v>
      </c>
      <c r="L18" s="189">
        <f>+INDEX(DataEx!$1:$1048576,MATCH('2014'!$A18,DataEx!$D:$D,0),MATCH('2014'!L$6,DataEx!$7:$7,0))</f>
        <v>0</v>
      </c>
      <c r="M18" s="189">
        <f>+INDEX(DataEx!$1:$1048576,MATCH('2014'!$A18,DataEx!$D:$D,0),MATCH('2014'!M$6,DataEx!$7:$7,0))</f>
        <v>0</v>
      </c>
      <c r="N18" s="189">
        <f>+INDEX(DataEx!$1:$1048576,MATCH('2014'!$A18,DataEx!$D:$D,0),MATCH('2014'!N$6,DataEx!$7:$7,0))</f>
        <v>0</v>
      </c>
      <c r="O18" s="189">
        <f>+INDEX(DataEx!$1:$1048576,MATCH('2014'!$A18,DataEx!$D:$D,0),MATCH('2014'!O$6,DataEx!$7:$7,0))</f>
        <v>0</v>
      </c>
      <c r="P18" s="189">
        <f>+INDEX(DataEx!$1:$1048576,MATCH('2014'!$A18,DataEx!$D:$D,0),MATCH('2014'!P$6,DataEx!$7:$7,0))</f>
        <v>0</v>
      </c>
      <c r="Q18" s="189">
        <f>+INDEX(DataEx!$1:$1048576,MATCH('2014'!$A18,DataEx!$D:$D,0),MATCH('2014'!Q$6,DataEx!$7:$7,0))</f>
        <v>0</v>
      </c>
      <c r="R18" s="189">
        <f>+INDEX(DataEx!$1:$1048576,MATCH('2014'!$A18,DataEx!$D:$D,0),MATCH('2014'!R$6,DataEx!$7:$7,0))</f>
        <v>0</v>
      </c>
      <c r="S18" s="270">
        <f t="shared" si="3"/>
        <v>0</v>
      </c>
      <c r="T18" s="271">
        <f t="shared" si="4"/>
        <v>0</v>
      </c>
    </row>
    <row r="19" spans="1:20">
      <c r="A19" s="176">
        <v>7118</v>
      </c>
      <c r="B19" s="342" t="str">
        <f>+VLOOKUP($A19,Master!$D$22:$G$218,4,FALSE)</f>
        <v>Ostali republički porezi</v>
      </c>
      <c r="C19" s="343"/>
      <c r="D19" s="343"/>
      <c r="E19" s="343"/>
      <c r="F19" s="343"/>
      <c r="G19" s="189">
        <f>+INDEX(DataEx!$1:$1048576,MATCH('2014'!$A19,DataEx!$D:$D,0),MATCH('2014'!G$6,DataEx!$7:$7,0))</f>
        <v>257844.3</v>
      </c>
      <c r="H19" s="189">
        <f>+INDEX(DataEx!$1:$1048576,MATCH('2014'!$A19,DataEx!$D:$D,0),MATCH('2014'!H$6,DataEx!$7:$7,0))</f>
        <v>330138.67</v>
      </c>
      <c r="I19" s="189">
        <f>+INDEX(DataEx!$1:$1048576,MATCH('2014'!$A19,DataEx!$D:$D,0),MATCH('2014'!I$6,DataEx!$7:$7,0))</f>
        <v>443171.56</v>
      </c>
      <c r="J19" s="189">
        <f>+INDEX(DataEx!$1:$1048576,MATCH('2014'!$A19,DataEx!$D:$D,0),MATCH('2014'!J$6,DataEx!$7:$7,0))</f>
        <v>507536.21</v>
      </c>
      <c r="K19" s="189">
        <f>+INDEX(DataEx!$1:$1048576,MATCH('2014'!$A19,DataEx!$D:$D,0),MATCH('2014'!K$6,DataEx!$7:$7,0))</f>
        <v>532418.4</v>
      </c>
      <c r="L19" s="189">
        <f>+INDEX(DataEx!$1:$1048576,MATCH('2014'!$A19,DataEx!$D:$D,0),MATCH('2014'!L$6,DataEx!$7:$7,0))</f>
        <v>568768.81999999995</v>
      </c>
      <c r="M19" s="189">
        <f>+INDEX(DataEx!$1:$1048576,MATCH('2014'!$A19,DataEx!$D:$D,0),MATCH('2014'!M$6,DataEx!$7:$7,0))</f>
        <v>587460.77</v>
      </c>
      <c r="N19" s="189">
        <f>+INDEX(DataEx!$1:$1048576,MATCH('2014'!$A19,DataEx!$D:$D,0),MATCH('2014'!N$6,DataEx!$7:$7,0))</f>
        <v>616895.22</v>
      </c>
      <c r="O19" s="189">
        <f>+INDEX(DataEx!$1:$1048576,MATCH('2014'!$A19,DataEx!$D:$D,0),MATCH('2014'!O$6,DataEx!$7:$7,0))</f>
        <v>576626.91</v>
      </c>
      <c r="P19" s="189">
        <f>+INDEX(DataEx!$1:$1048576,MATCH('2014'!$A19,DataEx!$D:$D,0),MATCH('2014'!P$6,DataEx!$7:$7,0))</f>
        <v>561680.22</v>
      </c>
      <c r="Q19" s="189">
        <f>+INDEX(DataEx!$1:$1048576,MATCH('2014'!$A19,DataEx!$D:$D,0),MATCH('2014'!Q$6,DataEx!$7:$7,0))</f>
        <v>461901.98</v>
      </c>
      <c r="R19" s="189">
        <f>+INDEX(DataEx!$1:$1048576,MATCH('2014'!$A19,DataEx!$D:$D,0),MATCH('2014'!R$6,DataEx!$7:$7,0))</f>
        <v>527177.4</v>
      </c>
      <c r="S19" s="270">
        <f t="shared" si="3"/>
        <v>5971620.4600000009</v>
      </c>
      <c r="T19" s="271">
        <f t="shared" si="4"/>
        <v>1.7435999100698422E-3</v>
      </c>
    </row>
    <row r="20" spans="1:20">
      <c r="A20" s="176">
        <v>712</v>
      </c>
      <c r="B20" s="362" t="str">
        <f>+VLOOKUP($A20,Master!$D$22:$G$218,4,FALSE)</f>
        <v>Doprinosi</v>
      </c>
      <c r="C20" s="363"/>
      <c r="D20" s="363"/>
      <c r="E20" s="363"/>
      <c r="F20" s="363"/>
      <c r="G20" s="195">
        <f>+INDEX(DataEx!$1:$1048576,MATCH('2014'!$A20,DataEx!$D:$D,0),MATCH('2014'!G$6,DataEx!$7:$7,0))</f>
        <v>17610366.019999992</v>
      </c>
      <c r="H20" s="195">
        <f>+INDEX(DataEx!$1:$1048576,MATCH('2014'!$A20,DataEx!$D:$D,0),MATCH('2014'!H$6,DataEx!$7:$7,0))</f>
        <v>27692962.629999995</v>
      </c>
      <c r="I20" s="195">
        <f>+INDEX(DataEx!$1:$1048576,MATCH('2014'!$A20,DataEx!$D:$D,0),MATCH('2014'!I$6,DataEx!$7:$7,0))</f>
        <v>29711005.170000013</v>
      </c>
      <c r="J20" s="195">
        <f>+INDEX(DataEx!$1:$1048576,MATCH('2014'!$A20,DataEx!$D:$D,0),MATCH('2014'!J$6,DataEx!$7:$7,0))</f>
        <v>32199860.619999997</v>
      </c>
      <c r="K20" s="195">
        <f>+INDEX(DataEx!$1:$1048576,MATCH('2014'!$A20,DataEx!$D:$D,0),MATCH('2014'!K$6,DataEx!$7:$7,0))</f>
        <v>36807892.170000002</v>
      </c>
      <c r="L20" s="195">
        <f>+INDEX(DataEx!$1:$1048576,MATCH('2014'!$A20,DataEx!$D:$D,0),MATCH('2014'!L$6,DataEx!$7:$7,0))</f>
        <v>36834320.209999993</v>
      </c>
      <c r="M20" s="195">
        <f>+INDEX(DataEx!$1:$1048576,MATCH('2014'!$A20,DataEx!$D:$D,0),MATCH('2014'!M$6,DataEx!$7:$7,0))</f>
        <v>35671054.020000011</v>
      </c>
      <c r="N20" s="195">
        <f>+INDEX(DataEx!$1:$1048576,MATCH('2014'!$A20,DataEx!$D:$D,0),MATCH('2014'!N$6,DataEx!$7:$7,0))</f>
        <v>35976379.269999973</v>
      </c>
      <c r="O20" s="195">
        <f>+INDEX(DataEx!$1:$1048576,MATCH('2014'!$A20,DataEx!$D:$D,0),MATCH('2014'!O$6,DataEx!$7:$7,0))</f>
        <v>32269308.189999994</v>
      </c>
      <c r="P20" s="195">
        <f>+INDEX(DataEx!$1:$1048576,MATCH('2014'!$A20,DataEx!$D:$D,0),MATCH('2014'!P$6,DataEx!$7:$7,0))</f>
        <v>48759873.820000008</v>
      </c>
      <c r="Q20" s="195">
        <f>+INDEX(DataEx!$1:$1048576,MATCH('2014'!$A20,DataEx!$D:$D,0),MATCH('2014'!Q$6,DataEx!$7:$7,0))</f>
        <v>35594183.499999993</v>
      </c>
      <c r="R20" s="272">
        <f>+INDEX(DataEx!$1:$1048576,MATCH('2014'!$A20,DataEx!$D:$D,0),MATCH('2014'!R$6,DataEx!$7:$7,0))</f>
        <v>75176038.930000007</v>
      </c>
      <c r="S20" s="273">
        <f t="shared" si="3"/>
        <v>444303244.54999995</v>
      </c>
      <c r="T20" s="274">
        <f t="shared" si="4"/>
        <v>0.12972812026990727</v>
      </c>
    </row>
    <row r="21" spans="1:20">
      <c r="A21" s="176">
        <v>7121</v>
      </c>
      <c r="B21" s="342" t="str">
        <f>+VLOOKUP($A21,Master!$D$22:$G$218,4,FALSE)</f>
        <v>Doprinosi za penzijsko i invalidsko osiguranje</v>
      </c>
      <c r="C21" s="343"/>
      <c r="D21" s="343"/>
      <c r="E21" s="343"/>
      <c r="F21" s="343"/>
      <c r="G21" s="189">
        <f>+INDEX(DataEx!$1:$1048576,MATCH('2014'!$A21,DataEx!$D:$D,0),MATCH('2014'!G$6,DataEx!$7:$7,0))</f>
        <v>11471497.619999999</v>
      </c>
      <c r="H21" s="189">
        <f>+INDEX(DataEx!$1:$1048576,MATCH('2014'!$A21,DataEx!$D:$D,0),MATCH('2014'!H$6,DataEx!$7:$7,0))</f>
        <v>17428110.199999999</v>
      </c>
      <c r="I21" s="189">
        <f>+INDEX(DataEx!$1:$1048576,MATCH('2014'!$A21,DataEx!$D:$D,0),MATCH('2014'!I$6,DataEx!$7:$7,0))</f>
        <v>17730616.32</v>
      </c>
      <c r="J21" s="189">
        <f>+INDEX(DataEx!$1:$1048576,MATCH('2014'!$A21,DataEx!$D:$D,0),MATCH('2014'!J$6,DataEx!$7:$7,0))</f>
        <v>19478759.109999999</v>
      </c>
      <c r="K21" s="189">
        <f>+INDEX(DataEx!$1:$1048576,MATCH('2014'!$A21,DataEx!$D:$D,0),MATCH('2014'!K$6,DataEx!$7:$7,0))</f>
        <v>22230622.68</v>
      </c>
      <c r="L21" s="189">
        <f>+INDEX(DataEx!$1:$1048576,MATCH('2014'!$A21,DataEx!$D:$D,0),MATCH('2014'!L$6,DataEx!$7:$7,0))</f>
        <v>22243647.52</v>
      </c>
      <c r="M21" s="189">
        <f>+INDEX(DataEx!$1:$1048576,MATCH('2014'!$A21,DataEx!$D:$D,0),MATCH('2014'!M$6,DataEx!$7:$7,0))</f>
        <v>21915813.260000002</v>
      </c>
      <c r="N21" s="189">
        <f>+INDEX(DataEx!$1:$1048576,MATCH('2014'!$A21,DataEx!$D:$D,0),MATCH('2014'!N$6,DataEx!$7:$7,0))</f>
        <v>21555700.870000001</v>
      </c>
      <c r="O21" s="189">
        <f>+INDEX(DataEx!$1:$1048576,MATCH('2014'!$A21,DataEx!$D:$D,0),MATCH('2014'!O$6,DataEx!$7:$7,0))</f>
        <v>19594244.739999998</v>
      </c>
      <c r="P21" s="189">
        <f>+INDEX(DataEx!$1:$1048576,MATCH('2014'!$A21,DataEx!$D:$D,0),MATCH('2014'!P$6,DataEx!$7:$7,0))</f>
        <v>29370699.489999998</v>
      </c>
      <c r="Q21" s="189">
        <f>+INDEX(DataEx!$1:$1048576,MATCH('2014'!$A21,DataEx!$D:$D,0),MATCH('2014'!Q$6,DataEx!$7:$7,0))</f>
        <v>21438880.609999999</v>
      </c>
      <c r="R21" s="189">
        <f>+INDEX(DataEx!$1:$1048576,MATCH('2014'!$A21,DataEx!$D:$D,0),MATCH('2014'!R$6,DataEx!$7:$7,0))</f>
        <v>45661635.619999997</v>
      </c>
      <c r="S21" s="270">
        <f t="shared" si="3"/>
        <v>270120228.04000002</v>
      </c>
      <c r="T21" s="271">
        <f t="shared" si="4"/>
        <v>7.8869983193571747E-2</v>
      </c>
    </row>
    <row r="22" spans="1:20">
      <c r="A22" s="176">
        <v>7122</v>
      </c>
      <c r="B22" s="342" t="str">
        <f>+VLOOKUP($A22,Master!$D$22:$G$218,4,FALSE)</f>
        <v>Doprinosi za zdravstveno osiguranje</v>
      </c>
      <c r="C22" s="343"/>
      <c r="D22" s="343"/>
      <c r="E22" s="343"/>
      <c r="F22" s="343"/>
      <c r="G22" s="189">
        <f>+INDEX(DataEx!$1:$1048576,MATCH('2014'!$A22,DataEx!$D:$D,0),MATCH('2014'!G$6,DataEx!$7:$7,0))</f>
        <v>5448406.1600000001</v>
      </c>
      <c r="H22" s="189">
        <f>+INDEX(DataEx!$1:$1048576,MATCH('2014'!$A22,DataEx!$D:$D,0),MATCH('2014'!H$6,DataEx!$7:$7,0))</f>
        <v>8879083.2599999998</v>
      </c>
      <c r="I22" s="189">
        <f>+INDEX(DataEx!$1:$1048576,MATCH('2014'!$A22,DataEx!$D:$D,0),MATCH('2014'!I$6,DataEx!$7:$7,0))</f>
        <v>10464094.869999999</v>
      </c>
      <c r="J22" s="189">
        <f>+INDEX(DataEx!$1:$1048576,MATCH('2014'!$A22,DataEx!$D:$D,0),MATCH('2014'!J$6,DataEx!$7:$7,0))</f>
        <v>11013856.119999999</v>
      </c>
      <c r="K22" s="189">
        <f>+INDEX(DataEx!$1:$1048576,MATCH('2014'!$A22,DataEx!$D:$D,0),MATCH('2014'!K$6,DataEx!$7:$7,0))</f>
        <v>12764297.09</v>
      </c>
      <c r="L22" s="189">
        <f>+INDEX(DataEx!$1:$1048576,MATCH('2014'!$A22,DataEx!$D:$D,0),MATCH('2014'!L$6,DataEx!$7:$7,0))</f>
        <v>12628126.41</v>
      </c>
      <c r="M22" s="189">
        <f>+INDEX(DataEx!$1:$1048576,MATCH('2014'!$A22,DataEx!$D:$D,0),MATCH('2014'!M$6,DataEx!$7:$7,0))</f>
        <v>11914884.220000001</v>
      </c>
      <c r="N22" s="189">
        <f>+INDEX(DataEx!$1:$1048576,MATCH('2014'!$A22,DataEx!$D:$D,0),MATCH('2014'!N$6,DataEx!$7:$7,0))</f>
        <v>12465801.640000001</v>
      </c>
      <c r="O22" s="189">
        <f>+INDEX(DataEx!$1:$1048576,MATCH('2014'!$A22,DataEx!$D:$D,0),MATCH('2014'!O$6,DataEx!$7:$7,0))</f>
        <v>10974978.939999999</v>
      </c>
      <c r="P22" s="189">
        <f>+INDEX(DataEx!$1:$1048576,MATCH('2014'!$A22,DataEx!$D:$D,0),MATCH('2014'!P$6,DataEx!$7:$7,0))</f>
        <v>16738445.109999999</v>
      </c>
      <c r="Q22" s="189">
        <f>+INDEX(DataEx!$1:$1048576,MATCH('2014'!$A22,DataEx!$D:$D,0),MATCH('2014'!Q$6,DataEx!$7:$7,0))</f>
        <v>12242350.449999999</v>
      </c>
      <c r="R22" s="189">
        <f>+INDEX(DataEx!$1:$1048576,MATCH('2014'!$A22,DataEx!$D:$D,0),MATCH('2014'!R$6,DataEx!$7:$7,0))</f>
        <v>25500379.309999999</v>
      </c>
      <c r="S22" s="270">
        <f t="shared" si="3"/>
        <v>151034703.57999998</v>
      </c>
      <c r="T22" s="271">
        <f t="shared" si="4"/>
        <v>4.409926875686155E-2</v>
      </c>
    </row>
    <row r="23" spans="1:20">
      <c r="A23" s="176">
        <v>7123</v>
      </c>
      <c r="B23" s="342" t="str">
        <f>+VLOOKUP($A23,Master!$D$22:$G$218,4,FALSE)</f>
        <v>Doprinosi za osiguranje od nezaposlenosti</v>
      </c>
      <c r="C23" s="343"/>
      <c r="D23" s="343"/>
      <c r="E23" s="343"/>
      <c r="F23" s="343"/>
      <c r="G23" s="189">
        <f>+INDEX(DataEx!$1:$1048576,MATCH('2014'!$A23,DataEx!$D:$D,0),MATCH('2014'!G$6,DataEx!$7:$7,0))</f>
        <v>423773.65</v>
      </c>
      <c r="H23" s="189">
        <f>+INDEX(DataEx!$1:$1048576,MATCH('2014'!$A23,DataEx!$D:$D,0),MATCH('2014'!H$6,DataEx!$7:$7,0))</f>
        <v>737969.6</v>
      </c>
      <c r="I23" s="189">
        <f>+INDEX(DataEx!$1:$1048576,MATCH('2014'!$A23,DataEx!$D:$D,0),MATCH('2014'!I$6,DataEx!$7:$7,0))</f>
        <v>824174.47</v>
      </c>
      <c r="J23" s="189">
        <f>+INDEX(DataEx!$1:$1048576,MATCH('2014'!$A23,DataEx!$D:$D,0),MATCH('2014'!J$6,DataEx!$7:$7,0))</f>
        <v>896402.02</v>
      </c>
      <c r="K23" s="189">
        <f>+INDEX(DataEx!$1:$1048576,MATCH('2014'!$A23,DataEx!$D:$D,0),MATCH('2014'!K$6,DataEx!$7:$7,0))</f>
        <v>1004316.56</v>
      </c>
      <c r="L23" s="189">
        <f>+INDEX(DataEx!$1:$1048576,MATCH('2014'!$A23,DataEx!$D:$D,0),MATCH('2014'!L$6,DataEx!$7:$7,0))</f>
        <v>1020288.9</v>
      </c>
      <c r="M23" s="189">
        <f>+INDEX(DataEx!$1:$1048576,MATCH('2014'!$A23,DataEx!$D:$D,0),MATCH('2014'!M$6,DataEx!$7:$7,0))</f>
        <v>956259.22</v>
      </c>
      <c r="N23" s="189">
        <f>+INDEX(DataEx!$1:$1048576,MATCH('2014'!$A23,DataEx!$D:$D,0),MATCH('2014'!N$6,DataEx!$7:$7,0))</f>
        <v>1012670.5</v>
      </c>
      <c r="O23" s="189">
        <f>+INDEX(DataEx!$1:$1048576,MATCH('2014'!$A23,DataEx!$D:$D,0),MATCH('2014'!O$6,DataEx!$7:$7,0))</f>
        <v>892387.44</v>
      </c>
      <c r="P23" s="189">
        <f>+INDEX(DataEx!$1:$1048576,MATCH('2014'!$A23,DataEx!$D:$D,0),MATCH('2014'!P$6,DataEx!$7:$7,0))</f>
        <v>1351827.03</v>
      </c>
      <c r="Q23" s="189">
        <f>+INDEX(DataEx!$1:$1048576,MATCH('2014'!$A23,DataEx!$D:$D,0),MATCH('2014'!Q$6,DataEx!$7:$7,0))</f>
        <v>989045.49</v>
      </c>
      <c r="R23" s="189">
        <f>+INDEX(DataEx!$1:$1048576,MATCH('2014'!$A23,DataEx!$D:$D,0),MATCH('2014'!R$6,DataEx!$7:$7,0))</f>
        <v>2051002.51</v>
      </c>
      <c r="S23" s="270">
        <f t="shared" si="3"/>
        <v>12160117.389999999</v>
      </c>
      <c r="T23" s="271">
        <f t="shared" si="4"/>
        <v>3.5505236358646139E-3</v>
      </c>
    </row>
    <row r="24" spans="1:20">
      <c r="A24" s="176">
        <v>7124</v>
      </c>
      <c r="B24" s="342" t="str">
        <f>+VLOOKUP($A24,Master!$D$22:$G$218,4,FALSE)</f>
        <v>Ostali doprinosi</v>
      </c>
      <c r="C24" s="343"/>
      <c r="D24" s="343"/>
      <c r="E24" s="343"/>
      <c r="F24" s="343"/>
      <c r="G24" s="189">
        <f>+INDEX(DataEx!$1:$1048576,MATCH('2014'!$A24,DataEx!$D:$D,0),MATCH('2014'!G$6,DataEx!$7:$7,0))</f>
        <v>266688.59000000003</v>
      </c>
      <c r="H24" s="189">
        <f>+INDEX(DataEx!$1:$1048576,MATCH('2014'!$A24,DataEx!$D:$D,0),MATCH('2014'!H$6,DataEx!$7:$7,0))</f>
        <v>647799.56999999995</v>
      </c>
      <c r="I24" s="189">
        <f>+INDEX(DataEx!$1:$1048576,MATCH('2014'!$A24,DataEx!$D:$D,0),MATCH('2014'!I$6,DataEx!$7:$7,0))</f>
        <v>692119.51</v>
      </c>
      <c r="J24" s="189">
        <f>+INDEX(DataEx!$1:$1048576,MATCH('2014'!$A24,DataEx!$D:$D,0),MATCH('2014'!J$6,DataEx!$7:$7,0))</f>
        <v>810843.37</v>
      </c>
      <c r="K24" s="189">
        <f>+INDEX(DataEx!$1:$1048576,MATCH('2014'!$A24,DataEx!$D:$D,0),MATCH('2014'!K$6,DataEx!$7:$7,0))</f>
        <v>808655.84</v>
      </c>
      <c r="L24" s="189">
        <f>+INDEX(DataEx!$1:$1048576,MATCH('2014'!$A24,DataEx!$D:$D,0),MATCH('2014'!L$6,DataEx!$7:$7,0))</f>
        <v>942257.38</v>
      </c>
      <c r="M24" s="189">
        <f>+INDEX(DataEx!$1:$1048576,MATCH('2014'!$A24,DataEx!$D:$D,0),MATCH('2014'!M$6,DataEx!$7:$7,0))</f>
        <v>884097.32</v>
      </c>
      <c r="N24" s="189">
        <f>+INDEX(DataEx!$1:$1048576,MATCH('2014'!$A24,DataEx!$D:$D,0),MATCH('2014'!N$6,DataEx!$7:$7,0))</f>
        <v>942206.26</v>
      </c>
      <c r="O24" s="189">
        <f>+INDEX(DataEx!$1:$1048576,MATCH('2014'!$A24,DataEx!$D:$D,0),MATCH('2014'!O$6,DataEx!$7:$7,0))</f>
        <v>807697.07</v>
      </c>
      <c r="P24" s="189">
        <f>+INDEX(DataEx!$1:$1048576,MATCH('2014'!$A24,DataEx!$D:$D,0),MATCH('2014'!P$6,DataEx!$7:$7,0))</f>
        <v>1298902.19</v>
      </c>
      <c r="Q24" s="189">
        <f>+INDEX(DataEx!$1:$1048576,MATCH('2014'!$A24,DataEx!$D:$D,0),MATCH('2014'!Q$6,DataEx!$7:$7,0))</f>
        <v>923906.95</v>
      </c>
      <c r="R24" s="189">
        <f>+INDEX(DataEx!$1:$1048576,MATCH('2014'!$A24,DataEx!$D:$D,0),MATCH('2014'!R$6,DataEx!$7:$7,0))</f>
        <v>1963021.49</v>
      </c>
      <c r="S24" s="270">
        <f t="shared" si="3"/>
        <v>10988195.539999999</v>
      </c>
      <c r="T24" s="271">
        <f t="shared" si="4"/>
        <v>3.2083446836093524E-3</v>
      </c>
    </row>
    <row r="25" spans="1:20">
      <c r="A25" s="176">
        <v>713</v>
      </c>
      <c r="B25" s="350" t="str">
        <f>+VLOOKUP($A25,Master!$D$22:$G$218,4,FALSE)</f>
        <v>Takse</v>
      </c>
      <c r="C25" s="351"/>
      <c r="D25" s="351"/>
      <c r="E25" s="351"/>
      <c r="F25" s="351"/>
      <c r="G25" s="201">
        <f>+INDEX(DataEx!$1:$1048576,MATCH('2014'!$A25,DataEx!$D:$D,0),MATCH('2014'!G$6,DataEx!$7:$7,0))</f>
        <v>987210.26</v>
      </c>
      <c r="H25" s="201">
        <f>+INDEX(DataEx!$1:$1048576,MATCH('2014'!$A25,DataEx!$D:$D,0),MATCH('2014'!H$6,DataEx!$7:$7,0))</f>
        <v>2559133.91</v>
      </c>
      <c r="I25" s="201">
        <f>+INDEX(DataEx!$1:$1048576,MATCH('2014'!$A25,DataEx!$D:$D,0),MATCH('2014'!I$6,DataEx!$7:$7,0))</f>
        <v>1026658.4100000001</v>
      </c>
      <c r="J25" s="201">
        <f>+INDEX(DataEx!$1:$1048576,MATCH('2014'!$A25,DataEx!$D:$D,0),MATCH('2014'!J$6,DataEx!$7:$7,0))</f>
        <v>1154845.05</v>
      </c>
      <c r="K25" s="201">
        <f>+INDEX(DataEx!$1:$1048576,MATCH('2014'!$A25,DataEx!$D:$D,0),MATCH('2014'!K$6,DataEx!$7:$7,0))</f>
        <v>1020195.28</v>
      </c>
      <c r="L25" s="201">
        <f>+INDEX(DataEx!$1:$1048576,MATCH('2014'!$A25,DataEx!$D:$D,0),MATCH('2014'!L$6,DataEx!$7:$7,0))</f>
        <v>1227617.2</v>
      </c>
      <c r="M25" s="201">
        <f>+INDEX(DataEx!$1:$1048576,MATCH('2014'!$A25,DataEx!$D:$D,0),MATCH('2014'!M$6,DataEx!$7:$7,0))</f>
        <v>1201295.81</v>
      </c>
      <c r="N25" s="201">
        <f>+INDEX(DataEx!$1:$1048576,MATCH('2014'!$A25,DataEx!$D:$D,0),MATCH('2014'!N$6,DataEx!$7:$7,0))</f>
        <v>1330351.8499999999</v>
      </c>
      <c r="O25" s="201">
        <f>+INDEX(DataEx!$1:$1048576,MATCH('2014'!$A25,DataEx!$D:$D,0),MATCH('2014'!O$6,DataEx!$7:$7,0))</f>
        <v>1239112.8199999998</v>
      </c>
      <c r="P25" s="201">
        <f>+INDEX(DataEx!$1:$1048576,MATCH('2014'!$A25,DataEx!$D:$D,0),MATCH('2014'!P$6,DataEx!$7:$7,0))</f>
        <v>1180240.26</v>
      </c>
      <c r="Q25" s="201">
        <f>+INDEX(DataEx!$1:$1048576,MATCH('2014'!$A25,DataEx!$D:$D,0),MATCH('2014'!Q$6,DataEx!$7:$7,0))</f>
        <v>933354.76</v>
      </c>
      <c r="R25" s="275">
        <f>+INDEX(DataEx!$1:$1048576,MATCH('2014'!$A25,DataEx!$D:$D,0),MATCH('2014'!R$6,DataEx!$7:$7,0))</f>
        <v>1146974.23</v>
      </c>
      <c r="S25" s="273">
        <f t="shared" si="3"/>
        <v>15006989.84</v>
      </c>
      <c r="T25" s="274">
        <f t="shared" si="4"/>
        <v>4.381756394384621E-3</v>
      </c>
    </row>
    <row r="26" spans="1:20">
      <c r="A26" s="176">
        <v>714</v>
      </c>
      <c r="B26" s="350" t="str">
        <f>+VLOOKUP($A26,Master!$D$22:$G$218,4,FALSE)</f>
        <v>Naknade</v>
      </c>
      <c r="C26" s="351"/>
      <c r="D26" s="351"/>
      <c r="E26" s="351"/>
      <c r="F26" s="351"/>
      <c r="G26" s="201">
        <f>+INDEX(DataEx!$1:$1048576,MATCH('2014'!$A26,DataEx!$D:$D,0),MATCH('2014'!G$6,DataEx!$7:$7,0))</f>
        <v>1287580.6800000002</v>
      </c>
      <c r="H26" s="201">
        <f>+INDEX(DataEx!$1:$1048576,MATCH('2014'!$A26,DataEx!$D:$D,0),MATCH('2014'!H$6,DataEx!$7:$7,0))</f>
        <v>715085.05</v>
      </c>
      <c r="I26" s="201">
        <f>+INDEX(DataEx!$1:$1048576,MATCH('2014'!$A26,DataEx!$D:$D,0),MATCH('2014'!I$6,DataEx!$7:$7,0))</f>
        <v>890846.15</v>
      </c>
      <c r="J26" s="201">
        <f>+INDEX(DataEx!$1:$1048576,MATCH('2014'!$A26,DataEx!$D:$D,0),MATCH('2014'!J$6,DataEx!$7:$7,0))</f>
        <v>876230.8</v>
      </c>
      <c r="K26" s="201">
        <f>+INDEX(DataEx!$1:$1048576,MATCH('2014'!$A26,DataEx!$D:$D,0),MATCH('2014'!K$6,DataEx!$7:$7,0))</f>
        <v>1494813.69</v>
      </c>
      <c r="L26" s="201">
        <f>+INDEX(DataEx!$1:$1048576,MATCH('2014'!$A26,DataEx!$D:$D,0),MATCH('2014'!L$6,DataEx!$7:$7,0))</f>
        <v>1663478.84</v>
      </c>
      <c r="M26" s="201">
        <f>+INDEX(DataEx!$1:$1048576,MATCH('2014'!$A26,DataEx!$D:$D,0),MATCH('2014'!M$6,DataEx!$7:$7,0))</f>
        <v>1730168.3699999999</v>
      </c>
      <c r="N26" s="201">
        <f>+INDEX(DataEx!$1:$1048576,MATCH('2014'!$A26,DataEx!$D:$D,0),MATCH('2014'!N$6,DataEx!$7:$7,0))</f>
        <v>1561341.1400000001</v>
      </c>
      <c r="O26" s="201">
        <f>+INDEX(DataEx!$1:$1048576,MATCH('2014'!$A26,DataEx!$D:$D,0),MATCH('2014'!O$6,DataEx!$7:$7,0))</f>
        <v>1413088.9</v>
      </c>
      <c r="P26" s="201">
        <f>+INDEX(DataEx!$1:$1048576,MATCH('2014'!$A26,DataEx!$D:$D,0),MATCH('2014'!P$6,DataEx!$7:$7,0))</f>
        <v>2751386.49</v>
      </c>
      <c r="Q26" s="201">
        <f>+INDEX(DataEx!$1:$1048576,MATCH('2014'!$A26,DataEx!$D:$D,0),MATCH('2014'!Q$6,DataEx!$7:$7,0))</f>
        <v>1144837.4099999999</v>
      </c>
      <c r="R26" s="275">
        <f>+INDEX(DataEx!$1:$1048576,MATCH('2014'!$A26,DataEx!$D:$D,0),MATCH('2014'!R$6,DataEx!$7:$7,0))</f>
        <v>1428133.03</v>
      </c>
      <c r="S26" s="273">
        <f t="shared" si="3"/>
        <v>16956990.550000001</v>
      </c>
      <c r="T26" s="274">
        <f t="shared" si="4"/>
        <v>4.9511196158697531E-3</v>
      </c>
    </row>
    <row r="27" spans="1:20">
      <c r="A27" s="176">
        <v>715</v>
      </c>
      <c r="B27" s="350" t="str">
        <f>+VLOOKUP($A27,Master!$D$22:$G$218,4,FALSE)</f>
        <v>Ostali prihodi</v>
      </c>
      <c r="C27" s="351"/>
      <c r="D27" s="351"/>
      <c r="E27" s="351"/>
      <c r="F27" s="351"/>
      <c r="G27" s="201">
        <f>+INDEX(DataEx!$1:$1048576,MATCH('2014'!$A27,DataEx!$D:$D,0),MATCH('2014'!G$6,DataEx!$7:$7,0))</f>
        <v>2213002.56</v>
      </c>
      <c r="H27" s="201">
        <f>+INDEX(DataEx!$1:$1048576,MATCH('2014'!$A27,DataEx!$D:$D,0),MATCH('2014'!H$6,DataEx!$7:$7,0))</f>
        <v>1442024.72</v>
      </c>
      <c r="I27" s="201">
        <f>+INDEX(DataEx!$1:$1048576,MATCH('2014'!$A27,DataEx!$D:$D,0),MATCH('2014'!I$6,DataEx!$7:$7,0))</f>
        <v>1630424.69</v>
      </c>
      <c r="J27" s="201">
        <f>+INDEX(DataEx!$1:$1048576,MATCH('2014'!$A27,DataEx!$D:$D,0),MATCH('2014'!J$6,DataEx!$7:$7,0))</f>
        <v>2256750.63</v>
      </c>
      <c r="K27" s="201">
        <f>+INDEX(DataEx!$1:$1048576,MATCH('2014'!$A27,DataEx!$D:$D,0),MATCH('2014'!K$6,DataEx!$7:$7,0))</f>
        <v>3037379.71</v>
      </c>
      <c r="L27" s="201">
        <f>+INDEX(DataEx!$1:$1048576,MATCH('2014'!$A27,DataEx!$D:$D,0),MATCH('2014'!L$6,DataEx!$7:$7,0))</f>
        <v>3367439.83</v>
      </c>
      <c r="M27" s="201">
        <f>+INDEX(DataEx!$1:$1048576,MATCH('2014'!$A27,DataEx!$D:$D,0),MATCH('2014'!M$6,DataEx!$7:$7,0))</f>
        <v>2293849.2600000002</v>
      </c>
      <c r="N27" s="201">
        <f>+INDEX(DataEx!$1:$1048576,MATCH('2014'!$A27,DataEx!$D:$D,0),MATCH('2014'!N$6,DataEx!$7:$7,0))</f>
        <v>2870350.6599999997</v>
      </c>
      <c r="O27" s="201">
        <f>+INDEX(DataEx!$1:$1048576,MATCH('2014'!$A27,DataEx!$D:$D,0),MATCH('2014'!O$6,DataEx!$7:$7,0))</f>
        <v>2413546.9499999997</v>
      </c>
      <c r="P27" s="201">
        <f>+INDEX(DataEx!$1:$1048576,MATCH('2014'!$A27,DataEx!$D:$D,0),MATCH('2014'!P$6,DataEx!$7:$7,0))</f>
        <v>2082889.32</v>
      </c>
      <c r="Q27" s="201">
        <f>+INDEX(DataEx!$1:$1048576,MATCH('2014'!$A27,DataEx!$D:$D,0),MATCH('2014'!Q$6,DataEx!$7:$7,0))</f>
        <v>1707765.33</v>
      </c>
      <c r="R27" s="275">
        <f>+INDEX(DataEx!$1:$1048576,MATCH('2014'!$A27,DataEx!$D:$D,0),MATCH('2014'!R$6,DataEx!$7:$7,0))</f>
        <v>4214617.99</v>
      </c>
      <c r="S27" s="273">
        <f t="shared" si="3"/>
        <v>29530041.649999999</v>
      </c>
      <c r="T27" s="274">
        <f t="shared" si="4"/>
        <v>8.6222120629043941E-3</v>
      </c>
    </row>
    <row r="28" spans="1:20">
      <c r="A28" s="176">
        <v>73</v>
      </c>
      <c r="B28" s="350" t="str">
        <f>+VLOOKUP($A28,Master!$D$22:$G$218,4,FALSE)</f>
        <v>Primici od otplate kredita i sredstva prenesena iz prethodne godine</v>
      </c>
      <c r="C28" s="351"/>
      <c r="D28" s="351"/>
      <c r="E28" s="351"/>
      <c r="F28" s="351"/>
      <c r="G28" s="201">
        <f>+INDEX(DataEx!$1:$1048576,MATCH('2014'!$A28,DataEx!$D:$D,0),MATCH('2014'!G$6,DataEx!$7:$7,0))</f>
        <v>145969.23000000001</v>
      </c>
      <c r="H28" s="201">
        <f>+INDEX(DataEx!$1:$1048576,MATCH('2014'!$A28,DataEx!$D:$D,0),MATCH('2014'!H$6,DataEx!$7:$7,0))</f>
        <v>107462.68</v>
      </c>
      <c r="I28" s="201">
        <f>+INDEX(DataEx!$1:$1048576,MATCH('2014'!$A28,DataEx!$D:$D,0),MATCH('2014'!I$6,DataEx!$7:$7,0))</f>
        <v>292731.87</v>
      </c>
      <c r="J28" s="201">
        <f>+INDEX(DataEx!$1:$1048576,MATCH('2014'!$A28,DataEx!$D:$D,0),MATCH('2014'!J$6,DataEx!$7:$7,0))</f>
        <v>369726.11</v>
      </c>
      <c r="K28" s="201">
        <f>+INDEX(DataEx!$1:$1048576,MATCH('2014'!$A28,DataEx!$D:$D,0),MATCH('2014'!K$6,DataEx!$7:$7,0))</f>
        <v>118088.34</v>
      </c>
      <c r="L28" s="201">
        <f>+INDEX(DataEx!$1:$1048576,MATCH('2014'!$A28,DataEx!$D:$D,0),MATCH('2014'!L$6,DataEx!$7:$7,0))</f>
        <v>988773.85000000009</v>
      </c>
      <c r="M28" s="201">
        <f>+INDEX(DataEx!$1:$1048576,MATCH('2014'!$A28,DataEx!$D:$D,0),MATCH('2014'!M$6,DataEx!$7:$7,0))</f>
        <v>98780.82</v>
      </c>
      <c r="N28" s="201">
        <f>+INDEX(DataEx!$1:$1048576,MATCH('2014'!$A28,DataEx!$D:$D,0),MATCH('2014'!N$6,DataEx!$7:$7,0))</f>
        <v>305044.76</v>
      </c>
      <c r="O28" s="201">
        <f>+INDEX(DataEx!$1:$1048576,MATCH('2014'!$A28,DataEx!$D:$D,0),MATCH('2014'!O$6,DataEx!$7:$7,0))</f>
        <v>476893.98</v>
      </c>
      <c r="P28" s="201">
        <f>+INDEX(DataEx!$1:$1048576,MATCH('2014'!$A28,DataEx!$D:$D,0),MATCH('2014'!P$6,DataEx!$7:$7,0))</f>
        <v>368051.05</v>
      </c>
      <c r="Q28" s="201">
        <f>+INDEX(DataEx!$1:$1048576,MATCH('2014'!$A28,DataEx!$D:$D,0),MATCH('2014'!Q$6,DataEx!$7:$7,0))</f>
        <v>1895040.21</v>
      </c>
      <c r="R28" s="275">
        <f>+INDEX(DataEx!$1:$1048576,MATCH('2014'!$A28,DataEx!$D:$D,0),MATCH('2014'!R$6,DataEx!$7:$7,0))</f>
        <v>2215639.15</v>
      </c>
      <c r="S28" s="273">
        <f t="shared" si="3"/>
        <v>7382202.0500000007</v>
      </c>
      <c r="T28" s="274">
        <f t="shared" si="4"/>
        <v>2.1554629797248372E-3</v>
      </c>
    </row>
    <row r="29" spans="1:20" ht="13.5" thickBot="1">
      <c r="A29" s="176">
        <v>74</v>
      </c>
      <c r="B29" s="352" t="str">
        <f>+VLOOKUP($A29,Master!$D$22:$G$218,4,FALSE)</f>
        <v>Donacije i transferi</v>
      </c>
      <c r="C29" s="353"/>
      <c r="D29" s="353"/>
      <c r="E29" s="353"/>
      <c r="F29" s="353"/>
      <c r="G29" s="201">
        <f>+INDEX(DataEx!$1:$1048576,MATCH('2014'!$A29,DataEx!$D:$D,0),MATCH('2014'!G$6,DataEx!$7:$7,0))</f>
        <v>149764.72</v>
      </c>
      <c r="H29" s="201">
        <f>+INDEX(DataEx!$1:$1048576,MATCH('2014'!$A29,DataEx!$D:$D,0),MATCH('2014'!H$6,DataEx!$7:$7,0))</f>
        <v>724986.19</v>
      </c>
      <c r="I29" s="201">
        <f>+INDEX(DataEx!$1:$1048576,MATCH('2014'!$A29,DataEx!$D:$D,0),MATCH('2014'!I$6,DataEx!$7:$7,0))</f>
        <v>173095.78</v>
      </c>
      <c r="J29" s="201">
        <f>+INDEX(DataEx!$1:$1048576,MATCH('2014'!$A29,DataEx!$D:$D,0),MATCH('2014'!J$6,DataEx!$7:$7,0))</f>
        <v>637220.35</v>
      </c>
      <c r="K29" s="201">
        <f>+INDEX(DataEx!$1:$1048576,MATCH('2014'!$A29,DataEx!$D:$D,0),MATCH('2014'!K$6,DataEx!$7:$7,0))</f>
        <v>295224.23</v>
      </c>
      <c r="L29" s="201">
        <f>+INDEX(DataEx!$1:$1048576,MATCH('2014'!$A29,DataEx!$D:$D,0),MATCH('2014'!L$6,DataEx!$7:$7,0))</f>
        <v>145661.5</v>
      </c>
      <c r="M29" s="201">
        <f>+INDEX(DataEx!$1:$1048576,MATCH('2014'!$A29,DataEx!$D:$D,0),MATCH('2014'!M$6,DataEx!$7:$7,0))</f>
        <v>289870.69</v>
      </c>
      <c r="N29" s="201">
        <f>+INDEX(DataEx!$1:$1048576,MATCH('2014'!$A29,DataEx!$D:$D,0),MATCH('2014'!N$6,DataEx!$7:$7,0))</f>
        <v>331260.12</v>
      </c>
      <c r="O29" s="201">
        <f>+INDEX(DataEx!$1:$1048576,MATCH('2014'!$A29,DataEx!$D:$D,0),MATCH('2014'!O$6,DataEx!$7:$7,0))</f>
        <v>407300.13</v>
      </c>
      <c r="P29" s="201">
        <f>+INDEX(DataEx!$1:$1048576,MATCH('2014'!$A29,DataEx!$D:$D,0),MATCH('2014'!P$6,DataEx!$7:$7,0))</f>
        <v>306869.74</v>
      </c>
      <c r="Q29" s="201">
        <f>+INDEX(DataEx!$1:$1048576,MATCH('2014'!$A29,DataEx!$D:$D,0),MATCH('2014'!Q$6,DataEx!$7:$7,0))</f>
        <v>985123.3</v>
      </c>
      <c r="R29" s="275">
        <f>+INDEX(DataEx!$1:$1048576,MATCH('2014'!$A29,DataEx!$D:$D,0),MATCH('2014'!R$6,DataEx!$7:$7,0))</f>
        <v>1023748.68</v>
      </c>
      <c r="S29" s="276">
        <f t="shared" si="3"/>
        <v>5470125.4299999997</v>
      </c>
      <c r="T29" s="277">
        <f t="shared" si="4"/>
        <v>1.5971728732101561E-3</v>
      </c>
    </row>
    <row r="30" spans="1:20" ht="13.5" thickBot="1">
      <c r="A30" s="176">
        <v>4</v>
      </c>
      <c r="B30" s="338" t="str">
        <f>+VLOOKUP($A30,Master!$D$22:$G$218,4,FALSE)</f>
        <v>Budžetki izdaci</v>
      </c>
      <c r="C30" s="339"/>
      <c r="D30" s="339"/>
      <c r="E30" s="339"/>
      <c r="F30" s="339"/>
      <c r="G30" s="177">
        <f>+G32+G43+G49+SUM(G50:G54)</f>
        <v>97859295.059999973</v>
      </c>
      <c r="H30" s="177">
        <f t="shared" ref="H30:R30" si="5">+H32+H43+H49+SUM(H50:H54)</f>
        <v>90550649.290000007</v>
      </c>
      <c r="I30" s="177">
        <f t="shared" si="5"/>
        <v>117729573.00999999</v>
      </c>
      <c r="J30" s="177">
        <f t="shared" si="5"/>
        <v>124043198.86</v>
      </c>
      <c r="K30" s="177">
        <f t="shared" si="5"/>
        <v>107595604.50000003</v>
      </c>
      <c r="L30" s="177">
        <f t="shared" si="5"/>
        <v>115296102.46000004</v>
      </c>
      <c r="M30" s="177">
        <f t="shared" si="5"/>
        <v>118217871.01000002</v>
      </c>
      <c r="N30" s="177">
        <f t="shared" si="5"/>
        <v>116092443.61000001</v>
      </c>
      <c r="O30" s="177">
        <f t="shared" si="5"/>
        <v>122089639.22999999</v>
      </c>
      <c r="P30" s="177">
        <f t="shared" si="5"/>
        <v>159647344.19</v>
      </c>
      <c r="Q30" s="177">
        <f t="shared" si="5"/>
        <v>111384242.39999999</v>
      </c>
      <c r="R30" s="177">
        <f t="shared" si="5"/>
        <v>173918629.21999994</v>
      </c>
      <c r="S30" s="278">
        <f t="shared" si="3"/>
        <v>1454424592.8400002</v>
      </c>
      <c r="T30" s="279">
        <f t="shared" si="4"/>
        <v>0.4246643949101867</v>
      </c>
    </row>
    <row r="31" spans="1:20" ht="13.5" thickBot="1">
      <c r="A31" s="176">
        <v>41</v>
      </c>
      <c r="B31" s="354" t="str">
        <f>+VLOOKUP($A31,Master!$D$22:$G$218,4,FALSE)</f>
        <v>Tekući izdaci</v>
      </c>
      <c r="C31" s="355"/>
      <c r="D31" s="355"/>
      <c r="E31" s="355"/>
      <c r="F31" s="355"/>
      <c r="G31" s="207">
        <f>+G30-G50</f>
        <v>96198313.37999998</v>
      </c>
      <c r="H31" s="207">
        <f t="shared" ref="H31:R31" si="6">+H30-H50</f>
        <v>89844074.810000002</v>
      </c>
      <c r="I31" s="207">
        <f t="shared" si="6"/>
        <v>111528924.38</v>
      </c>
      <c r="J31" s="207">
        <f t="shared" si="6"/>
        <v>120941461.75</v>
      </c>
      <c r="K31" s="207">
        <f t="shared" si="6"/>
        <v>101511017.93000004</v>
      </c>
      <c r="L31" s="207">
        <f t="shared" si="6"/>
        <v>109314945.96000004</v>
      </c>
      <c r="M31" s="207">
        <f t="shared" si="6"/>
        <v>112348745.44000001</v>
      </c>
      <c r="N31" s="207">
        <f t="shared" si="6"/>
        <v>108599929.77000001</v>
      </c>
      <c r="O31" s="207">
        <f t="shared" si="6"/>
        <v>117379040.32999998</v>
      </c>
      <c r="P31" s="207">
        <f t="shared" si="6"/>
        <v>150473945.19</v>
      </c>
      <c r="Q31" s="207">
        <f t="shared" si="6"/>
        <v>105198252.61999999</v>
      </c>
      <c r="R31" s="207">
        <f t="shared" si="6"/>
        <v>155933566.94999993</v>
      </c>
      <c r="S31" s="280">
        <f t="shared" si="3"/>
        <v>1379272218.5099998</v>
      </c>
      <c r="T31" s="281">
        <f t="shared" si="4"/>
        <v>0.40272132702751623</v>
      </c>
    </row>
    <row r="32" spans="1:20">
      <c r="A32" s="176">
        <v>40</v>
      </c>
      <c r="B32" s="356" t="str">
        <f>+VLOOKUP($A32,Master!$D$22:$G$218,4,FALSE)</f>
        <v>Tekući budžetski izdaci</v>
      </c>
      <c r="C32" s="357"/>
      <c r="D32" s="357"/>
      <c r="E32" s="357"/>
      <c r="F32" s="357"/>
      <c r="G32" s="213">
        <f>+SUM(G33:G42)</f>
        <v>42216035.849999994</v>
      </c>
      <c r="H32" s="213">
        <f t="shared" ref="H32:R32" si="7">+SUM(H33:H42)</f>
        <v>41130298.030000016</v>
      </c>
      <c r="I32" s="213">
        <f t="shared" si="7"/>
        <v>49493169.750000015</v>
      </c>
      <c r="J32" s="213">
        <f t="shared" si="7"/>
        <v>70051323.610000014</v>
      </c>
      <c r="K32" s="213">
        <f t="shared" si="7"/>
        <v>51516751.940000005</v>
      </c>
      <c r="L32" s="213">
        <f t="shared" si="7"/>
        <v>49625821.550000019</v>
      </c>
      <c r="M32" s="213">
        <f t="shared" si="7"/>
        <v>50767489.420000017</v>
      </c>
      <c r="N32" s="213">
        <f t="shared" si="7"/>
        <v>49252371.980000004</v>
      </c>
      <c r="O32" s="213">
        <f t="shared" si="7"/>
        <v>61638074.43</v>
      </c>
      <c r="P32" s="213">
        <f t="shared" si="7"/>
        <v>93391867.109999985</v>
      </c>
      <c r="Q32" s="213">
        <f t="shared" si="7"/>
        <v>52952569</v>
      </c>
      <c r="R32" s="282">
        <f t="shared" si="7"/>
        <v>79489436.039999947</v>
      </c>
      <c r="S32" s="268">
        <f t="shared" si="3"/>
        <v>691525208.71000004</v>
      </c>
      <c r="T32" s="269">
        <f t="shared" si="4"/>
        <v>0.20191224472390273</v>
      </c>
    </row>
    <row r="33" spans="1:20">
      <c r="A33" s="176">
        <v>411</v>
      </c>
      <c r="B33" s="342" t="str">
        <f>+VLOOKUP($A33,Master!$D$22:$G$218,4,FALSE)</f>
        <v>Bruto zarade i doprinosi na teret poslodavca</v>
      </c>
      <c r="C33" s="343"/>
      <c r="D33" s="343"/>
      <c r="E33" s="343"/>
      <c r="F33" s="343"/>
      <c r="G33" s="189">
        <f>+INDEX(DataEx!$1:$1048576,MATCH('2014'!$A33,DataEx!$D:$D,0),MATCH('2014'!G$6,DataEx!$7:$7,0))</f>
        <v>31746411.439999994</v>
      </c>
      <c r="H33" s="189">
        <f>+INDEX(DataEx!$1:$1048576,MATCH('2014'!$A33,DataEx!$D:$D,0),MATCH('2014'!H$6,DataEx!$7:$7,0))</f>
        <v>31990959.730000015</v>
      </c>
      <c r="I33" s="189">
        <f>+INDEX(DataEx!$1:$1048576,MATCH('2014'!$A33,DataEx!$D:$D,0),MATCH('2014'!I$6,DataEx!$7:$7,0))</f>
        <v>28950708.15000001</v>
      </c>
      <c r="J33" s="189">
        <f>+INDEX(DataEx!$1:$1048576,MATCH('2014'!$A33,DataEx!$D:$D,0),MATCH('2014'!J$6,DataEx!$7:$7,0))</f>
        <v>33400618.050000034</v>
      </c>
      <c r="K33" s="189">
        <f>+INDEX(DataEx!$1:$1048576,MATCH('2014'!$A33,DataEx!$D:$D,0),MATCH('2014'!K$6,DataEx!$7:$7,0))</f>
        <v>33991909.009999998</v>
      </c>
      <c r="L33" s="189">
        <f>+INDEX(DataEx!$1:$1048576,MATCH('2014'!$A33,DataEx!$D:$D,0),MATCH('2014'!L$6,DataEx!$7:$7,0))</f>
        <v>29160070.500000026</v>
      </c>
      <c r="M33" s="189">
        <f>+INDEX(DataEx!$1:$1048576,MATCH('2014'!$A33,DataEx!$D:$D,0),MATCH('2014'!M$6,DataEx!$7:$7,0))</f>
        <v>31638711.200000018</v>
      </c>
      <c r="N33" s="189">
        <f>+INDEX(DataEx!$1:$1048576,MATCH('2014'!$A33,DataEx!$D:$D,0),MATCH('2014'!N$6,DataEx!$7:$7,0))</f>
        <v>33567786.790000007</v>
      </c>
      <c r="O33" s="189">
        <f>+INDEX(DataEx!$1:$1048576,MATCH('2014'!$A33,DataEx!$D:$D,0),MATCH('2014'!O$6,DataEx!$7:$7,0))</f>
        <v>32190092.469999995</v>
      </c>
      <c r="P33" s="189">
        <f>+INDEX(DataEx!$1:$1048576,MATCH('2014'!$A33,DataEx!$D:$D,0),MATCH('2014'!P$6,DataEx!$7:$7,0))</f>
        <v>28617014.909999985</v>
      </c>
      <c r="Q33" s="189">
        <f>+INDEX(DataEx!$1:$1048576,MATCH('2014'!$A33,DataEx!$D:$D,0),MATCH('2014'!Q$6,DataEx!$7:$7,0))</f>
        <v>36527138.559999987</v>
      </c>
      <c r="R33" s="189">
        <f>+INDEX(DataEx!$1:$1048576,MATCH('2014'!$A33,DataEx!$D:$D,0),MATCH('2014'!R$6,DataEx!$7:$7,0))</f>
        <v>35561795.230000004</v>
      </c>
      <c r="S33" s="270">
        <f t="shared" si="3"/>
        <v>387343216.04000008</v>
      </c>
      <c r="T33" s="271">
        <f t="shared" si="4"/>
        <v>0.1130968723108547</v>
      </c>
    </row>
    <row r="34" spans="1:20">
      <c r="A34" s="176">
        <v>412</v>
      </c>
      <c r="B34" s="342" t="str">
        <f>+VLOOKUP($A34,Master!$D$22:$G$218,4,FALSE)</f>
        <v>Ostala lična primanja</v>
      </c>
      <c r="C34" s="343"/>
      <c r="D34" s="343"/>
      <c r="E34" s="343"/>
      <c r="F34" s="343"/>
      <c r="G34" s="189">
        <f>+INDEX(DataEx!$1:$1048576,MATCH('2014'!$A34,DataEx!$D:$D,0),MATCH('2014'!G$6,DataEx!$7:$7,0))</f>
        <v>439879.61999999988</v>
      </c>
      <c r="H34" s="189">
        <f>+INDEX(DataEx!$1:$1048576,MATCH('2014'!$A34,DataEx!$D:$D,0),MATCH('2014'!H$6,DataEx!$7:$7,0))</f>
        <v>458274.3799999996</v>
      </c>
      <c r="I34" s="189">
        <f>+INDEX(DataEx!$1:$1048576,MATCH('2014'!$A34,DataEx!$D:$D,0),MATCH('2014'!I$6,DataEx!$7:$7,0))</f>
        <v>1312845.2299999986</v>
      </c>
      <c r="J34" s="189">
        <f>+INDEX(DataEx!$1:$1048576,MATCH('2014'!$A34,DataEx!$D:$D,0),MATCH('2014'!J$6,DataEx!$7:$7,0))</f>
        <v>817179.90999999957</v>
      </c>
      <c r="K34" s="189">
        <f>+INDEX(DataEx!$1:$1048576,MATCH('2014'!$A34,DataEx!$D:$D,0),MATCH('2014'!K$6,DataEx!$7:$7,0))</f>
        <v>624959.39999999921</v>
      </c>
      <c r="L34" s="189">
        <f>+INDEX(DataEx!$1:$1048576,MATCH('2014'!$A34,DataEx!$D:$D,0),MATCH('2014'!L$6,DataEx!$7:$7,0))</f>
        <v>907125.79999999935</v>
      </c>
      <c r="M34" s="189">
        <f>+INDEX(DataEx!$1:$1048576,MATCH('2014'!$A34,DataEx!$D:$D,0),MATCH('2014'!M$6,DataEx!$7:$7,0))</f>
        <v>1035451.5999999981</v>
      </c>
      <c r="N34" s="189">
        <f>+INDEX(DataEx!$1:$1048576,MATCH('2014'!$A34,DataEx!$D:$D,0),MATCH('2014'!N$6,DataEx!$7:$7,0))</f>
        <v>804790.15999999922</v>
      </c>
      <c r="O34" s="189">
        <f>+INDEX(DataEx!$1:$1048576,MATCH('2014'!$A34,DataEx!$D:$D,0),MATCH('2014'!O$6,DataEx!$7:$7,0))</f>
        <v>843122.86999999988</v>
      </c>
      <c r="P34" s="189">
        <f>+INDEX(DataEx!$1:$1048576,MATCH('2014'!$A34,DataEx!$D:$D,0),MATCH('2014'!P$6,DataEx!$7:$7,0))</f>
        <v>1264399.8800000008</v>
      </c>
      <c r="Q34" s="189">
        <f>+INDEX(DataEx!$1:$1048576,MATCH('2014'!$A34,DataEx!$D:$D,0),MATCH('2014'!Q$6,DataEx!$7:$7,0))</f>
        <v>892455.30999999994</v>
      </c>
      <c r="R34" s="189">
        <f>+INDEX(DataEx!$1:$1048576,MATCH('2014'!$A34,DataEx!$D:$D,0),MATCH('2014'!R$6,DataEx!$7:$7,0))</f>
        <v>2425531.3999999957</v>
      </c>
      <c r="S34" s="270">
        <f t="shared" si="3"/>
        <v>11826015.559999991</v>
      </c>
      <c r="T34" s="271">
        <f t="shared" si="4"/>
        <v>3.4529722384433882E-3</v>
      </c>
    </row>
    <row r="35" spans="1:20">
      <c r="A35" s="176">
        <v>413</v>
      </c>
      <c r="B35" s="342" t="str">
        <f>+VLOOKUP($A35,Master!$D$22:$G$218,4,FALSE)</f>
        <v>Rashodi za materijal</v>
      </c>
      <c r="C35" s="343"/>
      <c r="D35" s="343"/>
      <c r="E35" s="343"/>
      <c r="F35" s="343"/>
      <c r="G35" s="189">
        <f>+INDEX(DataEx!$1:$1048576,MATCH('2014'!$A35,DataEx!$D:$D,0),MATCH('2014'!G$6,DataEx!$7:$7,0))</f>
        <v>1654244.6599999997</v>
      </c>
      <c r="H35" s="189">
        <f>+INDEX(DataEx!$1:$1048576,MATCH('2014'!$A35,DataEx!$D:$D,0),MATCH('2014'!H$6,DataEx!$7:$7,0))</f>
        <v>1756878.32</v>
      </c>
      <c r="I35" s="189">
        <f>+INDEX(DataEx!$1:$1048576,MATCH('2014'!$A35,DataEx!$D:$D,0),MATCH('2014'!I$6,DataEx!$7:$7,0))</f>
        <v>2361059.9200000004</v>
      </c>
      <c r="J35" s="189">
        <f>+INDEX(DataEx!$1:$1048576,MATCH('2014'!$A35,DataEx!$D:$D,0),MATCH('2014'!J$6,DataEx!$7:$7,0))</f>
        <v>1598969.7499999995</v>
      </c>
      <c r="K35" s="189">
        <f>+INDEX(DataEx!$1:$1048576,MATCH('2014'!$A35,DataEx!$D:$D,0),MATCH('2014'!K$6,DataEx!$7:$7,0))</f>
        <v>1736657.1300000001</v>
      </c>
      <c r="L35" s="189">
        <f>+INDEX(DataEx!$1:$1048576,MATCH('2014'!$A35,DataEx!$D:$D,0),MATCH('2014'!L$6,DataEx!$7:$7,0))</f>
        <v>2742207.45</v>
      </c>
      <c r="M35" s="189">
        <f>+INDEX(DataEx!$1:$1048576,MATCH('2014'!$A35,DataEx!$D:$D,0),MATCH('2014'!M$6,DataEx!$7:$7,0))</f>
        <v>1644397.4700000009</v>
      </c>
      <c r="N35" s="189">
        <f>+INDEX(DataEx!$1:$1048576,MATCH('2014'!$A35,DataEx!$D:$D,0),MATCH('2014'!N$6,DataEx!$7:$7,0))</f>
        <v>1795823.8599999996</v>
      </c>
      <c r="O35" s="189">
        <f>+INDEX(DataEx!$1:$1048576,MATCH('2014'!$A35,DataEx!$D:$D,0),MATCH('2014'!O$6,DataEx!$7:$7,0))</f>
        <v>1934935.9600000004</v>
      </c>
      <c r="P35" s="189">
        <f>+INDEX(DataEx!$1:$1048576,MATCH('2014'!$A35,DataEx!$D:$D,0),MATCH('2014'!P$6,DataEx!$7:$7,0))</f>
        <v>1997456.8600000003</v>
      </c>
      <c r="Q35" s="189">
        <f>+INDEX(DataEx!$1:$1048576,MATCH('2014'!$A35,DataEx!$D:$D,0),MATCH('2014'!Q$6,DataEx!$7:$7,0))</f>
        <v>2609608.1299999994</v>
      </c>
      <c r="R35" s="189">
        <f>+INDEX(DataEx!$1:$1048576,MATCH('2014'!$A35,DataEx!$D:$D,0),MATCH('2014'!R$6,DataEx!$7:$7,0))</f>
        <v>6753045.8400000036</v>
      </c>
      <c r="S35" s="270">
        <f t="shared" si="3"/>
        <v>28585285.350000001</v>
      </c>
      <c r="T35" s="271">
        <f t="shared" si="4"/>
        <v>8.3463611425801786E-3</v>
      </c>
    </row>
    <row r="36" spans="1:20">
      <c r="A36" s="176">
        <v>414</v>
      </c>
      <c r="B36" s="342" t="str">
        <f>+VLOOKUP($A36,Master!$D$22:$G$218,4,FALSE)</f>
        <v>Rashodi za usluge</v>
      </c>
      <c r="C36" s="343"/>
      <c r="D36" s="343"/>
      <c r="E36" s="343"/>
      <c r="F36" s="343"/>
      <c r="G36" s="189">
        <f>+INDEX(DataEx!$1:$1048576,MATCH('2014'!$A36,DataEx!$D:$D,0),MATCH('2014'!G$6,DataEx!$7:$7,0))</f>
        <v>1469717.6599999995</v>
      </c>
      <c r="H36" s="189">
        <f>+INDEX(DataEx!$1:$1048576,MATCH('2014'!$A36,DataEx!$D:$D,0),MATCH('2014'!H$6,DataEx!$7:$7,0))</f>
        <v>2666787.4400000018</v>
      </c>
      <c r="I36" s="189">
        <f>+INDEX(DataEx!$1:$1048576,MATCH('2014'!$A36,DataEx!$D:$D,0),MATCH('2014'!I$6,DataEx!$7:$7,0))</f>
        <v>4045459.9400000055</v>
      </c>
      <c r="J36" s="189">
        <f>+INDEX(DataEx!$1:$1048576,MATCH('2014'!$A36,DataEx!$D:$D,0),MATCH('2014'!J$6,DataEx!$7:$7,0))</f>
        <v>3646674.5000000028</v>
      </c>
      <c r="K36" s="189">
        <f>+INDEX(DataEx!$1:$1048576,MATCH('2014'!$A36,DataEx!$D:$D,0),MATCH('2014'!K$6,DataEx!$7:$7,0))</f>
        <v>4539346.7700000033</v>
      </c>
      <c r="L36" s="189">
        <f>+INDEX(DataEx!$1:$1048576,MATCH('2014'!$A36,DataEx!$D:$D,0),MATCH('2014'!L$6,DataEx!$7:$7,0))</f>
        <v>3875089.3900000062</v>
      </c>
      <c r="M36" s="189">
        <f>+INDEX(DataEx!$1:$1048576,MATCH('2014'!$A36,DataEx!$D:$D,0),MATCH('2014'!M$6,DataEx!$7:$7,0))</f>
        <v>4316636.1600000039</v>
      </c>
      <c r="N36" s="189">
        <f>+INDEX(DataEx!$1:$1048576,MATCH('2014'!$A36,DataEx!$D:$D,0),MATCH('2014'!N$6,DataEx!$7:$7,0))</f>
        <v>4147376.0900000054</v>
      </c>
      <c r="O36" s="189">
        <f>+INDEX(DataEx!$1:$1048576,MATCH('2014'!$A36,DataEx!$D:$D,0),MATCH('2014'!O$6,DataEx!$7:$7,0))</f>
        <v>3358091.4400000013</v>
      </c>
      <c r="P36" s="189">
        <f>+INDEX(DataEx!$1:$1048576,MATCH('2014'!$A36,DataEx!$D:$D,0),MATCH('2014'!P$6,DataEx!$7:$7,0))</f>
        <v>6691301.8300000075</v>
      </c>
      <c r="Q36" s="189">
        <f>+INDEX(DataEx!$1:$1048576,MATCH('2014'!$A36,DataEx!$D:$D,0),MATCH('2014'!Q$6,DataEx!$7:$7,0))</f>
        <v>3749089.27</v>
      </c>
      <c r="R36" s="189">
        <f>+INDEX(DataEx!$1:$1048576,MATCH('2014'!$A36,DataEx!$D:$D,0),MATCH('2014'!R$6,DataEx!$7:$7,0))</f>
        <v>9401300.1599999405</v>
      </c>
      <c r="S36" s="270">
        <f t="shared" si="3"/>
        <v>51906870.649999976</v>
      </c>
      <c r="T36" s="271">
        <f t="shared" si="4"/>
        <v>1.5155821707621865E-2</v>
      </c>
    </row>
    <row r="37" spans="1:20">
      <c r="A37" s="176">
        <v>415</v>
      </c>
      <c r="B37" s="342" t="str">
        <f>+VLOOKUP($A37,Master!$D$22:$G$218,4,FALSE)</f>
        <v>Rashodi za tekuće održavanje</v>
      </c>
      <c r="C37" s="343"/>
      <c r="D37" s="343"/>
      <c r="E37" s="343"/>
      <c r="F37" s="343"/>
      <c r="G37" s="189">
        <f>+INDEX(DataEx!$1:$1048576,MATCH('2014'!$A37,DataEx!$D:$D,0),MATCH('2014'!G$6,DataEx!$7:$7,0))</f>
        <v>639522.21</v>
      </c>
      <c r="H37" s="189">
        <f>+INDEX(DataEx!$1:$1048576,MATCH('2014'!$A37,DataEx!$D:$D,0),MATCH('2014'!H$6,DataEx!$7:$7,0))</f>
        <v>185129.93999999994</v>
      </c>
      <c r="I37" s="189">
        <f>+INDEX(DataEx!$1:$1048576,MATCH('2014'!$A37,DataEx!$D:$D,0),MATCH('2014'!I$6,DataEx!$7:$7,0))</f>
        <v>1189329.8499999999</v>
      </c>
      <c r="J37" s="189">
        <f>+INDEX(DataEx!$1:$1048576,MATCH('2014'!$A37,DataEx!$D:$D,0),MATCH('2014'!J$6,DataEx!$7:$7,0))</f>
        <v>2186869.6</v>
      </c>
      <c r="K37" s="189">
        <f>+INDEX(DataEx!$1:$1048576,MATCH('2014'!$A37,DataEx!$D:$D,0),MATCH('2014'!K$6,DataEx!$7:$7,0))</f>
        <v>2500201.56</v>
      </c>
      <c r="L37" s="189">
        <f>+INDEX(DataEx!$1:$1048576,MATCH('2014'!$A37,DataEx!$D:$D,0),MATCH('2014'!L$6,DataEx!$7:$7,0))</f>
        <v>1421763.2600000002</v>
      </c>
      <c r="M37" s="189">
        <f>+INDEX(DataEx!$1:$1048576,MATCH('2014'!$A37,DataEx!$D:$D,0),MATCH('2014'!M$6,DataEx!$7:$7,0))</f>
        <v>1944244.05</v>
      </c>
      <c r="N37" s="189">
        <f>+INDEX(DataEx!$1:$1048576,MATCH('2014'!$A37,DataEx!$D:$D,0),MATCH('2014'!N$6,DataEx!$7:$7,0))</f>
        <v>1888022.9799999997</v>
      </c>
      <c r="O37" s="189">
        <f>+INDEX(DataEx!$1:$1048576,MATCH('2014'!$A37,DataEx!$D:$D,0),MATCH('2014'!O$6,DataEx!$7:$7,0))</f>
        <v>2165109.09</v>
      </c>
      <c r="P37" s="189">
        <f>+INDEX(DataEx!$1:$1048576,MATCH('2014'!$A37,DataEx!$D:$D,0),MATCH('2014'!P$6,DataEx!$7:$7,0))</f>
        <v>2645946.2399999998</v>
      </c>
      <c r="Q37" s="189">
        <f>+INDEX(DataEx!$1:$1048576,MATCH('2014'!$A37,DataEx!$D:$D,0),MATCH('2014'!Q$6,DataEx!$7:$7,0))</f>
        <v>1134749.9900000002</v>
      </c>
      <c r="R37" s="189">
        <f>+INDEX(DataEx!$1:$1048576,MATCH('2014'!$A37,DataEx!$D:$D,0),MATCH('2014'!R$6,DataEx!$7:$7,0))</f>
        <v>3374454.9999999991</v>
      </c>
      <c r="S37" s="270">
        <f t="shared" si="3"/>
        <v>21275343.770000003</v>
      </c>
      <c r="T37" s="271">
        <f t="shared" si="4"/>
        <v>6.2119968495246555E-3</v>
      </c>
    </row>
    <row r="38" spans="1:20">
      <c r="A38" s="176">
        <v>416</v>
      </c>
      <c r="B38" s="342" t="str">
        <f>+VLOOKUP($A38,Master!$D$22:$G$218,4,FALSE)</f>
        <v>Kamate</v>
      </c>
      <c r="C38" s="343"/>
      <c r="D38" s="343"/>
      <c r="E38" s="343"/>
      <c r="F38" s="343"/>
      <c r="G38" s="189">
        <f>+INDEX(DataEx!$1:$1048576,MATCH('2014'!$A38,DataEx!$D:$D,0),MATCH('2014'!G$6,DataEx!$7:$7,0))</f>
        <v>2311659.59</v>
      </c>
      <c r="H38" s="189">
        <f>+INDEX(DataEx!$1:$1048576,MATCH('2014'!$A38,DataEx!$D:$D,0),MATCH('2014'!H$6,DataEx!$7:$7,0))</f>
        <v>1110012.8900000001</v>
      </c>
      <c r="I38" s="189">
        <f>+INDEX(DataEx!$1:$1048576,MATCH('2014'!$A38,DataEx!$D:$D,0),MATCH('2014'!I$6,DataEx!$7:$7,0))</f>
        <v>4624851.26</v>
      </c>
      <c r="J38" s="189">
        <f>+INDEX(DataEx!$1:$1048576,MATCH('2014'!$A38,DataEx!$D:$D,0),MATCH('2014'!J$6,DataEx!$7:$7,0))</f>
        <v>24662562.759999998</v>
      </c>
      <c r="K38" s="189">
        <f>+INDEX(DataEx!$1:$1048576,MATCH('2014'!$A38,DataEx!$D:$D,0),MATCH('2014'!K$6,DataEx!$7:$7,0))</f>
        <v>4723174.4800000004</v>
      </c>
      <c r="L38" s="189">
        <f>+INDEX(DataEx!$1:$1048576,MATCH('2014'!$A38,DataEx!$D:$D,0),MATCH('2014'!L$6,DataEx!$7:$7,0))</f>
        <v>5612578.3699999992</v>
      </c>
      <c r="M38" s="189">
        <f>+INDEX(DataEx!$1:$1048576,MATCH('2014'!$A38,DataEx!$D:$D,0),MATCH('2014'!M$6,DataEx!$7:$7,0))</f>
        <v>6410905.9299999997</v>
      </c>
      <c r="N38" s="189">
        <f>+INDEX(DataEx!$1:$1048576,MATCH('2014'!$A38,DataEx!$D:$D,0),MATCH('2014'!N$6,DataEx!$7:$7,0))</f>
        <v>1247748.4300000002</v>
      </c>
      <c r="O38" s="189">
        <f>+INDEX(DataEx!$1:$1048576,MATCH('2014'!$A38,DataEx!$D:$D,0),MATCH('2014'!O$6,DataEx!$7:$7,0))</f>
        <v>17459439.960000001</v>
      </c>
      <c r="P38" s="189">
        <f>+INDEX(DataEx!$1:$1048576,MATCH('2014'!$A38,DataEx!$D:$D,0),MATCH('2014'!P$6,DataEx!$7:$7,0))</f>
        <v>588543.66</v>
      </c>
      <c r="Q38" s="189">
        <f>+INDEX(DataEx!$1:$1048576,MATCH('2014'!$A38,DataEx!$D:$D,0),MATCH('2014'!Q$6,DataEx!$7:$7,0))</f>
        <v>554376.06999999995</v>
      </c>
      <c r="R38" s="189">
        <f>+INDEX(DataEx!$1:$1048576,MATCH('2014'!$A38,DataEx!$D:$D,0),MATCH('2014'!R$6,DataEx!$7:$7,0))</f>
        <v>5676117.540000001</v>
      </c>
      <c r="S38" s="270">
        <f t="shared" si="3"/>
        <v>74981970.939999998</v>
      </c>
      <c r="T38" s="271">
        <f t="shared" si="4"/>
        <v>2.1893313324846418E-2</v>
      </c>
    </row>
    <row r="39" spans="1:20">
      <c r="A39" s="176">
        <v>417</v>
      </c>
      <c r="B39" s="342" t="str">
        <f>+VLOOKUP($A39,Master!$D$22:$G$218,4,FALSE)</f>
        <v>Renta</v>
      </c>
      <c r="C39" s="343"/>
      <c r="D39" s="343"/>
      <c r="E39" s="343"/>
      <c r="F39" s="343"/>
      <c r="G39" s="189">
        <f>+INDEX(DataEx!$1:$1048576,MATCH('2014'!$A39,DataEx!$D:$D,0),MATCH('2014'!G$6,DataEx!$7:$7,0))</f>
        <v>940663.68000000028</v>
      </c>
      <c r="H39" s="189">
        <f>+INDEX(DataEx!$1:$1048576,MATCH('2014'!$A39,DataEx!$D:$D,0),MATCH('2014'!H$6,DataEx!$7:$7,0))</f>
        <v>532115.69999999995</v>
      </c>
      <c r="I39" s="189">
        <f>+INDEX(DataEx!$1:$1048576,MATCH('2014'!$A39,DataEx!$D:$D,0),MATCH('2014'!I$6,DataEx!$7:$7,0))</f>
        <v>635952.7300000001</v>
      </c>
      <c r="J39" s="189">
        <f>+INDEX(DataEx!$1:$1048576,MATCH('2014'!$A39,DataEx!$D:$D,0),MATCH('2014'!J$6,DataEx!$7:$7,0))</f>
        <v>682674.54999999993</v>
      </c>
      <c r="K39" s="189">
        <f>+INDEX(DataEx!$1:$1048576,MATCH('2014'!$A39,DataEx!$D:$D,0),MATCH('2014'!K$6,DataEx!$7:$7,0))</f>
        <v>791656.25</v>
      </c>
      <c r="L39" s="189">
        <f>+INDEX(DataEx!$1:$1048576,MATCH('2014'!$A39,DataEx!$D:$D,0),MATCH('2014'!L$6,DataEx!$7:$7,0))</f>
        <v>768899.79999999993</v>
      </c>
      <c r="M39" s="189">
        <f>+INDEX(DataEx!$1:$1048576,MATCH('2014'!$A39,DataEx!$D:$D,0),MATCH('2014'!M$6,DataEx!$7:$7,0))</f>
        <v>704468.67000000016</v>
      </c>
      <c r="N39" s="189">
        <f>+INDEX(DataEx!$1:$1048576,MATCH('2014'!$A39,DataEx!$D:$D,0),MATCH('2014'!N$6,DataEx!$7:$7,0))</f>
        <v>564493.41999999993</v>
      </c>
      <c r="O39" s="189">
        <f>+INDEX(DataEx!$1:$1048576,MATCH('2014'!$A39,DataEx!$D:$D,0),MATCH('2014'!O$6,DataEx!$7:$7,0))</f>
        <v>382571.17999999993</v>
      </c>
      <c r="P39" s="189">
        <f>+INDEX(DataEx!$1:$1048576,MATCH('2014'!$A39,DataEx!$D:$D,0),MATCH('2014'!P$6,DataEx!$7:$7,0))</f>
        <v>878175.46000000008</v>
      </c>
      <c r="Q39" s="189">
        <f>+INDEX(DataEx!$1:$1048576,MATCH('2014'!$A39,DataEx!$D:$D,0),MATCH('2014'!Q$6,DataEx!$7:$7,0))</f>
        <v>526085.07000000007</v>
      </c>
      <c r="R39" s="189">
        <f>+INDEX(DataEx!$1:$1048576,MATCH('2014'!$A39,DataEx!$D:$D,0),MATCH('2014'!R$6,DataEx!$7:$7,0))</f>
        <v>640245.18999999983</v>
      </c>
      <c r="S39" s="270">
        <f t="shared" si="3"/>
        <v>8048001.6999999993</v>
      </c>
      <c r="T39" s="271">
        <f t="shared" si="4"/>
        <v>2.349863849244353E-3</v>
      </c>
    </row>
    <row r="40" spans="1:20">
      <c r="A40" s="176">
        <v>418</v>
      </c>
      <c r="B40" s="342" t="str">
        <f>+VLOOKUP($A40,Master!$D$22:$G$218,4,FALSE)</f>
        <v>Subvencije</v>
      </c>
      <c r="C40" s="343"/>
      <c r="D40" s="343"/>
      <c r="E40" s="343"/>
      <c r="F40" s="343"/>
      <c r="G40" s="189">
        <f>+INDEX(DataEx!$1:$1048576,MATCH('2014'!$A40,DataEx!$D:$D,0),MATCH('2014'!G$6,DataEx!$7:$7,0))</f>
        <v>2104751.61</v>
      </c>
      <c r="H40" s="189">
        <f>+INDEX(DataEx!$1:$1048576,MATCH('2014'!$A40,DataEx!$D:$D,0),MATCH('2014'!H$6,DataEx!$7:$7,0))</f>
        <v>964053.87</v>
      </c>
      <c r="I40" s="189">
        <f>+INDEX(DataEx!$1:$1048576,MATCH('2014'!$A40,DataEx!$D:$D,0),MATCH('2014'!I$6,DataEx!$7:$7,0))</f>
        <v>3024119.0700000003</v>
      </c>
      <c r="J40" s="189">
        <f>+INDEX(DataEx!$1:$1048576,MATCH('2014'!$A40,DataEx!$D:$D,0),MATCH('2014'!J$6,DataEx!$7:$7,0))</f>
        <v>1097205.76</v>
      </c>
      <c r="K40" s="189">
        <f>+INDEX(DataEx!$1:$1048576,MATCH('2014'!$A40,DataEx!$D:$D,0),MATCH('2014'!K$6,DataEx!$7:$7,0))</f>
        <v>593941.83000000007</v>
      </c>
      <c r="L40" s="189">
        <f>+INDEX(DataEx!$1:$1048576,MATCH('2014'!$A40,DataEx!$D:$D,0),MATCH('2014'!L$6,DataEx!$7:$7,0))</f>
        <v>2276344.9</v>
      </c>
      <c r="M40" s="189">
        <f>+INDEX(DataEx!$1:$1048576,MATCH('2014'!$A40,DataEx!$D:$D,0),MATCH('2014'!M$6,DataEx!$7:$7,0))</f>
        <v>349559.56000000006</v>
      </c>
      <c r="N40" s="189">
        <f>+INDEX(DataEx!$1:$1048576,MATCH('2014'!$A40,DataEx!$D:$D,0),MATCH('2014'!N$6,DataEx!$7:$7,0))</f>
        <v>1341562.3399999999</v>
      </c>
      <c r="O40" s="189">
        <f>+INDEX(DataEx!$1:$1048576,MATCH('2014'!$A40,DataEx!$D:$D,0),MATCH('2014'!O$6,DataEx!$7:$7,0))</f>
        <v>328229.89</v>
      </c>
      <c r="P40" s="189">
        <f>+INDEX(DataEx!$1:$1048576,MATCH('2014'!$A40,DataEx!$D:$D,0),MATCH('2014'!P$6,DataEx!$7:$7,0))</f>
        <v>1158637.43</v>
      </c>
      <c r="Q40" s="189">
        <f>+INDEX(DataEx!$1:$1048576,MATCH('2014'!$A40,DataEx!$D:$D,0),MATCH('2014'!Q$6,DataEx!$7:$7,0))</f>
        <v>606415.77999999991</v>
      </c>
      <c r="R40" s="189">
        <f>+INDEX(DataEx!$1:$1048576,MATCH('2014'!$A40,DataEx!$D:$D,0),MATCH('2014'!R$6,DataEx!$7:$7,0))</f>
        <v>4582041.3</v>
      </c>
      <c r="S40" s="270">
        <f t="shared" si="3"/>
        <v>18426863.34</v>
      </c>
      <c r="T40" s="271">
        <f t="shared" si="4"/>
        <v>5.3802945913433466E-3</v>
      </c>
    </row>
    <row r="41" spans="1:20">
      <c r="A41" s="176">
        <v>419</v>
      </c>
      <c r="B41" s="342" t="str">
        <f>+VLOOKUP($A41,Master!$D$22:$G$218,4,FALSE)</f>
        <v>Ostali izdaci</v>
      </c>
      <c r="C41" s="343"/>
      <c r="D41" s="343"/>
      <c r="E41" s="343"/>
      <c r="F41" s="343"/>
      <c r="G41" s="189">
        <f>+INDEX(DataEx!$1:$1048576,MATCH('2014'!$A41,DataEx!$D:$D,0),MATCH('2014'!G$6,DataEx!$7:$7,0))</f>
        <v>895446.35000000172</v>
      </c>
      <c r="H41" s="189">
        <f>+INDEX(DataEx!$1:$1048576,MATCH('2014'!$A41,DataEx!$D:$D,0),MATCH('2014'!H$6,DataEx!$7:$7,0))</f>
        <v>1098193.1100000003</v>
      </c>
      <c r="I41" s="189">
        <f>+INDEX(DataEx!$1:$1048576,MATCH('2014'!$A41,DataEx!$D:$D,0),MATCH('2014'!I$6,DataEx!$7:$7,0))</f>
        <v>2924489.21</v>
      </c>
      <c r="J41" s="189">
        <f>+INDEX(DataEx!$1:$1048576,MATCH('2014'!$A41,DataEx!$D:$D,0),MATCH('2014'!J$6,DataEx!$7:$7,0))</f>
        <v>1209220.0199999996</v>
      </c>
      <c r="K41" s="189">
        <f>+INDEX(DataEx!$1:$1048576,MATCH('2014'!$A41,DataEx!$D:$D,0),MATCH('2014'!K$6,DataEx!$7:$7,0))</f>
        <v>1380836.0100000007</v>
      </c>
      <c r="L41" s="189">
        <f>+INDEX(DataEx!$1:$1048576,MATCH('2014'!$A41,DataEx!$D:$D,0),MATCH('2014'!L$6,DataEx!$7:$7,0))</f>
        <v>2095342.0500000005</v>
      </c>
      <c r="M41" s="189">
        <f>+INDEX(DataEx!$1:$1048576,MATCH('2014'!$A41,DataEx!$D:$D,0),MATCH('2014'!M$6,DataEx!$7:$7,0))</f>
        <v>1959342.91</v>
      </c>
      <c r="N41" s="189">
        <f>+INDEX(DataEx!$1:$1048576,MATCH('2014'!$A41,DataEx!$D:$D,0),MATCH('2014'!N$6,DataEx!$7:$7,0))</f>
        <v>2009638.3300000005</v>
      </c>
      <c r="O41" s="189">
        <f>+INDEX(DataEx!$1:$1048576,MATCH('2014'!$A41,DataEx!$D:$D,0),MATCH('2014'!O$6,DataEx!$7:$7,0))</f>
        <v>2480108.0599999996</v>
      </c>
      <c r="P41" s="189">
        <f>+INDEX(DataEx!$1:$1048576,MATCH('2014'!$A41,DataEx!$D:$D,0),MATCH('2014'!P$6,DataEx!$7:$7,0))</f>
        <v>2591569.5599999996</v>
      </c>
      <c r="Q41" s="189">
        <f>+INDEX(DataEx!$1:$1048576,MATCH('2014'!$A41,DataEx!$D:$D,0),MATCH('2014'!Q$6,DataEx!$7:$7,0))</f>
        <v>1790553.1799999985</v>
      </c>
      <c r="R41" s="189">
        <f>+INDEX(DataEx!$1:$1048576,MATCH('2014'!$A41,DataEx!$D:$D,0),MATCH('2014'!R$6,DataEx!$7:$7,0))</f>
        <v>4342483.6900000004</v>
      </c>
      <c r="S41" s="270">
        <f t="shared" si="3"/>
        <v>24777222.48</v>
      </c>
      <c r="T41" s="271">
        <f t="shared" si="4"/>
        <v>7.2344790124033546E-3</v>
      </c>
    </row>
    <row r="42" spans="1:20">
      <c r="A42" s="176">
        <v>440</v>
      </c>
      <c r="B42" s="342" t="str">
        <f>+VLOOKUP($A42,Master!$D$22:$G$218,4,FALSE)</f>
        <v>Kapitalni izdaci u tekućem budžetu</v>
      </c>
      <c r="C42" s="343"/>
      <c r="D42" s="343"/>
      <c r="E42" s="343"/>
      <c r="F42" s="343"/>
      <c r="G42" s="189">
        <f>+INDEX(DataEx!$1:$1048576,MATCH('2014'!$A42,DataEx!$D:$D,0),MATCH('2014'!G$6,DataEx!$7:$7,0))</f>
        <v>13739.029999999999</v>
      </c>
      <c r="H42" s="189">
        <f>+INDEX(DataEx!$1:$1048576,MATCH('2014'!$A42,DataEx!$D:$D,0),MATCH('2014'!H$6,DataEx!$7:$7,0))</f>
        <v>367892.64999999979</v>
      </c>
      <c r="I42" s="189">
        <f>+INDEX(DataEx!$1:$1048576,MATCH('2014'!$A42,DataEx!$D:$D,0),MATCH('2014'!I$6,DataEx!$7:$7,0))</f>
        <v>424354.38999999996</v>
      </c>
      <c r="J42" s="189">
        <f>+INDEX(DataEx!$1:$1048576,MATCH('2014'!$A42,DataEx!$D:$D,0),MATCH('2014'!J$6,DataEx!$7:$7,0))</f>
        <v>749348.70999999985</v>
      </c>
      <c r="K42" s="189">
        <f>+INDEX(DataEx!$1:$1048576,MATCH('2014'!$A42,DataEx!$D:$D,0),MATCH('2014'!K$6,DataEx!$7:$7,0))</f>
        <v>634069.50000000012</v>
      </c>
      <c r="L42" s="189">
        <f>+INDEX(DataEx!$1:$1048576,MATCH('2014'!$A42,DataEx!$D:$D,0),MATCH('2014'!L$6,DataEx!$7:$7,0))</f>
        <v>766400.02999999991</v>
      </c>
      <c r="M42" s="189">
        <f>+INDEX(DataEx!$1:$1048576,MATCH('2014'!$A42,DataEx!$D:$D,0),MATCH('2014'!M$6,DataEx!$7:$7,0))</f>
        <v>763771.87</v>
      </c>
      <c r="N42" s="189">
        <f>+INDEX(DataEx!$1:$1048576,MATCH('2014'!$A42,DataEx!$D:$D,0),MATCH('2014'!N$6,DataEx!$7:$7,0))</f>
        <v>1885129.5800000003</v>
      </c>
      <c r="O42" s="189">
        <f>+INDEX(DataEx!$1:$1048576,MATCH('2014'!$A42,DataEx!$D:$D,0),MATCH('2014'!O$6,DataEx!$7:$7,0))</f>
        <v>496373.51000000007</v>
      </c>
      <c r="P42" s="189">
        <f>+INDEX(DataEx!$1:$1048576,MATCH('2014'!$A42,DataEx!$D:$D,0),MATCH('2014'!P$6,DataEx!$7:$7,0))</f>
        <v>46958821.280000001</v>
      </c>
      <c r="Q42" s="189">
        <f>+INDEX(DataEx!$1:$1048576,MATCH('2014'!$A42,DataEx!$D:$D,0),MATCH('2014'!Q$6,DataEx!$7:$7,0))</f>
        <v>4562097.6400000006</v>
      </c>
      <c r="R42" s="189">
        <f>+INDEX(DataEx!$1:$1048576,MATCH('2014'!$A42,DataEx!$D:$D,0),MATCH('2014'!R$6,DataEx!$7:$7,0))</f>
        <v>6732420.6899999958</v>
      </c>
      <c r="S42" s="270">
        <f t="shared" si="3"/>
        <v>64354418.879999995</v>
      </c>
      <c r="T42" s="271">
        <f t="shared" si="4"/>
        <v>1.8790269697040479E-2</v>
      </c>
    </row>
    <row r="43" spans="1:20">
      <c r="A43" s="176">
        <v>42</v>
      </c>
      <c r="B43" s="332" t="str">
        <f>+VLOOKUP($A43,Master!$D$22:$G$218,4,FALSE)</f>
        <v>Transferi za socijalnu zaštitu</v>
      </c>
      <c r="C43" s="333"/>
      <c r="D43" s="333"/>
      <c r="E43" s="333"/>
      <c r="F43" s="333"/>
      <c r="G43" s="219">
        <f>+SUM(G44:G48)</f>
        <v>39555878.579999991</v>
      </c>
      <c r="H43" s="219">
        <f t="shared" ref="H43:R43" si="8">+SUM(H44:H48)</f>
        <v>41425187.059999995</v>
      </c>
      <c r="I43" s="219">
        <f t="shared" si="8"/>
        <v>41909906.139999978</v>
      </c>
      <c r="J43" s="219">
        <f t="shared" si="8"/>
        <v>40423629.729999989</v>
      </c>
      <c r="K43" s="219">
        <f t="shared" si="8"/>
        <v>40506895.870000027</v>
      </c>
      <c r="L43" s="219">
        <f t="shared" si="8"/>
        <v>40386120.24000001</v>
      </c>
      <c r="M43" s="219">
        <f t="shared" si="8"/>
        <v>42646776.50999999</v>
      </c>
      <c r="N43" s="219">
        <f t="shared" si="8"/>
        <v>41817476.330000013</v>
      </c>
      <c r="O43" s="219">
        <f t="shared" si="8"/>
        <v>39292859.510000005</v>
      </c>
      <c r="P43" s="219">
        <f t="shared" si="8"/>
        <v>40455528.219999991</v>
      </c>
      <c r="Q43" s="219">
        <f t="shared" si="8"/>
        <v>40886054.279999994</v>
      </c>
      <c r="R43" s="283">
        <f t="shared" si="8"/>
        <v>42841697.649999999</v>
      </c>
      <c r="S43" s="273">
        <f t="shared" si="3"/>
        <v>492148010.11999995</v>
      </c>
      <c r="T43" s="274">
        <f t="shared" si="4"/>
        <v>0.14369788434047323</v>
      </c>
    </row>
    <row r="44" spans="1:20">
      <c r="A44" s="176">
        <v>421</v>
      </c>
      <c r="B44" s="342" t="str">
        <f>+VLOOKUP($A44,Master!$D$22:$G$218,4,FALSE)</f>
        <v>Prava iz oblasti socijalne zaštite</v>
      </c>
      <c r="C44" s="343"/>
      <c r="D44" s="343"/>
      <c r="E44" s="343"/>
      <c r="F44" s="343"/>
      <c r="G44" s="189">
        <f>+INDEX(DataEx!$1:$1048576,MATCH('2014'!$A44,DataEx!$D:$D,0),MATCH('2014'!G$6,DataEx!$7:$7,0))</f>
        <v>5197554.8999999994</v>
      </c>
      <c r="H44" s="189">
        <f>+INDEX(DataEx!$1:$1048576,MATCH('2014'!$A44,DataEx!$D:$D,0),MATCH('2014'!H$6,DataEx!$7:$7,0))</f>
        <v>5250468.459999999</v>
      </c>
      <c r="I44" s="189">
        <f>+INDEX(DataEx!$1:$1048576,MATCH('2014'!$A44,DataEx!$D:$D,0),MATCH('2014'!I$6,DataEx!$7:$7,0))</f>
        <v>4943694.8400000008</v>
      </c>
      <c r="J44" s="189">
        <f>+INDEX(DataEx!$1:$1048576,MATCH('2014'!$A44,DataEx!$D:$D,0),MATCH('2014'!J$6,DataEx!$7:$7,0))</f>
        <v>5048089.1399999997</v>
      </c>
      <c r="K44" s="189">
        <f>+INDEX(DataEx!$1:$1048576,MATCH('2014'!$A44,DataEx!$D:$D,0),MATCH('2014'!K$6,DataEx!$7:$7,0))</f>
        <v>4807265.8800000008</v>
      </c>
      <c r="L44" s="189">
        <f>+INDEX(DataEx!$1:$1048576,MATCH('2014'!$A44,DataEx!$D:$D,0),MATCH('2014'!L$6,DataEx!$7:$7,0))</f>
        <v>5282073.3999999994</v>
      </c>
      <c r="M44" s="189">
        <f>+INDEX(DataEx!$1:$1048576,MATCH('2014'!$A44,DataEx!$D:$D,0),MATCH('2014'!M$6,DataEx!$7:$7,0))</f>
        <v>5431940.5699999994</v>
      </c>
      <c r="N44" s="189">
        <f>+INDEX(DataEx!$1:$1048576,MATCH('2014'!$A44,DataEx!$D:$D,0),MATCH('2014'!N$6,DataEx!$7:$7,0))</f>
        <v>5056103.28</v>
      </c>
      <c r="O44" s="189">
        <f>+INDEX(DataEx!$1:$1048576,MATCH('2014'!$A44,DataEx!$D:$D,0),MATCH('2014'!O$6,DataEx!$7:$7,0))</f>
        <v>5029618.1500000004</v>
      </c>
      <c r="P44" s="189">
        <f>+INDEX(DataEx!$1:$1048576,MATCH('2014'!$A44,DataEx!$D:$D,0),MATCH('2014'!P$6,DataEx!$7:$7,0))</f>
        <v>5059119.72</v>
      </c>
      <c r="Q44" s="189">
        <f>+INDEX(DataEx!$1:$1048576,MATCH('2014'!$A44,DataEx!$D:$D,0),MATCH('2014'!Q$6,DataEx!$7:$7,0))</f>
        <v>5502927.5499999998</v>
      </c>
      <c r="R44" s="189">
        <f>+INDEX(DataEx!$1:$1048576,MATCH('2014'!$A44,DataEx!$D:$D,0),MATCH('2014'!R$6,DataEx!$7:$7,0))</f>
        <v>5256058.13</v>
      </c>
      <c r="S44" s="270">
        <f t="shared" si="3"/>
        <v>61864914.019999996</v>
      </c>
      <c r="T44" s="271">
        <f t="shared" si="4"/>
        <v>1.806338149657798E-2</v>
      </c>
    </row>
    <row r="45" spans="1:20">
      <c r="A45" s="176">
        <v>422</v>
      </c>
      <c r="B45" s="342" t="str">
        <f>+VLOOKUP($A45,Master!$D$22:$G$218,4,FALSE)</f>
        <v>Sredstva za tehnološke viškove</v>
      </c>
      <c r="C45" s="343"/>
      <c r="D45" s="343"/>
      <c r="E45" s="343"/>
      <c r="F45" s="343"/>
      <c r="G45" s="189">
        <f>+INDEX(DataEx!$1:$1048576,MATCH('2014'!$A45,DataEx!$D:$D,0),MATCH('2014'!G$6,DataEx!$7:$7,0))</f>
        <v>631049.96999999986</v>
      </c>
      <c r="H45" s="189">
        <f>+INDEX(DataEx!$1:$1048576,MATCH('2014'!$A45,DataEx!$D:$D,0),MATCH('2014'!H$6,DataEx!$7:$7,0))</f>
        <v>2339008.5</v>
      </c>
      <c r="I45" s="189">
        <f>+INDEX(DataEx!$1:$1048576,MATCH('2014'!$A45,DataEx!$D:$D,0),MATCH('2014'!I$6,DataEx!$7:$7,0))</f>
        <v>3379279.58</v>
      </c>
      <c r="J45" s="189">
        <f>+INDEX(DataEx!$1:$1048576,MATCH('2014'!$A45,DataEx!$D:$D,0),MATCH('2014'!J$6,DataEx!$7:$7,0))</f>
        <v>1009266.9</v>
      </c>
      <c r="K45" s="189">
        <f>+INDEX(DataEx!$1:$1048576,MATCH('2014'!$A45,DataEx!$D:$D,0),MATCH('2014'!K$6,DataEx!$7:$7,0))</f>
        <v>1685588.0299999998</v>
      </c>
      <c r="L45" s="189">
        <f>+INDEX(DataEx!$1:$1048576,MATCH('2014'!$A45,DataEx!$D:$D,0),MATCH('2014'!L$6,DataEx!$7:$7,0))</f>
        <v>985386.37999999989</v>
      </c>
      <c r="M45" s="189">
        <f>+INDEX(DataEx!$1:$1048576,MATCH('2014'!$A45,DataEx!$D:$D,0),MATCH('2014'!M$6,DataEx!$7:$7,0))</f>
        <v>3437238.8899999997</v>
      </c>
      <c r="N45" s="189">
        <f>+INDEX(DataEx!$1:$1048576,MATCH('2014'!$A45,DataEx!$D:$D,0),MATCH('2014'!N$6,DataEx!$7:$7,0))</f>
        <v>2362835.4900000002</v>
      </c>
      <c r="O45" s="189">
        <f>+INDEX(DataEx!$1:$1048576,MATCH('2014'!$A45,DataEx!$D:$D,0),MATCH('2014'!O$6,DataEx!$7:$7,0))</f>
        <v>1222801.96</v>
      </c>
      <c r="P45" s="189">
        <f>+INDEX(DataEx!$1:$1048576,MATCH('2014'!$A45,DataEx!$D:$D,0),MATCH('2014'!P$6,DataEx!$7:$7,0))</f>
        <v>1235836.97</v>
      </c>
      <c r="Q45" s="189">
        <f>+INDEX(DataEx!$1:$1048576,MATCH('2014'!$A45,DataEx!$D:$D,0),MATCH('2014'!Q$6,DataEx!$7:$7,0))</f>
        <v>947096.49</v>
      </c>
      <c r="R45" s="189">
        <f>+INDEX(DataEx!$1:$1048576,MATCH('2014'!$A45,DataEx!$D:$D,0),MATCH('2014'!R$6,DataEx!$7:$7,0))</f>
        <v>3352388.2399999998</v>
      </c>
      <c r="S45" s="270">
        <f t="shared" si="3"/>
        <v>22587777.399999995</v>
      </c>
      <c r="T45" s="271">
        <f t="shared" si="4"/>
        <v>6.5952025764406327E-3</v>
      </c>
    </row>
    <row r="46" spans="1:20">
      <c r="A46" s="176">
        <v>423</v>
      </c>
      <c r="B46" s="342" t="str">
        <f>+VLOOKUP($A46,Master!$D$22:$G$218,4,FALSE)</f>
        <v>Prava iz oblasti penzijskog i invalidskog osiguranja</v>
      </c>
      <c r="C46" s="343"/>
      <c r="D46" s="343"/>
      <c r="E46" s="343"/>
      <c r="F46" s="343"/>
      <c r="G46" s="189">
        <f>+INDEX(DataEx!$1:$1048576,MATCH('2014'!$A46,DataEx!$D:$D,0),MATCH('2014'!G$6,DataEx!$7:$7,0))</f>
        <v>31930605.569999997</v>
      </c>
      <c r="H46" s="189">
        <f>+INDEX(DataEx!$1:$1048576,MATCH('2014'!$A46,DataEx!$D:$D,0),MATCH('2014'!H$6,DataEx!$7:$7,0))</f>
        <v>32322505.829999998</v>
      </c>
      <c r="I46" s="189">
        <f>+INDEX(DataEx!$1:$1048576,MATCH('2014'!$A46,DataEx!$D:$D,0),MATCH('2014'!I$6,DataEx!$7:$7,0))</f>
        <v>32139547.499999978</v>
      </c>
      <c r="J46" s="189">
        <f>+INDEX(DataEx!$1:$1048576,MATCH('2014'!$A46,DataEx!$D:$D,0),MATCH('2014'!J$6,DataEx!$7:$7,0))</f>
        <v>32175533.069999993</v>
      </c>
      <c r="K46" s="189">
        <f>+INDEX(DataEx!$1:$1048576,MATCH('2014'!$A46,DataEx!$D:$D,0),MATCH('2014'!K$6,DataEx!$7:$7,0))</f>
        <v>32122857.830000021</v>
      </c>
      <c r="L46" s="189">
        <f>+INDEX(DataEx!$1:$1048576,MATCH('2014'!$A46,DataEx!$D:$D,0),MATCH('2014'!L$6,DataEx!$7:$7,0))</f>
        <v>32009351.620000005</v>
      </c>
      <c r="M46" s="189">
        <f>+INDEX(DataEx!$1:$1048576,MATCH('2014'!$A46,DataEx!$D:$D,0),MATCH('2014'!M$6,DataEx!$7:$7,0))</f>
        <v>31956410.149999995</v>
      </c>
      <c r="N46" s="189">
        <f>+INDEX(DataEx!$1:$1048576,MATCH('2014'!$A46,DataEx!$D:$D,0),MATCH('2014'!N$6,DataEx!$7:$7,0))</f>
        <v>31961103.480000004</v>
      </c>
      <c r="O46" s="189">
        <f>+INDEX(DataEx!$1:$1048576,MATCH('2014'!$A46,DataEx!$D:$D,0),MATCH('2014'!O$6,DataEx!$7:$7,0))</f>
        <v>31772415.080000002</v>
      </c>
      <c r="P46" s="189">
        <f>+INDEX(DataEx!$1:$1048576,MATCH('2014'!$A46,DataEx!$D:$D,0),MATCH('2014'!P$6,DataEx!$7:$7,0))</f>
        <v>31859689.86999999</v>
      </c>
      <c r="Q46" s="189">
        <f>+INDEX(DataEx!$1:$1048576,MATCH('2014'!$A46,DataEx!$D:$D,0),MATCH('2014'!Q$6,DataEx!$7:$7,0))</f>
        <v>32077660.469999995</v>
      </c>
      <c r="R46" s="189">
        <f>+INDEX(DataEx!$1:$1048576,MATCH('2014'!$A46,DataEx!$D:$D,0),MATCH('2014'!R$6,DataEx!$7:$7,0))</f>
        <v>32063162.379999995</v>
      </c>
      <c r="S46" s="270">
        <f t="shared" si="3"/>
        <v>384390842.84999996</v>
      </c>
      <c r="T46" s="271">
        <f t="shared" si="4"/>
        <v>0.11223483533729647</v>
      </c>
    </row>
    <row r="47" spans="1:20">
      <c r="A47" s="176">
        <v>424</v>
      </c>
      <c r="B47" s="342" t="str">
        <f>+VLOOKUP($A47,Master!$D$22:$G$218,4,FALSE)</f>
        <v>Ostala prava iz oblasti zdravstvene zaštite</v>
      </c>
      <c r="C47" s="343"/>
      <c r="D47" s="343"/>
      <c r="E47" s="343"/>
      <c r="F47" s="343"/>
      <c r="G47" s="189">
        <f>+INDEX(DataEx!$1:$1048576,MATCH('2014'!$A47,DataEx!$D:$D,0),MATCH('2014'!G$6,DataEx!$7:$7,0))</f>
        <v>1293482.7299999997</v>
      </c>
      <c r="H47" s="189">
        <f>+INDEX(DataEx!$1:$1048576,MATCH('2014'!$A47,DataEx!$D:$D,0),MATCH('2014'!H$6,DataEx!$7:$7,0))</f>
        <v>1086849.98</v>
      </c>
      <c r="I47" s="189">
        <f>+INDEX(DataEx!$1:$1048576,MATCH('2014'!$A47,DataEx!$D:$D,0),MATCH('2014'!I$6,DataEx!$7:$7,0))</f>
        <v>818430.35000000021</v>
      </c>
      <c r="J47" s="189">
        <f>+INDEX(DataEx!$1:$1048576,MATCH('2014'!$A47,DataEx!$D:$D,0),MATCH('2014'!J$6,DataEx!$7:$7,0))</f>
        <v>1570673.3899999997</v>
      </c>
      <c r="K47" s="189">
        <f>+INDEX(DataEx!$1:$1048576,MATCH('2014'!$A47,DataEx!$D:$D,0),MATCH('2014'!K$6,DataEx!$7:$7,0))</f>
        <v>1228987.79</v>
      </c>
      <c r="L47" s="189">
        <f>+INDEX(DataEx!$1:$1048576,MATCH('2014'!$A47,DataEx!$D:$D,0),MATCH('2014'!L$6,DataEx!$7:$7,0))</f>
        <v>1337111.7700000003</v>
      </c>
      <c r="M47" s="189">
        <f>+INDEX(DataEx!$1:$1048576,MATCH('2014'!$A47,DataEx!$D:$D,0),MATCH('2014'!M$6,DataEx!$7:$7,0))</f>
        <v>1115187.44</v>
      </c>
      <c r="N47" s="189">
        <f>+INDEX(DataEx!$1:$1048576,MATCH('2014'!$A47,DataEx!$D:$D,0),MATCH('2014'!N$6,DataEx!$7:$7,0))</f>
        <v>1756755.5599999998</v>
      </c>
      <c r="O47" s="189">
        <f>+INDEX(DataEx!$1:$1048576,MATCH('2014'!$A47,DataEx!$D:$D,0),MATCH('2014'!O$6,DataEx!$7:$7,0))</f>
        <v>609320.99</v>
      </c>
      <c r="P47" s="189">
        <f>+INDEX(DataEx!$1:$1048576,MATCH('2014'!$A47,DataEx!$D:$D,0),MATCH('2014'!P$6,DataEx!$7:$7,0))</f>
        <v>1504324.0299999996</v>
      </c>
      <c r="Q47" s="189">
        <f>+INDEX(DataEx!$1:$1048576,MATCH('2014'!$A47,DataEx!$D:$D,0),MATCH('2014'!Q$6,DataEx!$7:$7,0))</f>
        <v>1467582.65</v>
      </c>
      <c r="R47" s="189">
        <f>+INDEX(DataEx!$1:$1048576,MATCH('2014'!$A47,DataEx!$D:$D,0),MATCH('2014'!R$6,DataEx!$7:$7,0))</f>
        <v>1426429.0600000005</v>
      </c>
      <c r="S47" s="270">
        <f t="shared" si="3"/>
        <v>15215135.74</v>
      </c>
      <c r="T47" s="271">
        <f t="shared" si="4"/>
        <v>4.4425310492630403E-3</v>
      </c>
    </row>
    <row r="48" spans="1:20">
      <c r="A48" s="176">
        <v>425</v>
      </c>
      <c r="B48" s="342" t="str">
        <f>+VLOOKUP($A48,Master!$D$22:$G$218,4,FALSE)</f>
        <v>Ostala prava iz zdravstvenog osiguranja</v>
      </c>
      <c r="C48" s="343"/>
      <c r="D48" s="343"/>
      <c r="E48" s="343"/>
      <c r="F48" s="343"/>
      <c r="G48" s="189">
        <f>+INDEX(DataEx!$1:$1048576,MATCH('2014'!$A48,DataEx!$D:$D,0),MATCH('2014'!G$6,DataEx!$7:$7,0))</f>
        <v>503185.41000000003</v>
      </c>
      <c r="H48" s="189">
        <f>+INDEX(DataEx!$1:$1048576,MATCH('2014'!$A48,DataEx!$D:$D,0),MATCH('2014'!H$6,DataEx!$7:$7,0))</f>
        <v>426354.28999999992</v>
      </c>
      <c r="I48" s="189">
        <f>+INDEX(DataEx!$1:$1048576,MATCH('2014'!$A48,DataEx!$D:$D,0),MATCH('2014'!I$6,DataEx!$7:$7,0))</f>
        <v>628953.87</v>
      </c>
      <c r="J48" s="189">
        <f>+INDEX(DataEx!$1:$1048576,MATCH('2014'!$A48,DataEx!$D:$D,0),MATCH('2014'!J$6,DataEx!$7:$7,0))</f>
        <v>620067.23</v>
      </c>
      <c r="K48" s="189">
        <f>+INDEX(DataEx!$1:$1048576,MATCH('2014'!$A48,DataEx!$D:$D,0),MATCH('2014'!K$6,DataEx!$7:$7,0))</f>
        <v>662196.34000000008</v>
      </c>
      <c r="L48" s="189">
        <f>+INDEX(DataEx!$1:$1048576,MATCH('2014'!$A48,DataEx!$D:$D,0),MATCH('2014'!L$6,DataEx!$7:$7,0))</f>
        <v>772197.06999999983</v>
      </c>
      <c r="M48" s="189">
        <f>+INDEX(DataEx!$1:$1048576,MATCH('2014'!$A48,DataEx!$D:$D,0),MATCH('2014'!M$6,DataEx!$7:$7,0))</f>
        <v>705999.46</v>
      </c>
      <c r="N48" s="189">
        <f>+INDEX(DataEx!$1:$1048576,MATCH('2014'!$A48,DataEx!$D:$D,0),MATCH('2014'!N$6,DataEx!$7:$7,0))</f>
        <v>680678.52000000025</v>
      </c>
      <c r="O48" s="189">
        <f>+INDEX(DataEx!$1:$1048576,MATCH('2014'!$A48,DataEx!$D:$D,0),MATCH('2014'!O$6,DataEx!$7:$7,0))</f>
        <v>658703.32999999996</v>
      </c>
      <c r="P48" s="189">
        <f>+INDEX(DataEx!$1:$1048576,MATCH('2014'!$A48,DataEx!$D:$D,0),MATCH('2014'!P$6,DataEx!$7:$7,0))</f>
        <v>796557.62999999977</v>
      </c>
      <c r="Q48" s="189">
        <f>+INDEX(DataEx!$1:$1048576,MATCH('2014'!$A48,DataEx!$D:$D,0),MATCH('2014'!Q$6,DataEx!$7:$7,0))</f>
        <v>890787.12000000023</v>
      </c>
      <c r="R48" s="189">
        <f>+INDEX(DataEx!$1:$1048576,MATCH('2014'!$A48,DataEx!$D:$D,0),MATCH('2014'!R$6,DataEx!$7:$7,0))</f>
        <v>743659.84</v>
      </c>
      <c r="S48" s="270">
        <f t="shared" si="3"/>
        <v>8089340.1100000003</v>
      </c>
      <c r="T48" s="271">
        <f t="shared" si="4"/>
        <v>2.361933880895097E-3</v>
      </c>
    </row>
    <row r="49" spans="1:20">
      <c r="A49" s="176">
        <v>43</v>
      </c>
      <c r="B49" s="344" t="str">
        <f>+VLOOKUP($A49,Master!$D$22:$G$218,4,FALSE)</f>
        <v xml:space="preserve">Transferi institucijama, pojedincima, nevladinom i javnom sektoru </v>
      </c>
      <c r="C49" s="345"/>
      <c r="D49" s="345"/>
      <c r="E49" s="345"/>
      <c r="F49" s="345"/>
      <c r="G49" s="201">
        <f>+INDEX(DataEx!$1:$1048576,MATCH('2014'!$A49,DataEx!$D:$D,0),MATCH('2014'!G$6,DataEx!$7:$7,0))</f>
        <v>4729453.0199999968</v>
      </c>
      <c r="H49" s="201">
        <f>+INDEX(DataEx!$1:$1048576,MATCH('2014'!$A49,DataEx!$D:$D,0),MATCH('2014'!H$6,DataEx!$7:$7,0))</f>
        <v>3668588.0200000005</v>
      </c>
      <c r="I49" s="201">
        <f>+INDEX(DataEx!$1:$1048576,MATCH('2014'!$A49,DataEx!$D:$D,0),MATCH('2014'!I$6,DataEx!$7:$7,0))</f>
        <v>11943087.780000003</v>
      </c>
      <c r="J49" s="201">
        <f>+INDEX(DataEx!$1:$1048576,MATCH('2014'!$A49,DataEx!$D:$D,0),MATCH('2014'!J$6,DataEx!$7:$7,0))</f>
        <v>8801515.4700000044</v>
      </c>
      <c r="K49" s="201">
        <f>+INDEX(DataEx!$1:$1048576,MATCH('2014'!$A49,DataEx!$D:$D,0),MATCH('2014'!K$6,DataEx!$7:$7,0))</f>
        <v>7959182.730000007</v>
      </c>
      <c r="L49" s="201">
        <f>+INDEX(DataEx!$1:$1048576,MATCH('2014'!$A49,DataEx!$D:$D,0),MATCH('2014'!L$6,DataEx!$7:$7,0))</f>
        <v>8709222.3800000045</v>
      </c>
      <c r="M49" s="201">
        <f>+INDEX(DataEx!$1:$1048576,MATCH('2014'!$A49,DataEx!$D:$D,0),MATCH('2014'!M$6,DataEx!$7:$7,0))</f>
        <v>7344002.3300000019</v>
      </c>
      <c r="N49" s="201">
        <f>+INDEX(DataEx!$1:$1048576,MATCH('2014'!$A49,DataEx!$D:$D,0),MATCH('2014'!N$6,DataEx!$7:$7,0))</f>
        <v>8854476.2599999998</v>
      </c>
      <c r="O49" s="201">
        <f>+INDEX(DataEx!$1:$1048576,MATCH('2014'!$A49,DataEx!$D:$D,0),MATCH('2014'!O$6,DataEx!$7:$7,0))</f>
        <v>7105061.4999999991</v>
      </c>
      <c r="P49" s="201">
        <f>+INDEX(DataEx!$1:$1048576,MATCH('2014'!$A49,DataEx!$D:$D,0),MATCH('2014'!P$6,DataEx!$7:$7,0))</f>
        <v>13729651.66</v>
      </c>
      <c r="Q49" s="201">
        <f>+INDEX(DataEx!$1:$1048576,MATCH('2014'!$A49,DataEx!$D:$D,0),MATCH('2014'!Q$6,DataEx!$7:$7,0))</f>
        <v>4705106.5999999996</v>
      </c>
      <c r="R49" s="275">
        <f>+INDEX(DataEx!$1:$1048576,MATCH('2014'!$A49,DataEx!$D:$D,0),MATCH('2014'!R$6,DataEx!$7:$7,0))</f>
        <v>11500398.329999996</v>
      </c>
      <c r="S49" s="273">
        <f t="shared" si="3"/>
        <v>99049746.079999998</v>
      </c>
      <c r="T49" s="274">
        <f t="shared" si="4"/>
        <v>2.8920647170119829E-2</v>
      </c>
    </row>
    <row r="50" spans="1:20">
      <c r="A50" s="176">
        <v>44</v>
      </c>
      <c r="B50" s="344" t="str">
        <f>+VLOOKUP($A50,Master!$D$22:$G$218,4,FALSE)</f>
        <v>Kapitalni budžet</v>
      </c>
      <c r="C50" s="345"/>
      <c r="D50" s="345"/>
      <c r="E50" s="345"/>
      <c r="F50" s="345"/>
      <c r="G50" s="201">
        <f>+INDEX(DataEx!$1:$1048576,MATCH('2014'!$A50,DataEx!$D:$D,0),MATCH('2014'!G$6,DataEx!$7:$7,0))</f>
        <v>1660981.6799999992</v>
      </c>
      <c r="H50" s="201">
        <f>+INDEX(DataEx!$1:$1048576,MATCH('2014'!$A50,DataEx!$D:$D,0),MATCH('2014'!H$6,DataEx!$7:$7,0))</f>
        <v>706574.4800000001</v>
      </c>
      <c r="I50" s="201">
        <f>+INDEX(DataEx!$1:$1048576,MATCH('2014'!$A50,DataEx!$D:$D,0),MATCH('2014'!I$6,DataEx!$7:$7,0))</f>
        <v>6200648.6300000018</v>
      </c>
      <c r="J50" s="201">
        <f>+INDEX(DataEx!$1:$1048576,MATCH('2014'!$A50,DataEx!$D:$D,0),MATCH('2014'!J$6,DataEx!$7:$7,0))</f>
        <v>3101737.11</v>
      </c>
      <c r="K50" s="201">
        <f>+INDEX(DataEx!$1:$1048576,MATCH('2014'!$A50,DataEx!$D:$D,0),MATCH('2014'!K$6,DataEx!$7:$7,0))</f>
        <v>6084586.5699999984</v>
      </c>
      <c r="L50" s="201">
        <f>+INDEX(DataEx!$1:$1048576,MATCH('2014'!$A50,DataEx!$D:$D,0),MATCH('2014'!L$6,DataEx!$7:$7,0))</f>
        <v>5981156.5000000019</v>
      </c>
      <c r="M50" s="201">
        <f>+INDEX(DataEx!$1:$1048576,MATCH('2014'!$A50,DataEx!$D:$D,0),MATCH('2014'!M$6,DataEx!$7:$7,0))</f>
        <v>5869125.5700000059</v>
      </c>
      <c r="N50" s="201">
        <f>+INDEX(DataEx!$1:$1048576,MATCH('2014'!$A50,DataEx!$D:$D,0),MATCH('2014'!N$6,DataEx!$7:$7,0))</f>
        <v>7492513.8399999971</v>
      </c>
      <c r="O50" s="201">
        <f>+INDEX(DataEx!$1:$1048576,MATCH('2014'!$A50,DataEx!$D:$D,0),MATCH('2014'!O$6,DataEx!$7:$7,0))</f>
        <v>4710598.8999999985</v>
      </c>
      <c r="P50" s="201">
        <f>+INDEX(DataEx!$1:$1048576,MATCH('2014'!$A50,DataEx!$D:$D,0),MATCH('2014'!P$6,DataEx!$7:$7,0))</f>
        <v>9173399.000000013</v>
      </c>
      <c r="Q50" s="201">
        <f>+INDEX(DataEx!$1:$1048576,MATCH('2014'!$A50,DataEx!$D:$D,0),MATCH('2014'!Q$6,DataEx!$7:$7,0))</f>
        <v>6185989.7799999975</v>
      </c>
      <c r="R50" s="201">
        <f>+INDEX(DataEx!$1:$1048576,MATCH('2014'!$A50,DataEx!$D:$D,0),MATCH('2014'!R$6,DataEx!$7:$7,0))</f>
        <v>17985062.270000018</v>
      </c>
      <c r="S50" s="273">
        <f t="shared" si="3"/>
        <v>75152374.330000043</v>
      </c>
      <c r="T50" s="274">
        <f t="shared" si="4"/>
        <v>2.1943067882670354E-2</v>
      </c>
    </row>
    <row r="51" spans="1:20">
      <c r="A51" s="176">
        <v>451</v>
      </c>
      <c r="B51" s="330" t="str">
        <f>+VLOOKUP($A51,Master!$D$22:$G$218,4,FALSE)</f>
        <v>Pozajmice i krediti</v>
      </c>
      <c r="C51" s="331"/>
      <c r="D51" s="331"/>
      <c r="E51" s="331"/>
      <c r="F51" s="331"/>
      <c r="G51" s="189">
        <f>+INDEX(DataEx!$1:$1048576,MATCH('2014'!$A51,DataEx!$D:$D,0),MATCH('2014'!G$6,DataEx!$7:$7,0))</f>
        <v>46726.67</v>
      </c>
      <c r="H51" s="189">
        <f>+INDEX(DataEx!$1:$1048576,MATCH('2014'!$A51,DataEx!$D:$D,0),MATCH('2014'!H$6,DataEx!$7:$7,0))</f>
        <v>493119.12</v>
      </c>
      <c r="I51" s="189">
        <f>+INDEX(DataEx!$1:$1048576,MATCH('2014'!$A51,DataEx!$D:$D,0),MATCH('2014'!I$6,DataEx!$7:$7,0))</f>
        <v>0</v>
      </c>
      <c r="J51" s="189">
        <f>+INDEX(DataEx!$1:$1048576,MATCH('2014'!$A51,DataEx!$D:$D,0),MATCH('2014'!J$6,DataEx!$7:$7,0))</f>
        <v>286420</v>
      </c>
      <c r="K51" s="189">
        <f>+INDEX(DataEx!$1:$1048576,MATCH('2014'!$A51,DataEx!$D:$D,0),MATCH('2014'!K$6,DataEx!$7:$7,0))</f>
        <v>0</v>
      </c>
      <c r="L51" s="189">
        <f>+INDEX(DataEx!$1:$1048576,MATCH('2014'!$A51,DataEx!$D:$D,0),MATCH('2014'!L$6,DataEx!$7:$7,0))</f>
        <v>411760.67</v>
      </c>
      <c r="M51" s="189">
        <f>+INDEX(DataEx!$1:$1048576,MATCH('2014'!$A51,DataEx!$D:$D,0),MATCH('2014'!M$6,DataEx!$7:$7,0))</f>
        <v>16000</v>
      </c>
      <c r="N51" s="189">
        <f>+INDEX(DataEx!$1:$1048576,MATCH('2014'!$A51,DataEx!$D:$D,0),MATCH('2014'!N$6,DataEx!$7:$7,0))</f>
        <v>15000</v>
      </c>
      <c r="O51" s="189">
        <f>+INDEX(DataEx!$1:$1048576,MATCH('2014'!$A51,DataEx!$D:$D,0),MATCH('2014'!O$6,DataEx!$7:$7,0))</f>
        <v>505984</v>
      </c>
      <c r="P51" s="189">
        <f>+INDEX(DataEx!$1:$1048576,MATCH('2014'!$A51,DataEx!$D:$D,0),MATCH('2014'!P$6,DataEx!$7:$7,0))</f>
        <v>5000</v>
      </c>
      <c r="Q51" s="189">
        <f>+INDEX(DataEx!$1:$1048576,MATCH('2014'!$A51,DataEx!$D:$D,0),MATCH('2014'!Q$6,DataEx!$7:$7,0))</f>
        <v>105666.66</v>
      </c>
      <c r="R51" s="189">
        <f>+INDEX(DataEx!$1:$1048576,MATCH('2014'!$A51,DataEx!$D:$D,0),MATCH('2014'!R$6,DataEx!$7:$7,0))</f>
        <v>599222.64999999991</v>
      </c>
      <c r="S51" s="270">
        <f t="shared" si="3"/>
        <v>2484899.7699999996</v>
      </c>
      <c r="T51" s="271">
        <f t="shared" si="4"/>
        <v>7.2554360152764469E-4</v>
      </c>
    </row>
    <row r="52" spans="1:20">
      <c r="A52" s="176">
        <v>47</v>
      </c>
      <c r="B52" s="330" t="str">
        <f>+VLOOKUP($A52,Master!$D$22:$G$218,4,FALSE)</f>
        <v>Rezerve</v>
      </c>
      <c r="C52" s="331"/>
      <c r="D52" s="331"/>
      <c r="E52" s="331"/>
      <c r="F52" s="331"/>
      <c r="G52" s="189">
        <f>+INDEX(DataEx!$1:$1048576,MATCH('2014'!$A52,DataEx!$D:$D,0),MATCH('2014'!G$6,DataEx!$7:$7,0))</f>
        <v>987800</v>
      </c>
      <c r="H52" s="189">
        <f>+INDEX(DataEx!$1:$1048576,MATCH('2014'!$A52,DataEx!$D:$D,0),MATCH('2014'!H$6,DataEx!$7:$7,0))</f>
        <v>1479416.02</v>
      </c>
      <c r="I52" s="189">
        <f>+INDEX(DataEx!$1:$1048576,MATCH('2014'!$A52,DataEx!$D:$D,0),MATCH('2014'!I$6,DataEx!$7:$7,0))</f>
        <v>1804250.6199999999</v>
      </c>
      <c r="J52" s="189">
        <f>+INDEX(DataEx!$1:$1048576,MATCH('2014'!$A52,DataEx!$D:$D,0),MATCH('2014'!J$6,DataEx!$7:$7,0))</f>
        <v>0</v>
      </c>
      <c r="K52" s="189">
        <f>+INDEX(DataEx!$1:$1048576,MATCH('2014'!$A52,DataEx!$D:$D,0),MATCH('2014'!K$6,DataEx!$7:$7,0))</f>
        <v>227494.67</v>
      </c>
      <c r="L52" s="189">
        <f>+INDEX(DataEx!$1:$1048576,MATCH('2014'!$A52,DataEx!$D:$D,0),MATCH('2014'!L$6,DataEx!$7:$7,0))</f>
        <v>653597.98</v>
      </c>
      <c r="M52" s="189">
        <f>+INDEX(DataEx!$1:$1048576,MATCH('2014'!$A52,DataEx!$D:$D,0),MATCH('2014'!M$6,DataEx!$7:$7,0))</f>
        <v>858028.14000000013</v>
      </c>
      <c r="N52" s="189">
        <f>+INDEX(DataEx!$1:$1048576,MATCH('2014'!$A52,DataEx!$D:$D,0),MATCH('2014'!N$6,DataEx!$7:$7,0))</f>
        <v>1253986.73</v>
      </c>
      <c r="O52" s="189">
        <f>+INDEX(DataEx!$1:$1048576,MATCH('2014'!$A52,DataEx!$D:$D,0),MATCH('2014'!O$6,DataEx!$7:$7,0))</f>
        <v>1638486.63</v>
      </c>
      <c r="P52" s="189">
        <f>+INDEX(DataEx!$1:$1048576,MATCH('2014'!$A52,DataEx!$D:$D,0),MATCH('2014'!P$6,DataEx!$7:$7,0))</f>
        <v>1434433.1700000002</v>
      </c>
      <c r="Q52" s="189">
        <f>+INDEX(DataEx!$1:$1048576,MATCH('2014'!$A52,DataEx!$D:$D,0),MATCH('2014'!Q$6,DataEx!$7:$7,0))</f>
        <v>608624.21</v>
      </c>
      <c r="R52" s="189">
        <f>+INDEX(DataEx!$1:$1048576,MATCH('2014'!$A52,DataEx!$D:$D,0),MATCH('2014'!R$6,DataEx!$7:$7,0))</f>
        <v>2586424.5499999998</v>
      </c>
      <c r="S52" s="270">
        <f t="shared" si="3"/>
        <v>13532542.719999999</v>
      </c>
      <c r="T52" s="271">
        <f t="shared" si="4"/>
        <v>3.9512458013127461E-3</v>
      </c>
    </row>
    <row r="53" spans="1:20" ht="13.5" thickBot="1">
      <c r="A53" s="176">
        <v>462</v>
      </c>
      <c r="B53" s="346" t="str">
        <f>+VLOOKUP($A53,Master!$D$22:$G$218,4,FALSE)</f>
        <v>Otplata garancija</v>
      </c>
      <c r="C53" s="347"/>
      <c r="D53" s="347"/>
      <c r="E53" s="347"/>
      <c r="F53" s="347"/>
      <c r="G53" s="225">
        <f>+INDEX(DataEx!$1:$1048576,MATCH('2014'!$A53,DataEx!$D:$D,0),MATCH('2014'!G$6,DataEx!$7:$7,0))</f>
        <v>5125021.1000000006</v>
      </c>
      <c r="H53" s="225">
        <f>+INDEX(DataEx!$1:$1048576,MATCH('2014'!$A53,DataEx!$D:$D,0),MATCH('2014'!H$6,DataEx!$7:$7,0))</f>
        <v>28180.16</v>
      </c>
      <c r="I53" s="225">
        <f>+INDEX(DataEx!$1:$1048576,MATCH('2014'!$A53,DataEx!$D:$D,0),MATCH('2014'!I$6,DataEx!$7:$7,0))</f>
        <v>4529565.8099999996</v>
      </c>
      <c r="J53" s="225">
        <f>+INDEX(DataEx!$1:$1048576,MATCH('2014'!$A53,DataEx!$D:$D,0),MATCH('2014'!J$6,DataEx!$7:$7,0))</f>
        <v>0</v>
      </c>
      <c r="K53" s="225">
        <f>+INDEX(DataEx!$1:$1048576,MATCH('2014'!$A53,DataEx!$D:$D,0),MATCH('2014'!K$6,DataEx!$7:$7,0))</f>
        <v>0</v>
      </c>
      <c r="L53" s="225">
        <f>+INDEX(DataEx!$1:$1048576,MATCH('2014'!$A53,DataEx!$D:$D,0),MATCH('2014'!L$6,DataEx!$7:$7,0))</f>
        <v>0</v>
      </c>
      <c r="M53" s="225">
        <f>+INDEX(DataEx!$1:$1048576,MATCH('2014'!$A53,DataEx!$D:$D,0),MATCH('2014'!M$6,DataEx!$7:$7,0))</f>
        <v>0</v>
      </c>
      <c r="N53" s="225">
        <f>+INDEX(DataEx!$1:$1048576,MATCH('2014'!$A53,DataEx!$D:$D,0),MATCH('2014'!N$6,DataEx!$7:$7,0))</f>
        <v>0</v>
      </c>
      <c r="O53" s="225">
        <f>+INDEX(DataEx!$1:$1048576,MATCH('2014'!$A53,DataEx!$D:$D,0),MATCH('2014'!O$6,DataEx!$7:$7,0))</f>
        <v>5576163.8799999999</v>
      </c>
      <c r="P53" s="225">
        <f>+INDEX(DataEx!$1:$1048576,MATCH('2014'!$A53,DataEx!$D:$D,0),MATCH('2014'!P$6,DataEx!$7:$7,0))</f>
        <v>0</v>
      </c>
      <c r="Q53" s="225">
        <f>+INDEX(DataEx!$1:$1048576,MATCH('2014'!$A53,DataEx!$D:$D,0),MATCH('2014'!Q$6,DataEx!$7:$7,0))</f>
        <v>0</v>
      </c>
      <c r="R53" s="225">
        <f>+INDEX(DataEx!$1:$1048576,MATCH('2014'!$A53,DataEx!$D:$D,0),MATCH('2014'!R$6,DataEx!$7:$7,0))</f>
        <v>0</v>
      </c>
      <c r="S53" s="284">
        <f t="shared" si="3"/>
        <v>15258930.949999999</v>
      </c>
      <c r="T53" s="285">
        <f t="shared" si="4"/>
        <v>4.4553184199154425E-3</v>
      </c>
    </row>
    <row r="54" spans="1:20" ht="13.5" thickBot="1">
      <c r="A54" s="170">
        <v>4630</v>
      </c>
      <c r="B54" s="346" t="str">
        <f>+VLOOKUP($A54,Master!$D$22:$G$218,4,TRUE)</f>
        <v>Otplata obaveza iz prethodnih godina</v>
      </c>
      <c r="C54" s="347"/>
      <c r="D54" s="347"/>
      <c r="E54" s="347"/>
      <c r="F54" s="347"/>
      <c r="G54" s="225">
        <f>+INDEX(DataEx!$1:$1048576,MATCH('2014'!$A54,DataEx!$D:$D,0),MATCH('2014'!G$6,DataEx!$7:$7,0))</f>
        <v>3537398.1599999983</v>
      </c>
      <c r="H54" s="225">
        <f>+INDEX(DataEx!$1:$1048576,MATCH('2014'!$A54,DataEx!$D:$D,0),MATCH('2014'!H$6,DataEx!$7:$7,0))</f>
        <v>1619286.4000000001</v>
      </c>
      <c r="I54" s="225">
        <f>+INDEX(DataEx!$1:$1048576,MATCH('2014'!$A54,DataEx!$D:$D,0),MATCH('2014'!I$6,DataEx!$7:$7,0))</f>
        <v>1848944.2799999998</v>
      </c>
      <c r="J54" s="225">
        <f>+INDEX(DataEx!$1:$1048576,MATCH('2014'!$A54,DataEx!$D:$D,0),MATCH('2014'!J$6,DataEx!$7:$7,0))</f>
        <v>1378572.94</v>
      </c>
      <c r="K54" s="225">
        <f>+INDEX(DataEx!$1:$1048576,MATCH('2014'!$A54,DataEx!$D:$D,0),MATCH('2014'!K$6,DataEx!$7:$7,0))</f>
        <v>1300692.7200000014</v>
      </c>
      <c r="L54" s="225">
        <f>+INDEX(DataEx!$1:$1048576,MATCH('2014'!$A54,DataEx!$D:$D,0),MATCH('2014'!L$6,DataEx!$7:$7,0))</f>
        <v>9528423.1400000006</v>
      </c>
      <c r="M54" s="225">
        <f>+INDEX(DataEx!$1:$1048576,MATCH('2014'!$A54,DataEx!$D:$D,0),MATCH('2014'!M$6,DataEx!$7:$7,0))</f>
        <v>10716449.040000012</v>
      </c>
      <c r="N54" s="225">
        <f>+INDEX(DataEx!$1:$1048576,MATCH('2014'!$A54,DataEx!$D:$D,0),MATCH('2014'!N$6,DataEx!$7:$7,0))</f>
        <v>7406618.4700000016</v>
      </c>
      <c r="O54" s="225">
        <f>+INDEX(DataEx!$1:$1048576,MATCH('2014'!$A54,DataEx!$D:$D,0),MATCH('2014'!O$6,DataEx!$7:$7,0))</f>
        <v>1622410.3800000001</v>
      </c>
      <c r="P54" s="225">
        <f>+INDEX(DataEx!$1:$1048576,MATCH('2014'!$A54,DataEx!$D:$D,0),MATCH('2014'!P$6,DataEx!$7:$7,0))</f>
        <v>1457465.0300000005</v>
      </c>
      <c r="Q54" s="225">
        <f>+INDEX(DataEx!$1:$1048576,MATCH('2014'!$A54,DataEx!$D:$D,0),MATCH('2014'!Q$6,DataEx!$7:$7,0))</f>
        <v>5940231.870000001</v>
      </c>
      <c r="R54" s="225">
        <f>+INDEX(DataEx!$1:$1048576,MATCH('2014'!$A54,DataEx!$D:$D,0),MATCH('2014'!R$6,DataEx!$7:$7,0))</f>
        <v>18916387.729999989</v>
      </c>
      <c r="S54" s="284">
        <f>+SUM(G54:R54)</f>
        <v>65272880.160000011</v>
      </c>
      <c r="T54" s="285">
        <f>+S54/$T$7</f>
        <v>1.9058442970264655E-2</v>
      </c>
    </row>
    <row r="55" spans="1:20" ht="13.5" thickBot="1">
      <c r="A55" s="71">
        <v>1005</v>
      </c>
      <c r="B55" s="386" t="str">
        <f>+VLOOKUP($A55,Master!$D$22:$G$220,4,FALSE)</f>
        <v>Neto povećanje obaveza</v>
      </c>
      <c r="C55" s="387"/>
      <c r="D55" s="387"/>
      <c r="E55" s="387"/>
      <c r="F55" s="387"/>
      <c r="G55" s="99">
        <f>+INDEX(DataEx!$1:$1048576,MATCH('2014'!$A55,DataEx!$D:$D,0),MATCH('2014'!G$6,DataEx!$7:$7,0))</f>
        <v>0</v>
      </c>
      <c r="H55" s="99">
        <f>+INDEX(DataEx!$1:$1048576,MATCH('2014'!$A55,DataEx!$D:$D,0),MATCH('2014'!H$6,DataEx!$7:$7,0))</f>
        <v>0</v>
      </c>
      <c r="I55" s="99">
        <f>+INDEX(DataEx!$1:$1048576,MATCH('2014'!$A55,DataEx!$D:$D,0),MATCH('2014'!I$6,DataEx!$7:$7,0))</f>
        <v>0</v>
      </c>
      <c r="J55" s="99">
        <f>+INDEX(DataEx!$1:$1048576,MATCH('2014'!$A55,DataEx!$D:$D,0),MATCH('2014'!J$6,DataEx!$7:$7,0))</f>
        <v>0</v>
      </c>
      <c r="K55" s="99">
        <f>+INDEX(DataEx!$1:$1048576,MATCH('2014'!$A55,DataEx!$D:$D,0),MATCH('2014'!K$6,DataEx!$7:$7,0))</f>
        <v>0</v>
      </c>
      <c r="L55" s="99">
        <f>+INDEX(DataEx!$1:$1048576,MATCH('2014'!$A55,DataEx!$D:$D,0),MATCH('2014'!L$6,DataEx!$7:$7,0))</f>
        <v>0</v>
      </c>
      <c r="M55" s="99">
        <f>+INDEX(DataEx!$1:$1048576,MATCH('2014'!$A55,DataEx!$D:$D,0),MATCH('2014'!M$6,DataEx!$7:$7,0))</f>
        <v>0</v>
      </c>
      <c r="N55" s="99">
        <f>+INDEX(DataEx!$1:$1048576,MATCH('2014'!$A55,DataEx!$D:$D,0),MATCH('2014'!N$6,DataEx!$7:$7,0))</f>
        <v>0</v>
      </c>
      <c r="O55" s="99">
        <f>+INDEX(DataEx!$1:$1048576,MATCH('2014'!$A55,DataEx!$D:$D,0),MATCH('2014'!O$6,DataEx!$7:$7,0))</f>
        <v>0</v>
      </c>
      <c r="P55" s="99">
        <f>+INDEX(DataEx!$1:$1048576,MATCH('2014'!$A55,DataEx!$D:$D,0),MATCH('2014'!P$6,DataEx!$7:$7,0))</f>
        <v>0</v>
      </c>
      <c r="Q55" s="99">
        <f>+INDEX(DataEx!$1:$1048576,MATCH('2014'!$A55,DataEx!$D:$D,0),MATCH('2014'!Q$6,DataEx!$7:$7,0))</f>
        <v>0</v>
      </c>
      <c r="R55" s="99">
        <f>+INDEX(DataEx!$1:$1048576,MATCH('2014'!$A55,DataEx!$D:$D,0),MATCH('2014'!R$6,DataEx!$7:$7,0))</f>
        <v>0</v>
      </c>
      <c r="S55" s="136">
        <f>+SUM(G55:R55)</f>
        <v>0</v>
      </c>
      <c r="T55" s="137">
        <f>+S55/$T$7</f>
        <v>0</v>
      </c>
    </row>
    <row r="56" spans="1:20" ht="13.5" thickBot="1">
      <c r="A56" s="170">
        <v>1000</v>
      </c>
      <c r="B56" s="348" t="str">
        <f>+VLOOKUP($A56,Master!$D$22:$G$218,4,FALSE)</f>
        <v>Suficit / deficit</v>
      </c>
      <c r="C56" s="349"/>
      <c r="D56" s="349"/>
      <c r="E56" s="349"/>
      <c r="F56" s="349"/>
      <c r="G56" s="177">
        <f>+G10-G30</f>
        <v>-27077261.679999977</v>
      </c>
      <c r="H56" s="177">
        <f t="shared" ref="H56:R56" si="9">+H10-H30</f>
        <v>-8417313.4200000167</v>
      </c>
      <c r="I56" s="177">
        <f t="shared" si="9"/>
        <v>-17021409.079999968</v>
      </c>
      <c r="J56" s="177">
        <f t="shared" si="9"/>
        <v>-14958550.280000016</v>
      </c>
      <c r="K56" s="177">
        <f t="shared" si="9"/>
        <v>-5517055.7200000286</v>
      </c>
      <c r="L56" s="177">
        <f t="shared" si="9"/>
        <v>-5364283.7200000584</v>
      </c>
      <c r="M56" s="177">
        <f t="shared" si="9"/>
        <v>2502365.0199999809</v>
      </c>
      <c r="N56" s="177">
        <f t="shared" si="9"/>
        <v>10463990.289999962</v>
      </c>
      <c r="O56" s="177">
        <f t="shared" si="9"/>
        <v>-4187715.1499999911</v>
      </c>
      <c r="P56" s="177">
        <f t="shared" si="9"/>
        <v>-1436809.9499999881</v>
      </c>
      <c r="Q56" s="177">
        <f t="shared" si="9"/>
        <v>-12887782.270000011</v>
      </c>
      <c r="R56" s="177">
        <f t="shared" si="9"/>
        <v>-18669590.289999902</v>
      </c>
      <c r="S56" s="286">
        <f t="shared" si="3"/>
        <v>-102571416.25000001</v>
      </c>
      <c r="T56" s="287">
        <f t="shared" si="4"/>
        <v>-2.9948908063932172E-2</v>
      </c>
    </row>
    <row r="57" spans="1:20" ht="13.5" thickBot="1">
      <c r="A57" s="170">
        <v>1001</v>
      </c>
      <c r="B57" s="340" t="str">
        <f>+VLOOKUP($A57,Master!$D$22:$G$218,4,FALSE)</f>
        <v>Primarni bilans</v>
      </c>
      <c r="C57" s="341"/>
      <c r="D57" s="341"/>
      <c r="E57" s="341"/>
      <c r="F57" s="341"/>
      <c r="G57" s="231">
        <f>+G56+G38</f>
        <v>-24765602.089999977</v>
      </c>
      <c r="H57" s="231">
        <f t="shared" ref="H57:R57" si="10">+H56+H38</f>
        <v>-7307300.5300000161</v>
      </c>
      <c r="I57" s="231">
        <f t="shared" si="10"/>
        <v>-12396557.819999969</v>
      </c>
      <c r="J57" s="231">
        <f t="shared" si="10"/>
        <v>9704012.4799999818</v>
      </c>
      <c r="K57" s="231">
        <f t="shared" si="10"/>
        <v>-793881.24000002816</v>
      </c>
      <c r="L57" s="231">
        <f t="shared" si="10"/>
        <v>248294.64999994077</v>
      </c>
      <c r="M57" s="231">
        <f t="shared" si="10"/>
        <v>8913270.9499999806</v>
      </c>
      <c r="N57" s="231">
        <f t="shared" si="10"/>
        <v>11711738.719999962</v>
      </c>
      <c r="O57" s="231">
        <f t="shared" si="10"/>
        <v>13271724.81000001</v>
      </c>
      <c r="P57" s="231">
        <f t="shared" si="10"/>
        <v>-848266.28999998805</v>
      </c>
      <c r="Q57" s="231">
        <f t="shared" si="10"/>
        <v>-12333406.20000001</v>
      </c>
      <c r="R57" s="231">
        <f t="shared" si="10"/>
        <v>-12993472.749999901</v>
      </c>
      <c r="S57" s="286">
        <f t="shared" si="3"/>
        <v>-27589445.31000001</v>
      </c>
      <c r="T57" s="287">
        <f t="shared" si="4"/>
        <v>-8.0555947390857519E-3</v>
      </c>
    </row>
    <row r="58" spans="1:20">
      <c r="A58" s="170">
        <v>46</v>
      </c>
      <c r="B58" s="332" t="str">
        <f>+VLOOKUP($A58,Master!$D$22:$G$218,4,FALSE)</f>
        <v>Otplata dugova</v>
      </c>
      <c r="C58" s="333"/>
      <c r="D58" s="333"/>
      <c r="E58" s="333"/>
      <c r="F58" s="333"/>
      <c r="G58" s="219">
        <f t="shared" ref="G58:R58" si="11">+SUM(G59:G60)</f>
        <v>2995587.7600000002</v>
      </c>
      <c r="H58" s="219">
        <f t="shared" si="11"/>
        <v>3336299.88</v>
      </c>
      <c r="I58" s="219">
        <f t="shared" si="11"/>
        <v>7984326.129999999</v>
      </c>
      <c r="J58" s="219">
        <f t="shared" si="11"/>
        <v>37331422.000000007</v>
      </c>
      <c r="K58" s="219">
        <f t="shared" si="11"/>
        <v>9651336.870000001</v>
      </c>
      <c r="L58" s="219">
        <f t="shared" si="11"/>
        <v>51081075.510000005</v>
      </c>
      <c r="M58" s="219">
        <f t="shared" si="11"/>
        <v>31417546.140000001</v>
      </c>
      <c r="N58" s="219">
        <f t="shared" si="11"/>
        <v>4545826.76</v>
      </c>
      <c r="O58" s="219">
        <f t="shared" si="11"/>
        <v>14570015.650000002</v>
      </c>
      <c r="P58" s="219">
        <f t="shared" si="11"/>
        <v>10152744.359999999</v>
      </c>
      <c r="Q58" s="219">
        <f t="shared" si="11"/>
        <v>5468562.75</v>
      </c>
      <c r="R58" s="219">
        <f t="shared" si="11"/>
        <v>31216208.469999999</v>
      </c>
      <c r="S58" s="288">
        <f t="shared" si="3"/>
        <v>209750952.28</v>
      </c>
      <c r="T58" s="289">
        <f t="shared" si="4"/>
        <v>6.1243299701011424E-2</v>
      </c>
    </row>
    <row r="59" spans="1:20">
      <c r="A59" s="170">
        <v>4611</v>
      </c>
      <c r="B59" s="334" t="str">
        <f>+VLOOKUP($A59,Master!$D$22:$G$218,4,FALSE)</f>
        <v>Otplata hartija od vrijednosti i kredita rezidentima</v>
      </c>
      <c r="C59" s="335"/>
      <c r="D59" s="335"/>
      <c r="E59" s="335"/>
      <c r="F59" s="335"/>
      <c r="G59" s="237">
        <f>+INDEX(DataEx!$1:$1048576,MATCH('2014'!$A59,DataEx!$D:$D,0),MATCH('2014'!G$6,DataEx!$7:$7,0))</f>
        <v>572002.05999999994</v>
      </c>
      <c r="H59" s="237">
        <f>+INDEX(DataEx!$1:$1048576,MATCH('2014'!$A59,DataEx!$D:$D,0),MATCH('2014'!H$6,DataEx!$7:$7,0))</f>
        <v>2585632.2399999998</v>
      </c>
      <c r="I59" s="237">
        <f>+INDEX(DataEx!$1:$1048576,MATCH('2014'!$A59,DataEx!$D:$D,0),MATCH('2014'!I$6,DataEx!$7:$7,0))</f>
        <v>4238041.8499999996</v>
      </c>
      <c r="J59" s="237">
        <f>+INDEX(DataEx!$1:$1048576,MATCH('2014'!$A59,DataEx!$D:$D,0),MATCH('2014'!J$6,DataEx!$7:$7,0))</f>
        <v>3685616.07</v>
      </c>
      <c r="K59" s="237">
        <f>+INDEX(DataEx!$1:$1048576,MATCH('2014'!$A59,DataEx!$D:$D,0),MATCH('2014'!K$6,DataEx!$7:$7,0))</f>
        <v>5144317.790000001</v>
      </c>
      <c r="L59" s="237">
        <f>+INDEX(DataEx!$1:$1048576,MATCH('2014'!$A59,DataEx!$D:$D,0),MATCH('2014'!L$6,DataEx!$7:$7,0))</f>
        <v>35693419.079999998</v>
      </c>
      <c r="M59" s="237">
        <f>+INDEX(DataEx!$1:$1048576,MATCH('2014'!$A59,DataEx!$D:$D,0),MATCH('2014'!M$6,DataEx!$7:$7,0))</f>
        <v>17351336.920000002</v>
      </c>
      <c r="N59" s="237">
        <f>+INDEX(DataEx!$1:$1048576,MATCH('2014'!$A59,DataEx!$D:$D,0),MATCH('2014'!N$6,DataEx!$7:$7,0))</f>
        <v>3355572.06</v>
      </c>
      <c r="O59" s="237">
        <f>+INDEX(DataEx!$1:$1048576,MATCH('2014'!$A59,DataEx!$D:$D,0),MATCH('2014'!O$6,DataEx!$7:$7,0))</f>
        <v>10984463.470000003</v>
      </c>
      <c r="P59" s="237">
        <f>+INDEX(DataEx!$1:$1048576,MATCH('2014'!$A59,DataEx!$D:$D,0),MATCH('2014'!P$6,DataEx!$7:$7,0))</f>
        <v>5540883.2199999997</v>
      </c>
      <c r="Q59" s="237">
        <f>+INDEX(DataEx!$1:$1048576,MATCH('2014'!$A59,DataEx!$D:$D,0),MATCH('2014'!Q$6,DataEx!$7:$7,0))</f>
        <v>800498.19</v>
      </c>
      <c r="R59" s="237">
        <f>+INDEX(DataEx!$1:$1048576,MATCH('2014'!$A59,DataEx!$D:$D,0),MATCH('2014'!R$6,DataEx!$7:$7,0))</f>
        <v>9805053.8499999996</v>
      </c>
      <c r="S59" s="290">
        <f t="shared" si="3"/>
        <v>99756836.799999982</v>
      </c>
      <c r="T59" s="291">
        <f t="shared" si="4"/>
        <v>2.9127104248907985E-2</v>
      </c>
    </row>
    <row r="60" spans="1:20" ht="13.5" thickBot="1">
      <c r="A60" s="170">
        <v>4612</v>
      </c>
      <c r="B60" s="330" t="str">
        <f>+VLOOKUP($A60,Master!$D$22:$G$218,4,FALSE)</f>
        <v>Otplata hartija od vrijednosti i kredita nerezidentima</v>
      </c>
      <c r="C60" s="331"/>
      <c r="D60" s="331"/>
      <c r="E60" s="331"/>
      <c r="F60" s="331"/>
      <c r="G60" s="237">
        <f>+INDEX(DataEx!$1:$1048576,MATCH('2014'!$A60,DataEx!$D:$D,0),MATCH('2014'!G$6,DataEx!$7:$7,0))</f>
        <v>2423585.7000000002</v>
      </c>
      <c r="H60" s="237">
        <f>+INDEX(DataEx!$1:$1048576,MATCH('2014'!$A60,DataEx!$D:$D,0),MATCH('2014'!H$6,DataEx!$7:$7,0))</f>
        <v>750667.6399999999</v>
      </c>
      <c r="I60" s="237">
        <f>+INDEX(DataEx!$1:$1048576,MATCH('2014'!$A60,DataEx!$D:$D,0),MATCH('2014'!I$6,DataEx!$7:$7,0))</f>
        <v>3746284.2799999993</v>
      </c>
      <c r="J60" s="237">
        <f>+INDEX(DataEx!$1:$1048576,MATCH('2014'!$A60,DataEx!$D:$D,0),MATCH('2014'!J$6,DataEx!$7:$7,0))</f>
        <v>33645805.930000007</v>
      </c>
      <c r="K60" s="237">
        <f>+INDEX(DataEx!$1:$1048576,MATCH('2014'!$A60,DataEx!$D:$D,0),MATCH('2014'!K$6,DataEx!$7:$7,0))</f>
        <v>4507019.08</v>
      </c>
      <c r="L60" s="237">
        <f>+INDEX(DataEx!$1:$1048576,MATCH('2014'!$A60,DataEx!$D:$D,0),MATCH('2014'!L$6,DataEx!$7:$7,0))</f>
        <v>15387656.430000003</v>
      </c>
      <c r="M60" s="237">
        <f>+INDEX(DataEx!$1:$1048576,MATCH('2014'!$A60,DataEx!$D:$D,0),MATCH('2014'!M$6,DataEx!$7:$7,0))</f>
        <v>14066209.220000001</v>
      </c>
      <c r="N60" s="237">
        <f>+INDEX(DataEx!$1:$1048576,MATCH('2014'!$A60,DataEx!$D:$D,0),MATCH('2014'!N$6,DataEx!$7:$7,0))</f>
        <v>1190254.7</v>
      </c>
      <c r="O60" s="237">
        <f>+INDEX(DataEx!$1:$1048576,MATCH('2014'!$A60,DataEx!$D:$D,0),MATCH('2014'!O$6,DataEx!$7:$7,0))</f>
        <v>3585552.18</v>
      </c>
      <c r="P60" s="237">
        <f>+INDEX(DataEx!$1:$1048576,MATCH('2014'!$A60,DataEx!$D:$D,0),MATCH('2014'!P$6,DataEx!$7:$7,0))</f>
        <v>4611861.1400000006</v>
      </c>
      <c r="Q60" s="237">
        <f>+INDEX(DataEx!$1:$1048576,MATCH('2014'!$A60,DataEx!$D:$D,0),MATCH('2014'!Q$6,DataEx!$7:$7,0))</f>
        <v>4668064.5600000005</v>
      </c>
      <c r="R60" s="237">
        <f>+INDEX(DataEx!$1:$1048576,MATCH('2014'!$A60,DataEx!$D:$D,0),MATCH('2014'!R$6,DataEx!$7:$7,0))</f>
        <v>21411154.620000001</v>
      </c>
      <c r="S60" s="290">
        <f t="shared" si="3"/>
        <v>109994115.48000002</v>
      </c>
      <c r="T60" s="291">
        <f t="shared" si="4"/>
        <v>3.2116195452103438E-2</v>
      </c>
    </row>
    <row r="61" spans="1:20" ht="13.5" thickBot="1">
      <c r="A61" s="170">
        <v>1002</v>
      </c>
      <c r="B61" s="336" t="str">
        <f>+VLOOKUP($A61,Master!$D$22:$G$218,4,FALSE)</f>
        <v>Nedostajuća sredstva</v>
      </c>
      <c r="C61" s="337"/>
      <c r="D61" s="337"/>
      <c r="E61" s="337"/>
      <c r="F61" s="337"/>
      <c r="G61" s="243">
        <f t="shared" ref="G61:R61" si="12">+G56-G58</f>
        <v>-30072849.439999979</v>
      </c>
      <c r="H61" s="243">
        <f t="shared" si="12"/>
        <v>-11753613.300000016</v>
      </c>
      <c r="I61" s="243">
        <f t="shared" si="12"/>
        <v>-25005735.209999967</v>
      </c>
      <c r="J61" s="243">
        <f t="shared" si="12"/>
        <v>-52289972.280000024</v>
      </c>
      <c r="K61" s="243">
        <f t="shared" si="12"/>
        <v>-15168392.59000003</v>
      </c>
      <c r="L61" s="243">
        <f t="shared" si="12"/>
        <v>-56445359.230000064</v>
      </c>
      <c r="M61" s="243">
        <f t="shared" si="12"/>
        <v>-28915181.12000002</v>
      </c>
      <c r="N61" s="243">
        <f t="shared" si="12"/>
        <v>5918163.5299999621</v>
      </c>
      <c r="O61" s="243">
        <f t="shared" si="12"/>
        <v>-18757730.799999993</v>
      </c>
      <c r="P61" s="243">
        <f t="shared" si="12"/>
        <v>-11589554.309999987</v>
      </c>
      <c r="Q61" s="243">
        <f t="shared" si="12"/>
        <v>-18356345.020000011</v>
      </c>
      <c r="R61" s="243">
        <f t="shared" si="12"/>
        <v>-49885798.759999901</v>
      </c>
      <c r="S61" s="292">
        <f t="shared" si="3"/>
        <v>-312322368.52999997</v>
      </c>
      <c r="T61" s="293">
        <f t="shared" si="4"/>
        <v>-9.1192207764943578E-2</v>
      </c>
    </row>
    <row r="62" spans="1:20" ht="13.5" thickBot="1">
      <c r="A62" s="170">
        <v>1003</v>
      </c>
      <c r="B62" s="338" t="str">
        <f>+VLOOKUP($A62,Master!$D$22:$G$218,4,FALSE)</f>
        <v>Finansiranje</v>
      </c>
      <c r="C62" s="339"/>
      <c r="D62" s="339"/>
      <c r="E62" s="339"/>
      <c r="F62" s="339"/>
      <c r="G62" s="177">
        <f>+SUM(G63:G66)</f>
        <v>30072849.439999975</v>
      </c>
      <c r="H62" s="177">
        <f t="shared" ref="H62:R62" si="13">+SUM(H63:H66)</f>
        <v>11753613.300000016</v>
      </c>
      <c r="I62" s="177">
        <f t="shared" si="13"/>
        <v>25005735.209999964</v>
      </c>
      <c r="J62" s="177">
        <f t="shared" si="13"/>
        <v>52289972.280000024</v>
      </c>
      <c r="K62" s="177">
        <f t="shared" si="13"/>
        <v>15168392.590000033</v>
      </c>
      <c r="L62" s="177">
        <f t="shared" si="13"/>
        <v>56445359.230000064</v>
      </c>
      <c r="M62" s="177">
        <f t="shared" si="13"/>
        <v>28915181.12000002</v>
      </c>
      <c r="N62" s="177">
        <f t="shared" si="13"/>
        <v>-5918163.5299999621</v>
      </c>
      <c r="O62" s="177">
        <f t="shared" si="13"/>
        <v>18757730.799999993</v>
      </c>
      <c r="P62" s="177">
        <f t="shared" si="13"/>
        <v>11589554.309999987</v>
      </c>
      <c r="Q62" s="177">
        <f t="shared" si="13"/>
        <v>18356345.020000011</v>
      </c>
      <c r="R62" s="177">
        <f t="shared" si="13"/>
        <v>49885798.759999901</v>
      </c>
      <c r="S62" s="294">
        <f t="shared" si="3"/>
        <v>312322368.52999997</v>
      </c>
      <c r="T62" s="295">
        <f t="shared" si="4"/>
        <v>9.1192207764943578E-2</v>
      </c>
    </row>
    <row r="63" spans="1:20">
      <c r="A63" s="170">
        <v>7511</v>
      </c>
      <c r="B63" s="334" t="str">
        <f>+VLOOKUP($A63,Master!$D$22:$G$218,4,FALSE)</f>
        <v>Pozajmice i krediti od domaćih izvora</v>
      </c>
      <c r="C63" s="335"/>
      <c r="D63" s="335"/>
      <c r="E63" s="335"/>
      <c r="F63" s="335"/>
      <c r="G63" s="237">
        <f>+INDEX(DataEx!$1:$1048576,MATCH('2014'!$A63,DataEx!$D:$D,0),MATCH('2014'!G$6,DataEx!$7:$7,0))</f>
        <v>8351610.0300000003</v>
      </c>
      <c r="H63" s="237">
        <f>+INDEX(DataEx!$1:$1048576,MATCH('2014'!$A63,DataEx!$D:$D,0),MATCH('2014'!H$6,DataEx!$7:$7,0))</f>
        <v>1000000</v>
      </c>
      <c r="I63" s="237">
        <f>+INDEX(DataEx!$1:$1048576,MATCH('2014'!$A63,DataEx!$D:$D,0),MATCH('2014'!I$6,DataEx!$7:$7,0))</f>
        <v>68600000</v>
      </c>
      <c r="J63" s="237">
        <f>+INDEX(DataEx!$1:$1048576,MATCH('2014'!$A63,DataEx!$D:$D,0),MATCH('2014'!J$6,DataEx!$7:$7,0))</f>
        <v>20459149.640000001</v>
      </c>
      <c r="K63" s="237">
        <f>+INDEX(DataEx!$1:$1048576,MATCH('2014'!$A63,DataEx!$D:$D,0),MATCH('2014'!K$6,DataEx!$7:$7,0))</f>
        <v>0</v>
      </c>
      <c r="L63" s="237">
        <f>+INDEX(DataEx!$1:$1048576,MATCH('2014'!$A63,DataEx!$D:$D,0),MATCH('2014'!L$6,DataEx!$7:$7,0))</f>
        <v>0</v>
      </c>
      <c r="M63" s="237">
        <f>+INDEX(DataEx!$1:$1048576,MATCH('2014'!$A63,DataEx!$D:$D,0),MATCH('2014'!M$6,DataEx!$7:$7,0))</f>
        <v>0</v>
      </c>
      <c r="N63" s="237">
        <f>+INDEX(DataEx!$1:$1048576,MATCH('2014'!$A63,DataEx!$D:$D,0),MATCH('2014'!N$6,DataEx!$7:$7,0))</f>
        <v>0</v>
      </c>
      <c r="O63" s="237">
        <f>+INDEX(DataEx!$1:$1048576,MATCH('2014'!$A63,DataEx!$D:$D,0),MATCH('2014'!O$6,DataEx!$7:$7,0))</f>
        <v>0</v>
      </c>
      <c r="P63" s="237">
        <f>+INDEX(DataEx!$1:$1048576,MATCH('2014'!$A63,DataEx!$D:$D,0),MATCH('2014'!P$6,DataEx!$7:$7,0))</f>
        <v>0</v>
      </c>
      <c r="Q63" s="237">
        <f>+INDEX(DataEx!$1:$1048576,MATCH('2014'!$A63,DataEx!$D:$D,0),MATCH('2014'!Q$6,DataEx!$7:$7,0))</f>
        <v>0</v>
      </c>
      <c r="R63" s="237">
        <f>+INDEX(DataEx!$1:$1048576,MATCH('2014'!$A63,DataEx!$D:$D,0),MATCH('2014'!R$6,DataEx!$7:$7,0))</f>
        <v>6000000</v>
      </c>
      <c r="S63" s="290">
        <f t="shared" si="3"/>
        <v>104410759.67</v>
      </c>
      <c r="T63" s="291">
        <f t="shared" si="4"/>
        <v>3.0485961455583847E-2</v>
      </c>
    </row>
    <row r="64" spans="1:20">
      <c r="A64" s="170">
        <v>7512</v>
      </c>
      <c r="B64" s="330" t="str">
        <f>+VLOOKUP($A64,Master!$D$22:$G$218,4,FALSE)</f>
        <v>Pozajmice i krediti od inostranih izvora</v>
      </c>
      <c r="C64" s="331"/>
      <c r="D64" s="331"/>
      <c r="E64" s="331"/>
      <c r="F64" s="331"/>
      <c r="G64" s="237">
        <f>+INDEX(DataEx!$1:$1048576,MATCH('2014'!$A64,DataEx!$D:$D,0),MATCH('2014'!G$6,DataEx!$7:$7,0))</f>
        <v>113399.21</v>
      </c>
      <c r="H64" s="237">
        <f>+INDEX(DataEx!$1:$1048576,MATCH('2014'!$A64,DataEx!$D:$D,0),MATCH('2014'!H$6,DataEx!$7:$7,0))</f>
        <v>291764.22000000003</v>
      </c>
      <c r="I64" s="237">
        <f>+INDEX(DataEx!$1:$1048576,MATCH('2014'!$A64,DataEx!$D:$D,0),MATCH('2014'!I$6,DataEx!$7:$7,0))</f>
        <v>307940.25</v>
      </c>
      <c r="J64" s="237">
        <f>+INDEX(DataEx!$1:$1048576,MATCH('2014'!$A64,DataEx!$D:$D,0),MATCH('2014'!J$6,DataEx!$7:$7,0))</f>
        <v>796763.8899999999</v>
      </c>
      <c r="K64" s="237">
        <f>+INDEX(DataEx!$1:$1048576,MATCH('2014'!$A64,DataEx!$D:$D,0),MATCH('2014'!K$6,DataEx!$7:$7,0))</f>
        <v>195116927.54999995</v>
      </c>
      <c r="L64" s="237">
        <f>+INDEX(DataEx!$1:$1048576,MATCH('2014'!$A64,DataEx!$D:$D,0),MATCH('2014'!L$6,DataEx!$7:$7,0))</f>
        <v>524720.3600000001</v>
      </c>
      <c r="M64" s="237">
        <f>+INDEX(DataEx!$1:$1048576,MATCH('2014'!$A64,DataEx!$D:$D,0),MATCH('2014'!M$6,DataEx!$7:$7,0))</f>
        <v>2030778.19</v>
      </c>
      <c r="N64" s="237">
        <f>+INDEX(DataEx!$1:$1048576,MATCH('2014'!$A64,DataEx!$D:$D,0),MATCH('2014'!N$6,DataEx!$7:$7,0))</f>
        <v>1036448.0800000001</v>
      </c>
      <c r="O64" s="237">
        <f>+INDEX(DataEx!$1:$1048576,MATCH('2014'!$A64,DataEx!$D:$D,0),MATCH('2014'!O$6,DataEx!$7:$7,0))</f>
        <v>686675.49999999988</v>
      </c>
      <c r="P64" s="237">
        <f>+INDEX(DataEx!$1:$1048576,MATCH('2014'!$A64,DataEx!$D:$D,0),MATCH('2014'!P$6,DataEx!$7:$7,0))</f>
        <v>667139.21999999974</v>
      </c>
      <c r="Q64" s="237">
        <f>+INDEX(DataEx!$1:$1048576,MATCH('2014'!$A64,DataEx!$D:$D,0),MATCH('2014'!Q$6,DataEx!$7:$7,0))</f>
        <v>3183546.63</v>
      </c>
      <c r="R64" s="237">
        <f>+INDEX(DataEx!$1:$1048576,MATCH('2014'!$A64,DataEx!$D:$D,0),MATCH('2014'!R$6,DataEx!$7:$7,0))</f>
        <v>991400.6100000001</v>
      </c>
      <c r="S64" s="290">
        <f t="shared" si="3"/>
        <v>205747503.70999998</v>
      </c>
      <c r="T64" s="291">
        <f t="shared" si="4"/>
        <v>6.0074368652332337E-2</v>
      </c>
    </row>
    <row r="65" spans="1:20">
      <c r="A65" s="170">
        <v>72</v>
      </c>
      <c r="B65" s="330" t="str">
        <f>+VLOOKUP($A65,Master!$D$22:$G$218,4,FALSE)</f>
        <v>Primici od prodaje imovine</v>
      </c>
      <c r="C65" s="331"/>
      <c r="D65" s="331"/>
      <c r="E65" s="331"/>
      <c r="F65" s="331"/>
      <c r="G65" s="237">
        <f>+INDEX(DataEx!$1:$1048576,MATCH('2014'!$A65,DataEx!$D:$D,0),MATCH('2014'!G$6,DataEx!$7:$7,0))</f>
        <v>121041.09000000001</v>
      </c>
      <c r="H65" s="237">
        <f>+INDEX(DataEx!$1:$1048576,MATCH('2014'!$A65,DataEx!$D:$D,0),MATCH('2014'!H$6,DataEx!$7:$7,0))</f>
        <v>26587.549999999996</v>
      </c>
      <c r="I65" s="237">
        <f>+INDEX(DataEx!$1:$1048576,MATCH('2014'!$A65,DataEx!$D:$D,0),MATCH('2014'!I$6,DataEx!$7:$7,0))</f>
        <v>140595.07999999999</v>
      </c>
      <c r="J65" s="237">
        <f>+INDEX(DataEx!$1:$1048576,MATCH('2014'!$A65,DataEx!$D:$D,0),MATCH('2014'!J$6,DataEx!$7:$7,0))</f>
        <v>36604.900000000009</v>
      </c>
      <c r="K65" s="237">
        <f>+INDEX(DataEx!$1:$1048576,MATCH('2014'!$A65,DataEx!$D:$D,0),MATCH('2014'!K$6,DataEx!$7:$7,0))</f>
        <v>20702.649999999998</v>
      </c>
      <c r="L65" s="237">
        <f>+INDEX(DataEx!$1:$1048576,MATCH('2014'!$A65,DataEx!$D:$D,0),MATCH('2014'!L$6,DataEx!$7:$7,0))</f>
        <v>163425.53000000003</v>
      </c>
      <c r="M65" s="237">
        <f>+INDEX(DataEx!$1:$1048576,MATCH('2014'!$A65,DataEx!$D:$D,0),MATCH('2014'!M$6,DataEx!$7:$7,0))</f>
        <v>380433.99</v>
      </c>
      <c r="N65" s="237">
        <f>+INDEX(DataEx!$1:$1048576,MATCH('2014'!$A65,DataEx!$D:$D,0),MATCH('2014'!N$6,DataEx!$7:$7,0))</f>
        <v>461911.67999999993</v>
      </c>
      <c r="O65" s="237">
        <f>+INDEX(DataEx!$1:$1048576,MATCH('2014'!$A65,DataEx!$D:$D,0),MATCH('2014'!O$6,DataEx!$7:$7,0))</f>
        <v>1916179.51</v>
      </c>
      <c r="P65" s="237">
        <f>+INDEX(DataEx!$1:$1048576,MATCH('2014'!$A65,DataEx!$D:$D,0),MATCH('2014'!P$6,DataEx!$7:$7,0))</f>
        <v>112214.6</v>
      </c>
      <c r="Q65" s="237">
        <f>+INDEX(DataEx!$1:$1048576,MATCH('2014'!$A65,DataEx!$D:$D,0),MATCH('2014'!Q$6,DataEx!$7:$7,0))</f>
        <v>76598.429999999993</v>
      </c>
      <c r="R65" s="237">
        <f>+INDEX(DataEx!$1:$1048576,MATCH('2014'!$A65,DataEx!$D:$D,0),MATCH('2014'!R$6,DataEx!$7:$7,0))</f>
        <v>462623.71</v>
      </c>
      <c r="S65" s="290">
        <f t="shared" si="3"/>
        <v>3918918.72</v>
      </c>
      <c r="T65" s="291">
        <f t="shared" si="4"/>
        <v>1.1442499357641729E-3</v>
      </c>
    </row>
    <row r="66" spans="1:20" ht="13.5" thickBot="1">
      <c r="A66" s="170">
        <v>1004</v>
      </c>
      <c r="B66" s="249" t="str">
        <f>+VLOOKUP($A66,Master!$D$22:$G$218,4,FALSE)</f>
        <v>Povećanje / smanjenje depozita</v>
      </c>
      <c r="C66" s="250"/>
      <c r="D66" s="250"/>
      <c r="E66" s="250"/>
      <c r="F66" s="250"/>
      <c r="G66" s="251">
        <f>-G61-SUM(G63:G65)</f>
        <v>21486799.109999977</v>
      </c>
      <c r="H66" s="251">
        <f t="shared" ref="H66:R66" si="14">-H61-SUM(H63:H65)</f>
        <v>10435261.530000016</v>
      </c>
      <c r="I66" s="251">
        <f t="shared" si="14"/>
        <v>-44042800.120000035</v>
      </c>
      <c r="J66" s="251">
        <f t="shared" si="14"/>
        <v>30997453.850000024</v>
      </c>
      <c r="K66" s="251">
        <f t="shared" si="14"/>
        <v>-179969237.60999992</v>
      </c>
      <c r="L66" s="251">
        <f t="shared" si="14"/>
        <v>55757213.340000063</v>
      </c>
      <c r="M66" s="251">
        <f t="shared" si="14"/>
        <v>26503968.94000002</v>
      </c>
      <c r="N66" s="251">
        <f t="shared" si="14"/>
        <v>-7416523.2899999619</v>
      </c>
      <c r="O66" s="251">
        <f t="shared" si="14"/>
        <v>16154875.789999994</v>
      </c>
      <c r="P66" s="251">
        <f t="shared" si="14"/>
        <v>10810200.489999987</v>
      </c>
      <c r="Q66" s="251">
        <f t="shared" si="14"/>
        <v>15096199.96000001</v>
      </c>
      <c r="R66" s="251">
        <f t="shared" si="14"/>
        <v>42431774.439999901</v>
      </c>
      <c r="S66" s="296">
        <f t="shared" si="3"/>
        <v>-1754813.5699999332</v>
      </c>
      <c r="T66" s="297">
        <f t="shared" si="4"/>
        <v>-5.1237227873675382E-4</v>
      </c>
    </row>
    <row r="100" spans="1:21"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</row>
    <row r="101" spans="1:21" ht="13.5" thickBot="1">
      <c r="G101" s="69" t="str">
        <f t="shared" ref="G101:R101" si="15">+CONCATENATE(G6,"p")</f>
        <v>2014-01p</v>
      </c>
      <c r="H101" s="69" t="str">
        <f t="shared" si="15"/>
        <v>2014-02p</v>
      </c>
      <c r="I101" s="69" t="str">
        <f t="shared" si="15"/>
        <v>2014-03p</v>
      </c>
      <c r="J101" s="69" t="str">
        <f t="shared" si="15"/>
        <v>2014-04p</v>
      </c>
      <c r="K101" s="69" t="str">
        <f t="shared" si="15"/>
        <v>2014-05p</v>
      </c>
      <c r="L101" s="69" t="str">
        <f t="shared" si="15"/>
        <v>2014-06p</v>
      </c>
      <c r="M101" s="69" t="str">
        <f t="shared" si="15"/>
        <v>2014-07p</v>
      </c>
      <c r="N101" s="69" t="str">
        <f t="shared" si="15"/>
        <v>2014-08p</v>
      </c>
      <c r="O101" s="69" t="str">
        <f t="shared" si="15"/>
        <v>2014-09p</v>
      </c>
      <c r="P101" s="69" t="str">
        <f t="shared" si="15"/>
        <v>2014-10p</v>
      </c>
      <c r="Q101" s="69" t="str">
        <f t="shared" si="15"/>
        <v>2014-11p</v>
      </c>
      <c r="R101" s="69" t="str">
        <f t="shared" si="15"/>
        <v>2014-12p</v>
      </c>
    </row>
    <row r="102" spans="1:21" ht="15.75" customHeight="1" thickBot="1">
      <c r="B102" s="417" t="str">
        <f>+Master!G245</f>
        <v>Plan ostvarenja budžeta</v>
      </c>
      <c r="C102" s="418"/>
      <c r="D102" s="418"/>
      <c r="E102" s="418"/>
      <c r="F102" s="418"/>
      <c r="G102" s="410">
        <v>2014</v>
      </c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2"/>
      <c r="S102" s="116" t="str">
        <f>+S7</f>
        <v>BDP</v>
      </c>
      <c r="T102" s="117">
        <v>3393200615</v>
      </c>
    </row>
    <row r="103" spans="1:21" ht="15.75" customHeight="1">
      <c r="B103" s="419"/>
      <c r="C103" s="420"/>
      <c r="D103" s="420"/>
      <c r="E103" s="420"/>
      <c r="F103" s="421"/>
      <c r="G103" s="73" t="str">
        <f t="shared" ref="G103:R103" si="16">+G8</f>
        <v>Januar</v>
      </c>
      <c r="H103" s="73" t="str">
        <f t="shared" si="16"/>
        <v>Februar</v>
      </c>
      <c r="I103" s="73" t="str">
        <f t="shared" si="16"/>
        <v>Mart</v>
      </c>
      <c r="J103" s="73" t="str">
        <f t="shared" si="16"/>
        <v>April</v>
      </c>
      <c r="K103" s="73" t="str">
        <f t="shared" si="16"/>
        <v>Maj</v>
      </c>
      <c r="L103" s="73" t="str">
        <f t="shared" si="16"/>
        <v>Jun</v>
      </c>
      <c r="M103" s="73" t="str">
        <f t="shared" si="16"/>
        <v>Jul</v>
      </c>
      <c r="N103" s="73" t="str">
        <f t="shared" si="16"/>
        <v>Avgust</v>
      </c>
      <c r="O103" s="73" t="str">
        <f t="shared" si="16"/>
        <v>Septembar</v>
      </c>
      <c r="P103" s="73" t="str">
        <f t="shared" si="16"/>
        <v>Oktobar</v>
      </c>
      <c r="Q103" s="73" t="str">
        <f t="shared" si="16"/>
        <v>Novembar</v>
      </c>
      <c r="R103" s="73" t="str">
        <f t="shared" si="16"/>
        <v>Decembar</v>
      </c>
      <c r="S103" s="410" t="str">
        <f>+Master!G239</f>
        <v>Jan - Dec</v>
      </c>
      <c r="T103" s="412">
        <f>+T8</f>
        <v>0</v>
      </c>
    </row>
    <row r="104" spans="1:21" ht="13.5" thickBot="1">
      <c r="B104" s="422"/>
      <c r="C104" s="423"/>
      <c r="D104" s="423"/>
      <c r="E104" s="423"/>
      <c r="F104" s="424"/>
      <c r="G104" s="68" t="s">
        <v>433</v>
      </c>
      <c r="H104" s="68" t="s">
        <v>433</v>
      </c>
      <c r="I104" s="68" t="s">
        <v>433</v>
      </c>
      <c r="J104" s="68" t="s">
        <v>433</v>
      </c>
      <c r="K104" s="68" t="s">
        <v>433</v>
      </c>
      <c r="L104" s="68" t="s">
        <v>433</v>
      </c>
      <c r="M104" s="68" t="s">
        <v>433</v>
      </c>
      <c r="N104" s="68" t="s">
        <v>433</v>
      </c>
      <c r="O104" s="68" t="s">
        <v>433</v>
      </c>
      <c r="P104" s="68" t="s">
        <v>433</v>
      </c>
      <c r="Q104" s="68" t="s">
        <v>433</v>
      </c>
      <c r="R104" s="68" t="s">
        <v>433</v>
      </c>
      <c r="S104" s="66" t="s">
        <v>433</v>
      </c>
      <c r="T104" s="67" t="str">
        <f>+T9</f>
        <v>% BDP</v>
      </c>
    </row>
    <row r="105" spans="1:21" ht="13.5" thickBot="1">
      <c r="A105" s="138" t="str">
        <f t="shared" ref="A105:A148" si="17">+CONCATENATE(A10,"p")</f>
        <v>7p</v>
      </c>
      <c r="B105" s="413" t="str">
        <f>+VLOOKUP(LEFT($A105,LEN(A105)-1)*1,Master!$D$22:$G$218,4,FALSE)</f>
        <v>Prihodi budžeta</v>
      </c>
      <c r="C105" s="414"/>
      <c r="D105" s="414"/>
      <c r="E105" s="414"/>
      <c r="F105" s="414"/>
      <c r="G105" s="97">
        <f>+G106+G115+SUM(G120:G124)</f>
        <v>63091959.823632255</v>
      </c>
      <c r="H105" s="97">
        <f t="shared" ref="H105:R105" si="18">+H106+H115+SUM(H120:H124)</f>
        <v>80428854.265187562</v>
      </c>
      <c r="I105" s="97">
        <f t="shared" si="18"/>
        <v>89985354.818585575</v>
      </c>
      <c r="J105" s="97">
        <f t="shared" si="18"/>
        <v>106960747.94202131</v>
      </c>
      <c r="K105" s="97">
        <f t="shared" si="18"/>
        <v>97856328.492591575</v>
      </c>
      <c r="L105" s="97">
        <f t="shared" si="18"/>
        <v>105858468.0117318</v>
      </c>
      <c r="M105" s="97">
        <f t="shared" si="18"/>
        <v>123939555.84525104</v>
      </c>
      <c r="N105" s="97">
        <f t="shared" si="18"/>
        <v>126245800.31993173</v>
      </c>
      <c r="O105" s="97">
        <f t="shared" si="18"/>
        <v>121714564.00509749</v>
      </c>
      <c r="P105" s="97">
        <f t="shared" si="18"/>
        <v>115456172.52182573</v>
      </c>
      <c r="Q105" s="97">
        <f t="shared" si="18"/>
        <v>98072968.146381721</v>
      </c>
      <c r="R105" s="97">
        <f t="shared" si="18"/>
        <v>146445625.24493268</v>
      </c>
      <c r="S105" s="122">
        <f>+SUM(G105:R105)</f>
        <v>1276056399.4371703</v>
      </c>
      <c r="T105" s="123">
        <f>+S105/$T$7</f>
        <v>0.37258426556176283</v>
      </c>
      <c r="U105" s="304"/>
    </row>
    <row r="106" spans="1:21">
      <c r="A106" s="138" t="str">
        <f t="shared" si="17"/>
        <v>711p</v>
      </c>
      <c r="B106" s="415" t="str">
        <f>+VLOOKUP(LEFT($A106,LEN(A106)-1)*1,Master!$D$22:$G$218,4,FALSE)</f>
        <v>Porezi</v>
      </c>
      <c r="C106" s="416"/>
      <c r="D106" s="416"/>
      <c r="E106" s="416"/>
      <c r="F106" s="416"/>
      <c r="G106" s="81">
        <f>+SUM(G107:G114)</f>
        <v>46630073.989835031</v>
      </c>
      <c r="H106" s="81">
        <f t="shared" ref="H106:R106" si="19">+SUM(H107:H114)</f>
        <v>47737456.241611488</v>
      </c>
      <c r="I106" s="81">
        <f t="shared" si="19"/>
        <v>55661924.949411348</v>
      </c>
      <c r="J106" s="81">
        <f t="shared" si="19"/>
        <v>73380169.878103226</v>
      </c>
      <c r="K106" s="81">
        <f t="shared" si="19"/>
        <v>63336581.53084594</v>
      </c>
      <c r="L106" s="81">
        <f t="shared" si="19"/>
        <v>68150867.818816096</v>
      </c>
      <c r="M106" s="81">
        <f t="shared" si="19"/>
        <v>80502115.642067581</v>
      </c>
      <c r="N106" s="81">
        <f t="shared" si="19"/>
        <v>83661776.550335452</v>
      </c>
      <c r="O106" s="81">
        <f t="shared" si="19"/>
        <v>77286158.272165686</v>
      </c>
      <c r="P106" s="81">
        <f t="shared" si="19"/>
        <v>64936637.53359136</v>
      </c>
      <c r="Q106" s="81">
        <f t="shared" si="19"/>
        <v>59626792.723406494</v>
      </c>
      <c r="R106" s="82">
        <f t="shared" si="19"/>
        <v>76918346.229341179</v>
      </c>
      <c r="S106" s="124">
        <f t="shared" ref="S106:S160" si="20">+SUM(G106:R106)</f>
        <v>797828901.35953081</v>
      </c>
      <c r="T106" s="125">
        <f t="shared" ref="T106:T160" si="21">+S106/$T$7</f>
        <v>0.23295090670608337</v>
      </c>
      <c r="U106" s="303"/>
    </row>
    <row r="107" spans="1:21">
      <c r="A107" s="138" t="str">
        <f t="shared" si="17"/>
        <v>7111p</v>
      </c>
      <c r="B107" s="398" t="str">
        <f>+VLOOKUP(LEFT($A107,LEN(A107)-1)*1,Master!$D$22:$G$218,4,FALSE)</f>
        <v>Porez na dohodak fizičkih lica</v>
      </c>
      <c r="C107" s="399"/>
      <c r="D107" s="399"/>
      <c r="E107" s="399"/>
      <c r="F107" s="399"/>
      <c r="G107" s="91">
        <f>+INDEX(DataEx!$1:$1048576,MATCH('2014'!$A107,DataEx!$D:$D,0),MATCH('2014'!G$101,DataEx!$222:$222,0))</f>
        <v>5536823.9639416989</v>
      </c>
      <c r="H107" s="91">
        <f>+INDEX(DataEx!$1:$1048576,MATCH('2014'!$A107,DataEx!$D:$D,0),MATCH('2014'!H$101,DataEx!$222:$222,0))</f>
        <v>6603739.6076103738</v>
      </c>
      <c r="I107" s="91">
        <f>+INDEX(DataEx!$1:$1048576,MATCH('2014'!$A107,DataEx!$D:$D,0),MATCH('2014'!I$101,DataEx!$222:$222,0))</f>
        <v>6676953.4988943152</v>
      </c>
      <c r="J107" s="91">
        <f>+INDEX(DataEx!$1:$1048576,MATCH('2014'!$A107,DataEx!$D:$D,0),MATCH('2014'!J$101,DataEx!$222:$222,0))</f>
        <v>6906912.5782146342</v>
      </c>
      <c r="K107" s="91">
        <f>+INDEX(DataEx!$1:$1048576,MATCH('2014'!$A107,DataEx!$D:$D,0),MATCH('2014'!K$101,DataEx!$222:$222,0))</f>
        <v>7747493.2498942278</v>
      </c>
      <c r="L107" s="91">
        <f>+INDEX(DataEx!$1:$1048576,MATCH('2014'!$A107,DataEx!$D:$D,0),MATCH('2014'!L$101,DataEx!$222:$222,0))</f>
        <v>6933974.2607370922</v>
      </c>
      <c r="M107" s="91">
        <f>+INDEX(DataEx!$1:$1048576,MATCH('2014'!$A107,DataEx!$D:$D,0),MATCH('2014'!M$101,DataEx!$222:$222,0))</f>
        <v>7575525.125533646</v>
      </c>
      <c r="N107" s="91">
        <f>+INDEX(DataEx!$1:$1048576,MATCH('2014'!$A107,DataEx!$D:$D,0),MATCH('2014'!N$101,DataEx!$222:$222,0))</f>
        <v>8718912.6885207817</v>
      </c>
      <c r="O107" s="91">
        <f>+INDEX(DataEx!$1:$1048576,MATCH('2014'!$A107,DataEx!$D:$D,0),MATCH('2014'!O$101,DataEx!$222:$222,0))</f>
        <v>9058811.9435250778</v>
      </c>
      <c r="P107" s="91">
        <f>+INDEX(DataEx!$1:$1048576,MATCH('2014'!$A107,DataEx!$D:$D,0),MATCH('2014'!P$101,DataEx!$222:$222,0))</f>
        <v>7322217.3457894176</v>
      </c>
      <c r="Q107" s="91">
        <f>+INDEX(DataEx!$1:$1048576,MATCH('2014'!$A107,DataEx!$D:$D,0),MATCH('2014'!Q$101,DataEx!$222:$222,0))</f>
        <v>7332731.8430695906</v>
      </c>
      <c r="R107" s="91">
        <f>+INDEX(DataEx!$1:$1048576,MATCH('2014'!$A107,DataEx!$D:$D,0),MATCH('2014'!R$101,DataEx!$222:$222,0))</f>
        <v>15597558.508764038</v>
      </c>
      <c r="S107" s="126">
        <f t="shared" si="20"/>
        <v>96011654.614494905</v>
      </c>
      <c r="T107" s="127">
        <f t="shared" si="21"/>
        <v>2.8033582085940211E-2</v>
      </c>
    </row>
    <row r="108" spans="1:21">
      <c r="A108" s="138" t="str">
        <f t="shared" si="17"/>
        <v>7112p</v>
      </c>
      <c r="B108" s="398" t="str">
        <f>+VLOOKUP(LEFT($A108,LEN(A108)-1)*1,Master!$D$22:$G$218,4,FALSE)</f>
        <v>Porez na dobit pravnih lica</v>
      </c>
      <c r="C108" s="399"/>
      <c r="D108" s="399"/>
      <c r="E108" s="399"/>
      <c r="F108" s="399"/>
      <c r="G108" s="91">
        <f>+INDEX(DataEx!$1:$1048576,MATCH('2014'!$A108,DataEx!$D:$D,0),MATCH('2014'!G$101,DataEx!$222:$222,0))</f>
        <v>542155.32839785819</v>
      </c>
      <c r="H108" s="91">
        <f>+INDEX(DataEx!$1:$1048576,MATCH('2014'!$A108,DataEx!$D:$D,0),MATCH('2014'!H$101,DataEx!$222:$222,0))</f>
        <v>1152750.3872009208</v>
      </c>
      <c r="I108" s="91">
        <f>+INDEX(DataEx!$1:$1048576,MATCH('2014'!$A108,DataEx!$D:$D,0),MATCH('2014'!I$101,DataEx!$222:$222,0))</f>
        <v>5559762.3725619148</v>
      </c>
      <c r="J108" s="91">
        <f>+INDEX(DataEx!$1:$1048576,MATCH('2014'!$A108,DataEx!$D:$D,0),MATCH('2014'!J$101,DataEx!$222:$222,0))</f>
        <v>16167122.137942558</v>
      </c>
      <c r="K108" s="91">
        <f>+INDEX(DataEx!$1:$1048576,MATCH('2014'!$A108,DataEx!$D:$D,0),MATCH('2014'!K$101,DataEx!$222:$222,0))</f>
        <v>3342015.3051073127</v>
      </c>
      <c r="L108" s="91">
        <f>+INDEX(DataEx!$1:$1048576,MATCH('2014'!$A108,DataEx!$D:$D,0),MATCH('2014'!L$101,DataEx!$222:$222,0))</f>
        <v>3973142.0907613225</v>
      </c>
      <c r="M108" s="91">
        <f>+INDEX(DataEx!$1:$1048576,MATCH('2014'!$A108,DataEx!$D:$D,0),MATCH('2014'!M$101,DataEx!$222:$222,0))</f>
        <v>4224224.6269917246</v>
      </c>
      <c r="N108" s="91">
        <f>+INDEX(DataEx!$1:$1048576,MATCH('2014'!$A108,DataEx!$D:$D,0),MATCH('2014'!N$101,DataEx!$222:$222,0))</f>
        <v>3100839.337515357</v>
      </c>
      <c r="O108" s="91">
        <f>+INDEX(DataEx!$1:$1048576,MATCH('2014'!$A108,DataEx!$D:$D,0),MATCH('2014'!O$101,DataEx!$222:$222,0))</f>
        <v>2550420.1743935719</v>
      </c>
      <c r="P108" s="91">
        <f>+INDEX(DataEx!$1:$1048576,MATCH('2014'!$A108,DataEx!$D:$D,0),MATCH('2014'!P$101,DataEx!$222:$222,0))</f>
        <v>1409658.4171760734</v>
      </c>
      <c r="Q108" s="91">
        <f>+INDEX(DataEx!$1:$1048576,MATCH('2014'!$A108,DataEx!$D:$D,0),MATCH('2014'!Q$101,DataEx!$222:$222,0))</f>
        <v>1236078.5708177544</v>
      </c>
      <c r="R108" s="91">
        <f>+INDEX(DataEx!$1:$1048576,MATCH('2014'!$A108,DataEx!$D:$D,0),MATCH('2014'!R$101,DataEx!$222:$222,0))</f>
        <v>1137472.7826346306</v>
      </c>
      <c r="S108" s="126">
        <f t="shared" si="20"/>
        <v>44395641.531501003</v>
      </c>
      <c r="T108" s="127">
        <f t="shared" si="21"/>
        <v>1.2962685271163078E-2</v>
      </c>
    </row>
    <row r="109" spans="1:21">
      <c r="A109" s="138" t="str">
        <f t="shared" si="17"/>
        <v>7113p</v>
      </c>
      <c r="B109" s="398" t="str">
        <f>+VLOOKUP(LEFT($A109,LEN(A109)-1)*1,Master!$D$22:$G$218,4,FALSE)</f>
        <v>Porez na promet nepokretnosti</v>
      </c>
      <c r="C109" s="399"/>
      <c r="D109" s="399"/>
      <c r="E109" s="399"/>
      <c r="F109" s="399"/>
      <c r="G109" s="91">
        <f>+INDEX(DataEx!$1:$1048576,MATCH('2014'!$A109,DataEx!$D:$D,0),MATCH('2014'!G$101,DataEx!$222:$222,0))</f>
        <v>123999.60285150184</v>
      </c>
      <c r="H109" s="91">
        <f>+INDEX(DataEx!$1:$1048576,MATCH('2014'!$A109,DataEx!$D:$D,0),MATCH('2014'!H$101,DataEx!$222:$222,0))</f>
        <v>133192.75505076826</v>
      </c>
      <c r="I109" s="91">
        <f>+INDEX(DataEx!$1:$1048576,MATCH('2014'!$A109,DataEx!$D:$D,0),MATCH('2014'!I$101,DataEx!$222:$222,0))</f>
        <v>141910.48385757531</v>
      </c>
      <c r="J109" s="91">
        <f>+INDEX(DataEx!$1:$1048576,MATCH('2014'!$A109,DataEx!$D:$D,0),MATCH('2014'!J$101,DataEx!$222:$222,0))</f>
        <v>123791.01140095161</v>
      </c>
      <c r="K109" s="91">
        <f>+INDEX(DataEx!$1:$1048576,MATCH('2014'!$A109,DataEx!$D:$D,0),MATCH('2014'!K$101,DataEx!$222:$222,0))</f>
        <v>72591.819035106659</v>
      </c>
      <c r="L109" s="91">
        <f>+INDEX(DataEx!$1:$1048576,MATCH('2014'!$A109,DataEx!$D:$D,0),MATCH('2014'!L$101,DataEx!$222:$222,0))</f>
        <v>77284.349346340969</v>
      </c>
      <c r="M109" s="91">
        <f>+INDEX(DataEx!$1:$1048576,MATCH('2014'!$A109,DataEx!$D:$D,0),MATCH('2014'!M$101,DataEx!$222:$222,0))</f>
        <v>135985.65036623355</v>
      </c>
      <c r="N109" s="91">
        <f>+INDEX(DataEx!$1:$1048576,MATCH('2014'!$A109,DataEx!$D:$D,0),MATCH('2014'!N$101,DataEx!$222:$222,0))</f>
        <v>174290.23497475486</v>
      </c>
      <c r="O109" s="91">
        <f>+INDEX(DataEx!$1:$1048576,MATCH('2014'!$A109,DataEx!$D:$D,0),MATCH('2014'!O$101,DataEx!$222:$222,0))</f>
        <v>107916.53190533332</v>
      </c>
      <c r="P109" s="91">
        <f>+INDEX(DataEx!$1:$1048576,MATCH('2014'!$A109,DataEx!$D:$D,0),MATCH('2014'!P$101,DataEx!$222:$222,0))</f>
        <v>180714.58360820319</v>
      </c>
      <c r="Q109" s="91">
        <f>+INDEX(DataEx!$1:$1048576,MATCH('2014'!$A109,DataEx!$D:$D,0),MATCH('2014'!Q$101,DataEx!$222:$222,0))</f>
        <v>121683.7391894871</v>
      </c>
      <c r="R109" s="91">
        <f>+INDEX(DataEx!$1:$1048576,MATCH('2014'!$A109,DataEx!$D:$D,0),MATCH('2014'!R$101,DataEx!$222:$222,0))</f>
        <v>151175.91130578335</v>
      </c>
      <c r="S109" s="126">
        <f t="shared" si="20"/>
        <v>1544536.6728920399</v>
      </c>
      <c r="T109" s="127">
        <f t="shared" si="21"/>
        <v>4.5097541312163927E-4</v>
      </c>
    </row>
    <row r="110" spans="1:21">
      <c r="A110" s="138" t="str">
        <f t="shared" si="17"/>
        <v>7114p</v>
      </c>
      <c r="B110" s="398" t="str">
        <f>+VLOOKUP(LEFT($A110,LEN(A110)-1)*1,Master!$D$22:$G$218,4,FALSE)</f>
        <v>Porez na dodatu vrijednost</v>
      </c>
      <c r="C110" s="399"/>
      <c r="D110" s="399"/>
      <c r="E110" s="399"/>
      <c r="F110" s="399"/>
      <c r="G110" s="91">
        <f>+INDEX(DataEx!$1:$1048576,MATCH('2014'!$A110,DataEx!$D:$D,0),MATCH('2014'!G$101,DataEx!$222:$222,0))</f>
        <v>27323259.649428416</v>
      </c>
      <c r="H110" s="91">
        <f>+INDEX(DataEx!$1:$1048576,MATCH('2014'!$A110,DataEx!$D:$D,0),MATCH('2014'!H$101,DataEx!$222:$222,0))</f>
        <v>28192006.566407606</v>
      </c>
      <c r="I110" s="91">
        <f>+INDEX(DataEx!$1:$1048576,MATCH('2014'!$A110,DataEx!$D:$D,0),MATCH('2014'!I$101,DataEx!$222:$222,0))</f>
        <v>31780100.537285</v>
      </c>
      <c r="J110" s="91">
        <f>+INDEX(DataEx!$1:$1048576,MATCH('2014'!$A110,DataEx!$D:$D,0),MATCH('2014'!J$101,DataEx!$222:$222,0))</f>
        <v>35805625.314933896</v>
      </c>
      <c r="K110" s="91">
        <f>+INDEX(DataEx!$1:$1048576,MATCH('2014'!$A110,DataEx!$D:$D,0),MATCH('2014'!K$101,DataEx!$222:$222,0))</f>
        <v>37013677.77422861</v>
      </c>
      <c r="L110" s="91">
        <f>+INDEX(DataEx!$1:$1048576,MATCH('2014'!$A110,DataEx!$D:$D,0),MATCH('2014'!L$101,DataEx!$222:$222,0))</f>
        <v>39976192.562335499</v>
      </c>
      <c r="M110" s="91">
        <f>+INDEX(DataEx!$1:$1048576,MATCH('2014'!$A110,DataEx!$D:$D,0),MATCH('2014'!M$101,DataEx!$222:$222,0))</f>
        <v>48606896.525866799</v>
      </c>
      <c r="N110" s="91">
        <f>+INDEX(DataEx!$1:$1048576,MATCH('2014'!$A110,DataEx!$D:$D,0),MATCH('2014'!N$101,DataEx!$222:$222,0))</f>
        <v>48894010.587532401</v>
      </c>
      <c r="O110" s="91">
        <f>+INDEX(DataEx!$1:$1048576,MATCH('2014'!$A110,DataEx!$D:$D,0),MATCH('2014'!O$101,DataEx!$222:$222,0))</f>
        <v>42792605.454785898</v>
      </c>
      <c r="P110" s="91">
        <f>+INDEX(DataEx!$1:$1048576,MATCH('2014'!$A110,DataEx!$D:$D,0),MATCH('2014'!P$101,DataEx!$222:$222,0))</f>
        <v>38951776.984054103</v>
      </c>
      <c r="Q110" s="91">
        <f>+INDEX(DataEx!$1:$1048576,MATCH('2014'!$A110,DataEx!$D:$D,0),MATCH('2014'!Q$101,DataEx!$222:$222,0))</f>
        <v>34980132.37681254</v>
      </c>
      <c r="R110" s="91">
        <f>+INDEX(DataEx!$1:$1048576,MATCH('2014'!$A110,DataEx!$D:$D,0),MATCH('2014'!R$101,DataEx!$222:$222,0))</f>
        <v>41629346.195520297</v>
      </c>
      <c r="S110" s="126">
        <f t="shared" si="20"/>
        <v>455945630.52919102</v>
      </c>
      <c r="T110" s="127">
        <f t="shared" si="21"/>
        <v>0.13312747615367285</v>
      </c>
    </row>
    <row r="111" spans="1:21">
      <c r="A111" s="138" t="str">
        <f t="shared" si="17"/>
        <v>7115p</v>
      </c>
      <c r="B111" s="398" t="str">
        <f>+VLOOKUP(LEFT($A111,LEN(A111)-1)*1,Master!$D$22:$G$218,4,FALSE)</f>
        <v>Akcize</v>
      </c>
      <c r="C111" s="399"/>
      <c r="D111" s="399"/>
      <c r="E111" s="399"/>
      <c r="F111" s="399"/>
      <c r="G111" s="91">
        <f>+INDEX(DataEx!$1:$1048576,MATCH('2014'!$A111,DataEx!$D:$D,0),MATCH('2014'!G$101,DataEx!$222:$222,0))</f>
        <v>11633388.71442843</v>
      </c>
      <c r="H111" s="91">
        <f>+INDEX(DataEx!$1:$1048576,MATCH('2014'!$A111,DataEx!$D:$D,0),MATCH('2014'!H$101,DataEx!$222:$222,0))</f>
        <v>9984594.0786474198</v>
      </c>
      <c r="I111" s="91">
        <f>+INDEX(DataEx!$1:$1048576,MATCH('2014'!$A111,DataEx!$D:$D,0),MATCH('2014'!I$101,DataEx!$222:$222,0))</f>
        <v>9169040.4450272899</v>
      </c>
      <c r="J111" s="91">
        <f>+INDEX(DataEx!$1:$1048576,MATCH('2014'!$A111,DataEx!$D:$D,0),MATCH('2014'!J$101,DataEx!$222:$222,0))</f>
        <v>11715409.875199232</v>
      </c>
      <c r="K111" s="91">
        <f>+INDEX(DataEx!$1:$1048576,MATCH('2014'!$A111,DataEx!$D:$D,0),MATCH('2014'!K$101,DataEx!$222:$222,0))</f>
        <v>12580245.774244396</v>
      </c>
      <c r="L111" s="91">
        <f>+INDEX(DataEx!$1:$1048576,MATCH('2014'!$A111,DataEx!$D:$D,0),MATCH('2014'!L$101,DataEx!$222:$222,0))</f>
        <v>14576879.575155489</v>
      </c>
      <c r="M111" s="91">
        <f>+INDEX(DataEx!$1:$1048576,MATCH('2014'!$A111,DataEx!$D:$D,0),MATCH('2014'!M$101,DataEx!$222:$222,0))</f>
        <v>16788102.358412612</v>
      </c>
      <c r="N111" s="91">
        <f>+INDEX(DataEx!$1:$1048576,MATCH('2014'!$A111,DataEx!$D:$D,0),MATCH('2014'!N$101,DataEx!$222:$222,0))</f>
        <v>19929817.141586415</v>
      </c>
      <c r="O111" s="91">
        <f>+INDEX(DataEx!$1:$1048576,MATCH('2014'!$A111,DataEx!$D:$D,0),MATCH('2014'!O$101,DataEx!$222:$222,0))</f>
        <v>20074252.942877635</v>
      </c>
      <c r="P111" s="91">
        <f>+INDEX(DataEx!$1:$1048576,MATCH('2014'!$A111,DataEx!$D:$D,0),MATCH('2014'!P$101,DataEx!$222:$222,0))</f>
        <v>14472590.829511227</v>
      </c>
      <c r="Q111" s="91">
        <f>+INDEX(DataEx!$1:$1048576,MATCH('2014'!$A111,DataEx!$D:$D,0),MATCH('2014'!Q$101,DataEx!$222:$222,0))</f>
        <v>13977403.069221891</v>
      </c>
      <c r="R111" s="91">
        <f>+INDEX(DataEx!$1:$1048576,MATCH('2014'!$A111,DataEx!$D:$D,0),MATCH('2014'!R$101,DataEx!$222:$222,0))</f>
        <v>16210263.721078064</v>
      </c>
      <c r="S111" s="126">
        <f t="shared" si="20"/>
        <v>171111988.52539012</v>
      </c>
      <c r="T111" s="127">
        <f t="shared" si="21"/>
        <v>4.9961455153287156E-2</v>
      </c>
    </row>
    <row r="112" spans="1:21">
      <c r="A112" s="138" t="str">
        <f t="shared" si="17"/>
        <v>7116p</v>
      </c>
      <c r="B112" s="398" t="str">
        <f>+VLOOKUP(LEFT($A112,LEN(A112)-1)*1,Master!$D$22:$G$218,4,FALSE)</f>
        <v>Porez na međunarodnu trgovinu i transakcije</v>
      </c>
      <c r="C112" s="399"/>
      <c r="D112" s="399"/>
      <c r="E112" s="399"/>
      <c r="F112" s="399"/>
      <c r="G112" s="91">
        <f>+INDEX(DataEx!$1:$1048576,MATCH('2014'!$A112,DataEx!$D:$D,0),MATCH('2014'!G$101,DataEx!$222:$222,0))</f>
        <v>1175497.3830894365</v>
      </c>
      <c r="H112" s="91">
        <f>+INDEX(DataEx!$1:$1048576,MATCH('2014'!$A112,DataEx!$D:$D,0),MATCH('2014'!H$101,DataEx!$222:$222,0))</f>
        <v>1401258.3069391041</v>
      </c>
      <c r="I112" s="91">
        <f>+INDEX(DataEx!$1:$1048576,MATCH('2014'!$A112,DataEx!$D:$D,0),MATCH('2014'!I$101,DataEx!$222:$222,0))</f>
        <v>1982854.7670731111</v>
      </c>
      <c r="J112" s="91">
        <f>+INDEX(DataEx!$1:$1048576,MATCH('2014'!$A112,DataEx!$D:$D,0),MATCH('2014'!J$101,DataEx!$222:$222,0))</f>
        <v>2227395.5445058988</v>
      </c>
      <c r="K112" s="91">
        <f>+INDEX(DataEx!$1:$1048576,MATCH('2014'!$A112,DataEx!$D:$D,0),MATCH('2014'!K$101,DataEx!$222:$222,0))</f>
        <v>2119281.4538548714</v>
      </c>
      <c r="L112" s="91">
        <f>+INDEX(DataEx!$1:$1048576,MATCH('2014'!$A112,DataEx!$D:$D,0),MATCH('2014'!L$101,DataEx!$222:$222,0))</f>
        <v>2128447.743077762</v>
      </c>
      <c r="M112" s="91">
        <f>+INDEX(DataEx!$1:$1048576,MATCH('2014'!$A112,DataEx!$D:$D,0),MATCH('2014'!M$101,DataEx!$222:$222,0))</f>
        <v>2626690.2153880983</v>
      </c>
      <c r="N112" s="91">
        <f>+INDEX(DataEx!$1:$1048576,MATCH('2014'!$A112,DataEx!$D:$D,0),MATCH('2014'!N$101,DataEx!$222:$222,0))</f>
        <v>2350974.5793777262</v>
      </c>
      <c r="O112" s="91">
        <f>+INDEX(DataEx!$1:$1048576,MATCH('2014'!$A112,DataEx!$D:$D,0),MATCH('2014'!O$101,DataEx!$222:$222,0))</f>
        <v>2173809.0200480837</v>
      </c>
      <c r="P112" s="91">
        <f>+INDEX(DataEx!$1:$1048576,MATCH('2014'!$A112,DataEx!$D:$D,0),MATCH('2014'!P$101,DataEx!$222:$222,0))</f>
        <v>2170247.5204897081</v>
      </c>
      <c r="Q112" s="91">
        <f>+INDEX(DataEx!$1:$1048576,MATCH('2014'!$A112,DataEx!$D:$D,0),MATCH('2014'!Q$101,DataEx!$222:$222,0))</f>
        <v>1576440.4650937812</v>
      </c>
      <c r="R112" s="91">
        <f>+INDEX(DataEx!$1:$1048576,MATCH('2014'!$A112,DataEx!$D:$D,0),MATCH('2014'!R$101,DataEx!$222:$222,0))</f>
        <v>1802456.6976206759</v>
      </c>
      <c r="S112" s="126">
        <f t="shared" si="20"/>
        <v>23735353.696558256</v>
      </c>
      <c r="T112" s="127">
        <f t="shared" si="21"/>
        <v>6.9302730888551583E-3</v>
      </c>
    </row>
    <row r="113" spans="1:20">
      <c r="A113" s="138" t="str">
        <f t="shared" si="17"/>
        <v>7117p</v>
      </c>
      <c r="B113" s="398" t="str">
        <f>+VLOOKUP(LEFT($A113,LEN(A113)-1)*1,Master!$D$22:$G$218,4,FALSE)</f>
        <v>Lokalni porezi</v>
      </c>
      <c r="C113" s="399"/>
      <c r="D113" s="399"/>
      <c r="E113" s="399"/>
      <c r="F113" s="399"/>
      <c r="G113" s="91">
        <f>+INDEX(DataEx!$1:$1048576,MATCH('2014'!$A113,DataEx!$D:$D,0),MATCH('2014'!G$101,DataEx!$222:$222,0))</f>
        <v>0</v>
      </c>
      <c r="H113" s="91">
        <f>+INDEX(DataEx!$1:$1048576,MATCH('2014'!$A113,DataEx!$D:$D,0),MATCH('2014'!H$101,DataEx!$222:$222,0))</f>
        <v>0</v>
      </c>
      <c r="I113" s="91">
        <f>+INDEX(DataEx!$1:$1048576,MATCH('2014'!$A113,DataEx!$D:$D,0),MATCH('2014'!I$101,DataEx!$222:$222,0))</f>
        <v>0</v>
      </c>
      <c r="J113" s="91">
        <f>+INDEX(DataEx!$1:$1048576,MATCH('2014'!$A113,DataEx!$D:$D,0),MATCH('2014'!J$101,DataEx!$222:$222,0))</f>
        <v>0</v>
      </c>
      <c r="K113" s="91">
        <f>+INDEX(DataEx!$1:$1048576,MATCH('2014'!$A113,DataEx!$D:$D,0),MATCH('2014'!K$101,DataEx!$222:$222,0))</f>
        <v>0</v>
      </c>
      <c r="L113" s="91">
        <f>+INDEX(DataEx!$1:$1048576,MATCH('2014'!$A113,DataEx!$D:$D,0),MATCH('2014'!L$101,DataEx!$222:$222,0))</f>
        <v>0</v>
      </c>
      <c r="M113" s="91">
        <f>+INDEX(DataEx!$1:$1048576,MATCH('2014'!$A113,DataEx!$D:$D,0),MATCH('2014'!M$101,DataEx!$222:$222,0))</f>
        <v>0</v>
      </c>
      <c r="N113" s="91">
        <f>+INDEX(DataEx!$1:$1048576,MATCH('2014'!$A113,DataEx!$D:$D,0),MATCH('2014'!N$101,DataEx!$222:$222,0))</f>
        <v>0</v>
      </c>
      <c r="O113" s="91">
        <f>+INDEX(DataEx!$1:$1048576,MATCH('2014'!$A113,DataEx!$D:$D,0),MATCH('2014'!O$101,DataEx!$222:$222,0))</f>
        <v>0</v>
      </c>
      <c r="P113" s="91">
        <f>+INDEX(DataEx!$1:$1048576,MATCH('2014'!$A113,DataEx!$D:$D,0),MATCH('2014'!P$101,DataEx!$222:$222,0))</f>
        <v>0</v>
      </c>
      <c r="Q113" s="91">
        <f>+INDEX(DataEx!$1:$1048576,MATCH('2014'!$A113,DataEx!$D:$D,0),MATCH('2014'!Q$101,DataEx!$222:$222,0))</f>
        <v>0</v>
      </c>
      <c r="R113" s="91">
        <f>+INDEX(DataEx!$1:$1048576,MATCH('2014'!$A113,DataEx!$D:$D,0),MATCH('2014'!R$101,DataEx!$222:$222,0))</f>
        <v>0</v>
      </c>
      <c r="S113" s="126">
        <f t="shared" si="20"/>
        <v>0</v>
      </c>
      <c r="T113" s="127">
        <f t="shared" si="21"/>
        <v>0</v>
      </c>
    </row>
    <row r="114" spans="1:20">
      <c r="A114" s="138" t="str">
        <f t="shared" si="17"/>
        <v>7118p</v>
      </c>
      <c r="B114" s="398" t="str">
        <f>+VLOOKUP(LEFT($A114,LEN(A114)-1)*1,Master!$D$22:$G$218,4,FALSE)</f>
        <v>Ostali republički porezi</v>
      </c>
      <c r="C114" s="399"/>
      <c r="D114" s="399"/>
      <c r="E114" s="399"/>
      <c r="F114" s="399"/>
      <c r="G114" s="91">
        <f>+INDEX(DataEx!$1:$1048576,MATCH('2014'!$A114,DataEx!$D:$D,0),MATCH('2014'!G$101,DataEx!$222:$222,0))</f>
        <v>294949.34769769129</v>
      </c>
      <c r="H114" s="91">
        <f>+INDEX(DataEx!$1:$1048576,MATCH('2014'!$A114,DataEx!$D:$D,0),MATCH('2014'!H$101,DataEx!$222:$222,0))</f>
        <v>269914.53975529631</v>
      </c>
      <c r="I114" s="91">
        <f>+INDEX(DataEx!$1:$1048576,MATCH('2014'!$A114,DataEx!$D:$D,0),MATCH('2014'!I$101,DataEx!$222:$222,0))</f>
        <v>351302.84471213742</v>
      </c>
      <c r="J114" s="91">
        <f>+INDEX(DataEx!$1:$1048576,MATCH('2014'!$A114,DataEx!$D:$D,0),MATCH('2014'!J$101,DataEx!$222:$222,0))</f>
        <v>433913.41590605793</v>
      </c>
      <c r="K114" s="91">
        <f>+INDEX(DataEx!$1:$1048576,MATCH('2014'!$A114,DataEx!$D:$D,0),MATCH('2014'!K$101,DataEx!$222:$222,0))</f>
        <v>461276.15448140749</v>
      </c>
      <c r="L114" s="91">
        <f>+INDEX(DataEx!$1:$1048576,MATCH('2014'!$A114,DataEx!$D:$D,0),MATCH('2014'!L$101,DataEx!$222:$222,0))</f>
        <v>484947.23740259005</v>
      </c>
      <c r="M114" s="91">
        <f>+INDEX(DataEx!$1:$1048576,MATCH('2014'!$A114,DataEx!$D:$D,0),MATCH('2014'!M$101,DataEx!$222:$222,0))</f>
        <v>544691.13950845459</v>
      </c>
      <c r="N114" s="91">
        <f>+INDEX(DataEx!$1:$1048576,MATCH('2014'!$A114,DataEx!$D:$D,0),MATCH('2014'!N$101,DataEx!$222:$222,0))</f>
        <v>492931.9808280234</v>
      </c>
      <c r="O114" s="91">
        <f>+INDEX(DataEx!$1:$1048576,MATCH('2014'!$A114,DataEx!$D:$D,0),MATCH('2014'!O$101,DataEx!$222:$222,0))</f>
        <v>528342.20463008841</v>
      </c>
      <c r="P114" s="91">
        <f>+INDEX(DataEx!$1:$1048576,MATCH('2014'!$A114,DataEx!$D:$D,0),MATCH('2014'!P$101,DataEx!$222:$222,0))</f>
        <v>429431.85296262795</v>
      </c>
      <c r="Q114" s="91">
        <f>+INDEX(DataEx!$1:$1048576,MATCH('2014'!$A114,DataEx!$D:$D,0),MATCH('2014'!Q$101,DataEx!$222:$222,0))</f>
        <v>402322.65920144052</v>
      </c>
      <c r="R114" s="91">
        <f>+INDEX(DataEx!$1:$1048576,MATCH('2014'!$A114,DataEx!$D:$D,0),MATCH('2014'!R$101,DataEx!$222:$222,0))</f>
        <v>390072.41241769306</v>
      </c>
      <c r="S114" s="126">
        <f t="shared" si="20"/>
        <v>5084095.7895035082</v>
      </c>
      <c r="T114" s="127">
        <f t="shared" si="21"/>
        <v>1.4844595400433033E-3</v>
      </c>
    </row>
    <row r="115" spans="1:20">
      <c r="A115" s="138" t="str">
        <f t="shared" si="17"/>
        <v>712p</v>
      </c>
      <c r="B115" s="408" t="str">
        <f>+VLOOKUP(LEFT($A115,LEN(A115)-1)*1,Master!$D$22:$G$218,4,FALSE)</f>
        <v>Doprinosi</v>
      </c>
      <c r="C115" s="409"/>
      <c r="D115" s="409"/>
      <c r="E115" s="409"/>
      <c r="F115" s="409"/>
      <c r="G115" s="83">
        <f>+SUM(G116:G119)</f>
        <v>11696495.709410317</v>
      </c>
      <c r="H115" s="83">
        <f t="shared" ref="H115:R115" si="22">+SUM(H116:H119)</f>
        <v>27967194.589402422</v>
      </c>
      <c r="I115" s="83">
        <f t="shared" si="22"/>
        <v>28929880.111931738</v>
      </c>
      <c r="J115" s="83">
        <f t="shared" si="22"/>
        <v>27258327.618631121</v>
      </c>
      <c r="K115" s="83">
        <f t="shared" si="22"/>
        <v>28592562.735781778</v>
      </c>
      <c r="L115" s="83">
        <f t="shared" si="22"/>
        <v>32131723.207960628</v>
      </c>
      <c r="M115" s="83">
        <f t="shared" si="22"/>
        <v>33016814.12419793</v>
      </c>
      <c r="N115" s="83">
        <f t="shared" si="22"/>
        <v>36072346.59471108</v>
      </c>
      <c r="O115" s="83">
        <f t="shared" si="22"/>
        <v>38203128.528232403</v>
      </c>
      <c r="P115" s="83">
        <f t="shared" si="22"/>
        <v>43672969.77403643</v>
      </c>
      <c r="Q115" s="83">
        <f t="shared" si="22"/>
        <v>30164652.787533071</v>
      </c>
      <c r="R115" s="84">
        <f t="shared" si="22"/>
        <v>60117077.92735371</v>
      </c>
      <c r="S115" s="128">
        <f t="shared" si="20"/>
        <v>397823173.70918262</v>
      </c>
      <c r="T115" s="129">
        <f t="shared" si="21"/>
        <v>0.11615682117597774</v>
      </c>
    </row>
    <row r="116" spans="1:20">
      <c r="A116" s="138" t="str">
        <f t="shared" si="17"/>
        <v>7121p</v>
      </c>
      <c r="B116" s="398" t="str">
        <f>+VLOOKUP(LEFT($A116,LEN(A116)-1)*1,Master!$D$22:$G$218,4,FALSE)</f>
        <v>Doprinosi za penzijsko i invalidsko osiguranje</v>
      </c>
      <c r="C116" s="399"/>
      <c r="D116" s="399"/>
      <c r="E116" s="399"/>
      <c r="F116" s="399"/>
      <c r="G116" s="91">
        <f>+INDEX(DataEx!$1:$1048576,MATCH('2014'!$A116,DataEx!$D:$D,0),MATCH('2014'!G$101,DataEx!$222:$222,0))</f>
        <v>6378060.6572526693</v>
      </c>
      <c r="H116" s="91">
        <f>+INDEX(DataEx!$1:$1048576,MATCH('2014'!$A116,DataEx!$D:$D,0),MATCH('2014'!H$101,DataEx!$222:$222,0))</f>
        <v>16126009.982946007</v>
      </c>
      <c r="I116" s="91">
        <f>+INDEX(DataEx!$1:$1048576,MATCH('2014'!$A116,DataEx!$D:$D,0),MATCH('2014'!I$101,DataEx!$222:$222,0))</f>
        <v>16569177.415611617</v>
      </c>
      <c r="J116" s="91">
        <f>+INDEX(DataEx!$1:$1048576,MATCH('2014'!$A116,DataEx!$D:$D,0),MATCH('2014'!J$101,DataEx!$222:$222,0))</f>
        <v>15916413.916518303</v>
      </c>
      <c r="K116" s="91">
        <f>+INDEX(DataEx!$1:$1048576,MATCH('2014'!$A116,DataEx!$D:$D,0),MATCH('2014'!K$101,DataEx!$222:$222,0))</f>
        <v>16700474.831006728</v>
      </c>
      <c r="L116" s="91">
        <f>+INDEX(DataEx!$1:$1048576,MATCH('2014'!$A116,DataEx!$D:$D,0),MATCH('2014'!L$101,DataEx!$222:$222,0))</f>
        <v>19303870.20408624</v>
      </c>
      <c r="M116" s="91">
        <f>+INDEX(DataEx!$1:$1048576,MATCH('2014'!$A116,DataEx!$D:$D,0),MATCH('2014'!M$101,DataEx!$222:$222,0))</f>
        <v>19954258.836327907</v>
      </c>
      <c r="N116" s="91">
        <f>+INDEX(DataEx!$1:$1048576,MATCH('2014'!$A116,DataEx!$D:$D,0),MATCH('2014'!N$101,DataEx!$222:$222,0))</f>
        <v>21157665.831800085</v>
      </c>
      <c r="O116" s="91">
        <f>+INDEX(DataEx!$1:$1048576,MATCH('2014'!$A116,DataEx!$D:$D,0),MATCH('2014'!O$101,DataEx!$222:$222,0))</f>
        <v>23691624.075276405</v>
      </c>
      <c r="P116" s="91">
        <f>+INDEX(DataEx!$1:$1048576,MATCH('2014'!$A116,DataEx!$D:$D,0),MATCH('2014'!P$101,DataEx!$222:$222,0))</f>
        <v>25779256.658387903</v>
      </c>
      <c r="Q116" s="91">
        <f>+INDEX(DataEx!$1:$1048576,MATCH('2014'!$A116,DataEx!$D:$D,0),MATCH('2014'!Q$101,DataEx!$222:$222,0))</f>
        <v>17637260.472586822</v>
      </c>
      <c r="R116" s="91">
        <f>+INDEX(DataEx!$1:$1048576,MATCH('2014'!$A116,DataEx!$D:$D,0),MATCH('2014'!R$101,DataEx!$222:$222,0))</f>
        <v>35668323.820286348</v>
      </c>
      <c r="S116" s="126">
        <f t="shared" si="20"/>
        <v>234882396.70208704</v>
      </c>
      <c r="T116" s="127">
        <f t="shared" si="21"/>
        <v>6.8581204801945489E-2</v>
      </c>
    </row>
    <row r="117" spans="1:20">
      <c r="A117" s="138" t="str">
        <f t="shared" si="17"/>
        <v>7122p</v>
      </c>
      <c r="B117" s="398" t="str">
        <f>+VLOOKUP(LEFT($A117,LEN(A117)-1)*1,Master!$D$22:$G$218,4,FALSE)</f>
        <v>Doprinosi za zdravstveno osiguranje</v>
      </c>
      <c r="C117" s="399"/>
      <c r="D117" s="399"/>
      <c r="E117" s="399"/>
      <c r="F117" s="399"/>
      <c r="G117" s="91">
        <f>+INDEX(DataEx!$1:$1048576,MATCH('2014'!$A117,DataEx!$D:$D,0),MATCH('2014'!G$101,DataEx!$222:$222,0))</f>
        <v>4579090.5759970825</v>
      </c>
      <c r="H117" s="91">
        <f>+INDEX(DataEx!$1:$1048576,MATCH('2014'!$A117,DataEx!$D:$D,0),MATCH('2014'!H$101,DataEx!$222:$222,0))</f>
        <v>10104184.39535567</v>
      </c>
      <c r="I117" s="91">
        <f>+INDEX(DataEx!$1:$1048576,MATCH('2014'!$A117,DataEx!$D:$D,0),MATCH('2014'!I$101,DataEx!$222:$222,0))</f>
        <v>10560309.670724479</v>
      </c>
      <c r="J117" s="91">
        <f>+INDEX(DataEx!$1:$1048576,MATCH('2014'!$A117,DataEx!$D:$D,0),MATCH('2014'!J$101,DataEx!$222:$222,0))</f>
        <v>9541998.6085077375</v>
      </c>
      <c r="K117" s="91">
        <f>+INDEX(DataEx!$1:$1048576,MATCH('2014'!$A117,DataEx!$D:$D,0),MATCH('2014'!K$101,DataEx!$222:$222,0))</f>
        <v>10202539.325177701</v>
      </c>
      <c r="L117" s="91">
        <f>+INDEX(DataEx!$1:$1048576,MATCH('2014'!$A117,DataEx!$D:$D,0),MATCH('2014'!L$101,DataEx!$222:$222,0))</f>
        <v>10655134.986795479</v>
      </c>
      <c r="M117" s="91">
        <f>+INDEX(DataEx!$1:$1048576,MATCH('2014'!$A117,DataEx!$D:$D,0),MATCH('2014'!M$101,DataEx!$222:$222,0))</f>
        <v>10928389.183865616</v>
      </c>
      <c r="N117" s="91">
        <f>+INDEX(DataEx!$1:$1048576,MATCH('2014'!$A117,DataEx!$D:$D,0),MATCH('2014'!N$101,DataEx!$222:$222,0))</f>
        <v>12720604.592646427</v>
      </c>
      <c r="O117" s="91">
        <f>+INDEX(DataEx!$1:$1048576,MATCH('2014'!$A117,DataEx!$D:$D,0),MATCH('2014'!O$101,DataEx!$222:$222,0))</f>
        <v>12433910.598023046</v>
      </c>
      <c r="P117" s="91">
        <f>+INDEX(DataEx!$1:$1048576,MATCH('2014'!$A117,DataEx!$D:$D,0),MATCH('2014'!P$101,DataEx!$222:$222,0))</f>
        <v>15255623.222713828</v>
      </c>
      <c r="Q117" s="91">
        <f>+INDEX(DataEx!$1:$1048576,MATCH('2014'!$A117,DataEx!$D:$D,0),MATCH('2014'!Q$101,DataEx!$222:$222,0))</f>
        <v>10791600.785030248</v>
      </c>
      <c r="R117" s="91">
        <f>+INDEX(DataEx!$1:$1048576,MATCH('2014'!$A117,DataEx!$D:$D,0),MATCH('2014'!R$101,DataEx!$222:$222,0))</f>
        <v>20893912.876006678</v>
      </c>
      <c r="S117" s="126">
        <f t="shared" si="20"/>
        <v>138667298.82084399</v>
      </c>
      <c r="T117" s="127">
        <f t="shared" si="21"/>
        <v>4.0488221140841135E-2</v>
      </c>
    </row>
    <row r="118" spans="1:20">
      <c r="A118" s="138" t="str">
        <f t="shared" si="17"/>
        <v>7123p</v>
      </c>
      <c r="B118" s="398" t="str">
        <f>+VLOOKUP(LEFT($A118,LEN(A118)-1)*1,Master!$D$22:$G$218,4,FALSE)</f>
        <v>Doprinosi za osiguranje od nezaposlenosti</v>
      </c>
      <c r="C118" s="399"/>
      <c r="D118" s="399"/>
      <c r="E118" s="399"/>
      <c r="F118" s="399"/>
      <c r="G118" s="91">
        <f>+INDEX(DataEx!$1:$1048576,MATCH('2014'!$A118,DataEx!$D:$D,0),MATCH('2014'!G$101,DataEx!$222:$222,0))</f>
        <v>345360.47830525995</v>
      </c>
      <c r="H118" s="91">
        <f>+INDEX(DataEx!$1:$1048576,MATCH('2014'!$A118,DataEx!$D:$D,0),MATCH('2014'!H$101,DataEx!$222:$222,0))</f>
        <v>922696.95629602508</v>
      </c>
      <c r="I118" s="91">
        <f>+INDEX(DataEx!$1:$1048576,MATCH('2014'!$A118,DataEx!$D:$D,0),MATCH('2014'!I$101,DataEx!$222:$222,0))</f>
        <v>857271.67153218063</v>
      </c>
      <c r="J118" s="91">
        <f>+INDEX(DataEx!$1:$1048576,MATCH('2014'!$A118,DataEx!$D:$D,0),MATCH('2014'!J$101,DataEx!$222:$222,0))</f>
        <v>794944.20445414912</v>
      </c>
      <c r="K118" s="91">
        <f>+INDEX(DataEx!$1:$1048576,MATCH('2014'!$A118,DataEx!$D:$D,0),MATCH('2014'!K$101,DataEx!$222:$222,0))</f>
        <v>860500.23373355891</v>
      </c>
      <c r="L118" s="91">
        <f>+INDEX(DataEx!$1:$1048576,MATCH('2014'!$A118,DataEx!$D:$D,0),MATCH('2014'!L$101,DataEx!$222:$222,0))</f>
        <v>876623.14344260271</v>
      </c>
      <c r="M118" s="91">
        <f>+INDEX(DataEx!$1:$1048576,MATCH('2014'!$A118,DataEx!$D:$D,0),MATCH('2014'!M$101,DataEx!$222:$222,0))</f>
        <v>897950.85198249156</v>
      </c>
      <c r="N118" s="91">
        <f>+INDEX(DataEx!$1:$1048576,MATCH('2014'!$A118,DataEx!$D:$D,0),MATCH('2014'!N$101,DataEx!$222:$222,0))</f>
        <v>1049404.4207832785</v>
      </c>
      <c r="O118" s="91">
        <f>+INDEX(DataEx!$1:$1048576,MATCH('2014'!$A118,DataEx!$D:$D,0),MATCH('2014'!O$101,DataEx!$222:$222,0))</f>
        <v>1051499.288563821</v>
      </c>
      <c r="P118" s="91">
        <f>+INDEX(DataEx!$1:$1048576,MATCH('2014'!$A118,DataEx!$D:$D,0),MATCH('2014'!P$101,DataEx!$222:$222,0))</f>
        <v>1282491.8621105079</v>
      </c>
      <c r="Q118" s="91">
        <f>+INDEX(DataEx!$1:$1048576,MATCH('2014'!$A118,DataEx!$D:$D,0),MATCH('2014'!Q$101,DataEx!$222:$222,0))</f>
        <v>895782.74311122345</v>
      </c>
      <c r="R118" s="91">
        <f>+INDEX(DataEx!$1:$1048576,MATCH('2014'!$A118,DataEx!$D:$D,0),MATCH('2014'!R$101,DataEx!$222:$222,0))</f>
        <v>1782859.6661754006</v>
      </c>
      <c r="S118" s="126">
        <f t="shared" si="20"/>
        <v>11617385.520490499</v>
      </c>
      <c r="T118" s="127">
        <f t="shared" si="21"/>
        <v>3.392056224010914E-3</v>
      </c>
    </row>
    <row r="119" spans="1:20">
      <c r="A119" s="138" t="str">
        <f t="shared" si="17"/>
        <v>7124p</v>
      </c>
      <c r="B119" s="398" t="str">
        <f>+VLOOKUP(LEFT($A119,LEN(A119)-1)*1,Master!$D$22:$G$218,4,FALSE)</f>
        <v>Ostali doprinosi</v>
      </c>
      <c r="C119" s="399"/>
      <c r="D119" s="399"/>
      <c r="E119" s="399"/>
      <c r="F119" s="399"/>
      <c r="G119" s="91">
        <f>+INDEX(DataEx!$1:$1048576,MATCH('2014'!$A119,DataEx!$D:$D,0),MATCH('2014'!G$101,DataEx!$222:$222,0))</f>
        <v>393983.99785530567</v>
      </c>
      <c r="H119" s="91">
        <f>+INDEX(DataEx!$1:$1048576,MATCH('2014'!$A119,DataEx!$D:$D,0),MATCH('2014'!H$101,DataEx!$222:$222,0))</f>
        <v>814303.25480471749</v>
      </c>
      <c r="I119" s="91">
        <f>+INDEX(DataEx!$1:$1048576,MATCH('2014'!$A119,DataEx!$D:$D,0),MATCH('2014'!I$101,DataEx!$222:$222,0))</f>
        <v>943121.35406345711</v>
      </c>
      <c r="J119" s="91">
        <f>+INDEX(DataEx!$1:$1048576,MATCH('2014'!$A119,DataEx!$D:$D,0),MATCH('2014'!J$101,DataEx!$222:$222,0))</f>
        <v>1004970.8891509315</v>
      </c>
      <c r="K119" s="91">
        <f>+INDEX(DataEx!$1:$1048576,MATCH('2014'!$A119,DataEx!$D:$D,0),MATCH('2014'!K$101,DataEx!$222:$222,0))</f>
        <v>829048.34586379305</v>
      </c>
      <c r="L119" s="91">
        <f>+INDEX(DataEx!$1:$1048576,MATCH('2014'!$A119,DataEx!$D:$D,0),MATCH('2014'!L$101,DataEx!$222:$222,0))</f>
        <v>1296094.8736363046</v>
      </c>
      <c r="M119" s="91">
        <f>+INDEX(DataEx!$1:$1048576,MATCH('2014'!$A119,DataEx!$D:$D,0),MATCH('2014'!M$101,DataEx!$222:$222,0))</f>
        <v>1236215.2520219143</v>
      </c>
      <c r="N119" s="91">
        <f>+INDEX(DataEx!$1:$1048576,MATCH('2014'!$A119,DataEx!$D:$D,0),MATCH('2014'!N$101,DataEx!$222:$222,0))</f>
        <v>1144671.7494812885</v>
      </c>
      <c r="O119" s="91">
        <f>+INDEX(DataEx!$1:$1048576,MATCH('2014'!$A119,DataEx!$D:$D,0),MATCH('2014'!O$101,DataEx!$222:$222,0))</f>
        <v>1026094.5663691361</v>
      </c>
      <c r="P119" s="91">
        <f>+INDEX(DataEx!$1:$1048576,MATCH('2014'!$A119,DataEx!$D:$D,0),MATCH('2014'!P$101,DataEx!$222:$222,0))</f>
        <v>1355598.0308241891</v>
      </c>
      <c r="Q119" s="91">
        <f>+INDEX(DataEx!$1:$1048576,MATCH('2014'!$A119,DataEx!$D:$D,0),MATCH('2014'!Q$101,DataEx!$222:$222,0))</f>
        <v>840008.78680477664</v>
      </c>
      <c r="R119" s="91">
        <f>+INDEX(DataEx!$1:$1048576,MATCH('2014'!$A119,DataEx!$D:$D,0),MATCH('2014'!R$101,DataEx!$222:$222,0))</f>
        <v>1771981.5648852838</v>
      </c>
      <c r="S119" s="126">
        <f t="shared" si="20"/>
        <v>12656092.665761098</v>
      </c>
      <c r="T119" s="127">
        <f t="shared" si="21"/>
        <v>3.6953390091802045E-3</v>
      </c>
    </row>
    <row r="120" spans="1:20">
      <c r="A120" s="138" t="str">
        <f t="shared" si="17"/>
        <v>713p</v>
      </c>
      <c r="B120" s="402" t="str">
        <f>+VLOOKUP(LEFT($A120,LEN(A120)-1)*1,Master!$D$22:$G$218,4,FALSE)</f>
        <v>Takse</v>
      </c>
      <c r="C120" s="403"/>
      <c r="D120" s="403"/>
      <c r="E120" s="403"/>
      <c r="F120" s="403"/>
      <c r="G120" s="85">
        <f>+INDEX(DataEx!$1:$1048576,MATCH('2014'!$A120,DataEx!$D:$D,0),MATCH('2014'!G$101,DataEx!$222:$222,0))</f>
        <v>902871.84498938802</v>
      </c>
      <c r="H120" s="85">
        <f>+INDEX(DataEx!$1:$1048576,MATCH('2014'!$A120,DataEx!$D:$D,0),MATCH('2014'!H$101,DataEx!$222:$222,0))</f>
        <v>1376722.835592885</v>
      </c>
      <c r="I120" s="85">
        <f>+INDEX(DataEx!$1:$1048576,MATCH('2014'!$A120,DataEx!$D:$D,0),MATCH('2014'!I$101,DataEx!$222:$222,0))</f>
        <v>1533902.3810318899</v>
      </c>
      <c r="J120" s="85">
        <f>+INDEX(DataEx!$1:$1048576,MATCH('2014'!$A120,DataEx!$D:$D,0),MATCH('2014'!J$101,DataEx!$222:$222,0))</f>
        <v>1769167.7909803819</v>
      </c>
      <c r="K120" s="85">
        <f>+INDEX(DataEx!$1:$1048576,MATCH('2014'!$A120,DataEx!$D:$D,0),MATCH('2014'!K$101,DataEx!$222:$222,0))</f>
        <v>1635179.6025759527</v>
      </c>
      <c r="L120" s="85">
        <f>+INDEX(DataEx!$1:$1048576,MATCH('2014'!$A120,DataEx!$D:$D,0),MATCH('2014'!L$101,DataEx!$222:$222,0))</f>
        <v>1713767.4441061548</v>
      </c>
      <c r="M120" s="85">
        <f>+INDEX(DataEx!$1:$1048576,MATCH('2014'!$A120,DataEx!$D:$D,0),MATCH('2014'!M$101,DataEx!$222:$222,0))</f>
        <v>2233130.224239069</v>
      </c>
      <c r="N120" s="85">
        <f>+INDEX(DataEx!$1:$1048576,MATCH('2014'!$A120,DataEx!$D:$D,0),MATCH('2014'!N$101,DataEx!$222:$222,0))</f>
        <v>1791089.1999486499</v>
      </c>
      <c r="O120" s="85">
        <f>+INDEX(DataEx!$1:$1048576,MATCH('2014'!$A120,DataEx!$D:$D,0),MATCH('2014'!O$101,DataEx!$222:$222,0))</f>
        <v>1407201.854776232</v>
      </c>
      <c r="P120" s="85">
        <f>+INDEX(DataEx!$1:$1048576,MATCH('2014'!$A120,DataEx!$D:$D,0),MATCH('2014'!P$101,DataEx!$222:$222,0))</f>
        <v>2107131.608306407</v>
      </c>
      <c r="Q120" s="85">
        <f>+INDEX(DataEx!$1:$1048576,MATCH('2014'!$A120,DataEx!$D:$D,0),MATCH('2014'!Q$101,DataEx!$222:$222,0))</f>
        <v>2082325.1460510979</v>
      </c>
      <c r="R120" s="86">
        <f>+INDEX(DataEx!$1:$1048576,MATCH('2014'!$A120,DataEx!$D:$D,0),MATCH('2014'!R$101,DataEx!$222:$222,0))</f>
        <v>2370557.2656825301</v>
      </c>
      <c r="S120" s="128">
        <f t="shared" si="20"/>
        <v>20923047.198280636</v>
      </c>
      <c r="T120" s="129">
        <f t="shared" si="21"/>
        <v>6.1091329326226429E-3</v>
      </c>
    </row>
    <row r="121" spans="1:20">
      <c r="A121" s="138" t="str">
        <f t="shared" si="17"/>
        <v>714p</v>
      </c>
      <c r="B121" s="402" t="str">
        <f>+VLOOKUP(LEFT($A121,LEN(A121)-1)*1,Master!$D$22:$G$218,4,FALSE)</f>
        <v>Naknade</v>
      </c>
      <c r="C121" s="403"/>
      <c r="D121" s="403"/>
      <c r="E121" s="403"/>
      <c r="F121" s="403"/>
      <c r="G121" s="85">
        <f>+INDEX(DataEx!$1:$1048576,MATCH('2014'!$A121,DataEx!$D:$D,0),MATCH('2014'!G$101,DataEx!$222:$222,0))</f>
        <v>874647.32532018784</v>
      </c>
      <c r="H121" s="85">
        <f>+INDEX(DataEx!$1:$1048576,MATCH('2014'!$A121,DataEx!$D:$D,0),MATCH('2014'!H$101,DataEx!$222:$222,0))</f>
        <v>1141795.5130265537</v>
      </c>
      <c r="I121" s="85">
        <f>+INDEX(DataEx!$1:$1048576,MATCH('2014'!$A121,DataEx!$D:$D,0),MATCH('2014'!I$101,DataEx!$222:$222,0))</f>
        <v>1392255.6905662352</v>
      </c>
      <c r="J121" s="85">
        <f>+INDEX(DataEx!$1:$1048576,MATCH('2014'!$A121,DataEx!$D:$D,0),MATCH('2014'!J$101,DataEx!$222:$222,0))</f>
        <v>1012251.8295932285</v>
      </c>
      <c r="K121" s="85">
        <f>+INDEX(DataEx!$1:$1048576,MATCH('2014'!$A121,DataEx!$D:$D,0),MATCH('2014'!K$101,DataEx!$222:$222,0))</f>
        <v>647746.68080012128</v>
      </c>
      <c r="L121" s="85">
        <f>+INDEX(DataEx!$1:$1048576,MATCH('2014'!$A121,DataEx!$D:$D,0),MATCH('2014'!L$101,DataEx!$222:$222,0))</f>
        <v>954989.7774594496</v>
      </c>
      <c r="M121" s="85">
        <f>+INDEX(DataEx!$1:$1048576,MATCH('2014'!$A121,DataEx!$D:$D,0),MATCH('2014'!M$101,DataEx!$222:$222,0))</f>
        <v>1184343.1262543593</v>
      </c>
      <c r="N121" s="85">
        <f>+INDEX(DataEx!$1:$1048576,MATCH('2014'!$A121,DataEx!$D:$D,0),MATCH('2014'!N$101,DataEx!$222:$222,0))</f>
        <v>1056013.1087953006</v>
      </c>
      <c r="O121" s="85">
        <f>+INDEX(DataEx!$1:$1048576,MATCH('2014'!$A121,DataEx!$D:$D,0),MATCH('2014'!O$101,DataEx!$222:$222,0))</f>
        <v>1308372.2565571361</v>
      </c>
      <c r="P121" s="85">
        <f>+INDEX(DataEx!$1:$1048576,MATCH('2014'!$A121,DataEx!$D:$D,0),MATCH('2014'!P$101,DataEx!$222:$222,0))</f>
        <v>1299421.3451732181</v>
      </c>
      <c r="Q121" s="85">
        <f>+INDEX(DataEx!$1:$1048576,MATCH('2014'!$A121,DataEx!$D:$D,0),MATCH('2014'!Q$101,DataEx!$222:$222,0))</f>
        <v>1236718.8760774885</v>
      </c>
      <c r="R121" s="86">
        <f>+INDEX(DataEx!$1:$1048576,MATCH('2014'!$A121,DataEx!$D:$D,0),MATCH('2014'!R$101,DataEx!$222:$222,0))</f>
        <v>915688.23864849063</v>
      </c>
      <c r="S121" s="128">
        <f t="shared" si="20"/>
        <v>13024243.768271768</v>
      </c>
      <c r="T121" s="129">
        <f t="shared" si="21"/>
        <v>3.802832148358999E-3</v>
      </c>
    </row>
    <row r="122" spans="1:20">
      <c r="A122" s="138" t="str">
        <f t="shared" si="17"/>
        <v>715p</v>
      </c>
      <c r="B122" s="402" t="str">
        <f>+VLOOKUP(LEFT($A122,LEN(A122)-1)*1,Master!$D$22:$G$218,4,FALSE)</f>
        <v>Ostali prihodi</v>
      </c>
      <c r="C122" s="403"/>
      <c r="D122" s="403"/>
      <c r="E122" s="403"/>
      <c r="F122" s="403"/>
      <c r="G122" s="85">
        <f>+INDEX(DataEx!$1:$1048576,MATCH('2014'!$A122,DataEx!$D:$D,0),MATCH('2014'!G$101,DataEx!$222:$222,0))</f>
        <v>2128432.1735986122</v>
      </c>
      <c r="H122" s="85">
        <f>+INDEX(DataEx!$1:$1048576,MATCH('2014'!$A122,DataEx!$D:$D,0),MATCH('2014'!H$101,DataEx!$222:$222,0))</f>
        <v>1320017.4642991112</v>
      </c>
      <c r="I122" s="85">
        <f>+INDEX(DataEx!$1:$1048576,MATCH('2014'!$A122,DataEx!$D:$D,0),MATCH('2014'!I$101,DataEx!$222:$222,0))</f>
        <v>1521512.068415079</v>
      </c>
      <c r="J122" s="85">
        <f>+INDEX(DataEx!$1:$1048576,MATCH('2014'!$A122,DataEx!$D:$D,0),MATCH('2014'!J$101,DataEx!$222:$222,0))</f>
        <v>2595680.0159037258</v>
      </c>
      <c r="K122" s="85">
        <f>+INDEX(DataEx!$1:$1048576,MATCH('2014'!$A122,DataEx!$D:$D,0),MATCH('2014'!K$101,DataEx!$222:$222,0))</f>
        <v>2783027.0466008885</v>
      </c>
      <c r="L122" s="85">
        <f>+INDEX(DataEx!$1:$1048576,MATCH('2014'!$A122,DataEx!$D:$D,0),MATCH('2014'!L$101,DataEx!$222:$222,0))</f>
        <v>1934475.5951932021</v>
      </c>
      <c r="M122" s="85">
        <f>+INDEX(DataEx!$1:$1048576,MATCH('2014'!$A122,DataEx!$D:$D,0),MATCH('2014'!M$101,DataEx!$222:$222,0))</f>
        <v>3103592.0848331661</v>
      </c>
      <c r="N122" s="85">
        <f>+INDEX(DataEx!$1:$1048576,MATCH('2014'!$A122,DataEx!$D:$D,0),MATCH('2014'!N$101,DataEx!$222:$222,0))</f>
        <v>2451881.0862679579</v>
      </c>
      <c r="O122" s="85">
        <f>+INDEX(DataEx!$1:$1048576,MATCH('2014'!$A122,DataEx!$D:$D,0),MATCH('2014'!O$101,DataEx!$222:$222,0))</f>
        <v>2469058.8016255274</v>
      </c>
      <c r="P122" s="85">
        <f>+INDEX(DataEx!$1:$1048576,MATCH('2014'!$A122,DataEx!$D:$D,0),MATCH('2014'!P$101,DataEx!$222:$222,0))</f>
        <v>2200822.8981059212</v>
      </c>
      <c r="Q122" s="85">
        <f>+INDEX(DataEx!$1:$1048576,MATCH('2014'!$A122,DataEx!$D:$D,0),MATCH('2014'!Q$101,DataEx!$222:$222,0))</f>
        <v>4135986.1632531187</v>
      </c>
      <c r="R122" s="86">
        <f>+INDEX(DataEx!$1:$1048576,MATCH('2014'!$A122,DataEx!$D:$D,0),MATCH('2014'!R$101,DataEx!$222:$222,0))</f>
        <v>4766285.5166419055</v>
      </c>
      <c r="S122" s="128">
        <f t="shared" si="20"/>
        <v>31410770.914738216</v>
      </c>
      <c r="T122" s="129">
        <f t="shared" si="21"/>
        <v>9.1713493362506754E-3</v>
      </c>
    </row>
    <row r="123" spans="1:20">
      <c r="A123" s="138" t="str">
        <f t="shared" si="17"/>
        <v>73p</v>
      </c>
      <c r="B123" s="402" t="str">
        <f>+VLOOKUP(LEFT($A123,LEN(A123)-1)*1,Master!$D$22:$G$218,4,FALSE)</f>
        <v>Primici od otplate kredita i sredstva prenesena iz prethodne godine</v>
      </c>
      <c r="C123" s="403"/>
      <c r="D123" s="403"/>
      <c r="E123" s="403"/>
      <c r="F123" s="403"/>
      <c r="G123" s="85">
        <f>+INDEX(DataEx!$1:$1048576,MATCH('2014'!$A123,DataEx!$D:$D,0),MATCH('2014'!G$101,DataEx!$222:$222,0))</f>
        <v>192772.11381205477</v>
      </c>
      <c r="H123" s="85">
        <f>+INDEX(DataEx!$1:$1048576,MATCH('2014'!$A123,DataEx!$D:$D,0),MATCH('2014'!H$101,DataEx!$222:$222,0))</f>
        <v>219000.95458843262</v>
      </c>
      <c r="I123" s="85">
        <f>+INDEX(DataEx!$1:$1048576,MATCH('2014'!$A123,DataEx!$D:$D,0),MATCH('2014'!I$101,DataEx!$222:$222,0))</f>
        <v>279212.95056261157</v>
      </c>
      <c r="J123" s="85">
        <f>+INDEX(DataEx!$1:$1048576,MATCH('2014'!$A123,DataEx!$D:$D,0),MATCH('2014'!J$101,DataEx!$222:$222,0))</f>
        <v>278484.14214295219</v>
      </c>
      <c r="K123" s="85">
        <f>+INDEX(DataEx!$1:$1048576,MATCH('2014'!$A123,DataEx!$D:$D,0),MATCH('2014'!K$101,DataEx!$222:$222,0))</f>
        <v>194564.22932022985</v>
      </c>
      <c r="L123" s="85">
        <f>+INDEX(DataEx!$1:$1048576,MATCH('2014'!$A123,DataEx!$D:$D,0),MATCH('2014'!L$101,DataEx!$222:$222,0))</f>
        <v>305977.50152959337</v>
      </c>
      <c r="M123" s="85">
        <f>+INDEX(DataEx!$1:$1048576,MATCH('2014'!$A123,DataEx!$D:$D,0),MATCH('2014'!M$101,DataEx!$222:$222,0))</f>
        <v>3232893.976992269</v>
      </c>
      <c r="N123" s="85">
        <f>+INDEX(DataEx!$1:$1048576,MATCH('2014'!$A123,DataEx!$D:$D,0),MATCH('2014'!N$101,DataEx!$222:$222,0))</f>
        <v>546027.11320662138</v>
      </c>
      <c r="O123" s="85">
        <f>+INDEX(DataEx!$1:$1048576,MATCH('2014'!$A123,DataEx!$D:$D,0),MATCH('2014'!O$101,DataEx!$222:$222,0))</f>
        <v>373977.62507384352</v>
      </c>
      <c r="P123" s="85">
        <f>+INDEX(DataEx!$1:$1048576,MATCH('2014'!$A123,DataEx!$D:$D,0),MATCH('2014'!P$101,DataEx!$222:$222,0))</f>
        <v>572522.69594572182</v>
      </c>
      <c r="Q123" s="85">
        <f>+INDEX(DataEx!$1:$1048576,MATCH('2014'!$A123,DataEx!$D:$D,0),MATCH('2014'!Q$101,DataEx!$222:$222,0))</f>
        <v>159825.78339378684</v>
      </c>
      <c r="R123" s="86">
        <f>+INDEX(DataEx!$1:$1048576,MATCH('2014'!$A123,DataEx!$D:$D,0),MATCH('2014'!R$101,DataEx!$222:$222,0))</f>
        <v>691003.4005981891</v>
      </c>
      <c r="S123" s="128">
        <f t="shared" si="20"/>
        <v>7046262.487166306</v>
      </c>
      <c r="T123" s="129">
        <f t="shared" si="21"/>
        <v>2.0573749991726151E-3</v>
      </c>
    </row>
    <row r="124" spans="1:20" ht="13.5" thickBot="1">
      <c r="A124" s="138" t="str">
        <f t="shared" si="17"/>
        <v>74p</v>
      </c>
      <c r="B124" s="404" t="str">
        <f>+VLOOKUP(LEFT($A124,LEN(A124)-1)*1,Master!$D$22:$G$218,4,FALSE)</f>
        <v>Donacije i transferi</v>
      </c>
      <c r="C124" s="405"/>
      <c r="D124" s="405"/>
      <c r="E124" s="405"/>
      <c r="F124" s="405"/>
      <c r="G124" s="85">
        <f>+INDEX(DataEx!$1:$1048576,MATCH('2014'!$A124,DataEx!$D:$D,0),MATCH('2014'!G$101,DataEx!$222:$222,0))</f>
        <v>666666.66666666663</v>
      </c>
      <c r="H124" s="85">
        <f>+INDEX(DataEx!$1:$1048576,MATCH('2014'!$A124,DataEx!$D:$D,0),MATCH('2014'!H$101,DataEx!$222:$222,0))</f>
        <v>666666.66666666663</v>
      </c>
      <c r="I124" s="85">
        <f>+INDEX(DataEx!$1:$1048576,MATCH('2014'!$A124,DataEx!$D:$D,0),MATCH('2014'!I$101,DataEx!$222:$222,0))</f>
        <v>666666.66666666663</v>
      </c>
      <c r="J124" s="85">
        <f>+INDEX(DataEx!$1:$1048576,MATCH('2014'!$A124,DataEx!$D:$D,0),MATCH('2014'!J$101,DataEx!$222:$222,0))</f>
        <v>666666.66666666663</v>
      </c>
      <c r="K124" s="85">
        <f>+INDEX(DataEx!$1:$1048576,MATCH('2014'!$A124,DataEx!$D:$D,0),MATCH('2014'!K$101,DataEx!$222:$222,0))</f>
        <v>666666.66666666663</v>
      </c>
      <c r="L124" s="85">
        <f>+INDEX(DataEx!$1:$1048576,MATCH('2014'!$A124,DataEx!$D:$D,0),MATCH('2014'!L$101,DataEx!$222:$222,0))</f>
        <v>666666.66666666663</v>
      </c>
      <c r="M124" s="85">
        <f>+INDEX(DataEx!$1:$1048576,MATCH('2014'!$A124,DataEx!$D:$D,0),MATCH('2014'!M$101,DataEx!$222:$222,0))</f>
        <v>666666.66666666663</v>
      </c>
      <c r="N124" s="85">
        <f>+INDEX(DataEx!$1:$1048576,MATCH('2014'!$A124,DataEx!$D:$D,0),MATCH('2014'!N$101,DataEx!$222:$222,0))</f>
        <v>666666.66666666663</v>
      </c>
      <c r="O124" s="85">
        <f>+INDEX(DataEx!$1:$1048576,MATCH('2014'!$A124,DataEx!$D:$D,0),MATCH('2014'!O$101,DataEx!$222:$222,0))</f>
        <v>666666.66666666663</v>
      </c>
      <c r="P124" s="85">
        <f>+INDEX(DataEx!$1:$1048576,MATCH('2014'!$A124,DataEx!$D:$D,0),MATCH('2014'!P$101,DataEx!$222:$222,0))</f>
        <v>666666.66666666663</v>
      </c>
      <c r="Q124" s="85">
        <f>+INDEX(DataEx!$1:$1048576,MATCH('2014'!$A124,DataEx!$D:$D,0),MATCH('2014'!Q$101,DataEx!$222:$222,0))</f>
        <v>666666.66666666663</v>
      </c>
      <c r="R124" s="86">
        <f>+INDEX(DataEx!$1:$1048576,MATCH('2014'!$A124,DataEx!$D:$D,0),MATCH('2014'!R$101,DataEx!$222:$222,0))</f>
        <v>666666.66666666663</v>
      </c>
      <c r="S124" s="130">
        <f t="shared" si="20"/>
        <v>8000000.0000000009</v>
      </c>
      <c r="T124" s="131">
        <f t="shared" si="21"/>
        <v>2.3358482632968164E-3</v>
      </c>
    </row>
    <row r="125" spans="1:20" ht="13.5" thickBot="1">
      <c r="A125" s="138" t="str">
        <f t="shared" si="17"/>
        <v>4p</v>
      </c>
      <c r="B125" s="390" t="str">
        <f>+VLOOKUP(LEFT($A125,LEN(A125)-1)*1,Master!$D$22:$G$218,4,FALSE)</f>
        <v>Budžetki izdaci</v>
      </c>
      <c r="C125" s="391"/>
      <c r="D125" s="391"/>
      <c r="E125" s="391"/>
      <c r="F125" s="391"/>
      <c r="G125" s="97">
        <f>+G127+G138+G144+SUM(G145:G148)</f>
        <v>110630615.51018211</v>
      </c>
      <c r="H125" s="97">
        <f t="shared" ref="H125:R125" si="23">+H127+H138+H144+SUM(H145:H148)</f>
        <v>110630615.51018211</v>
      </c>
      <c r="I125" s="97">
        <f t="shared" si="23"/>
        <v>110630615.51018211</v>
      </c>
      <c r="J125" s="97">
        <f t="shared" si="23"/>
        <v>110630615.51018211</v>
      </c>
      <c r="K125" s="97">
        <f t="shared" si="23"/>
        <v>110630615.51018211</v>
      </c>
      <c r="L125" s="97">
        <f t="shared" si="23"/>
        <v>110630615.51018211</v>
      </c>
      <c r="M125" s="97">
        <f t="shared" si="23"/>
        <v>110630615.51018211</v>
      </c>
      <c r="N125" s="97">
        <f t="shared" si="23"/>
        <v>110630615.51018211</v>
      </c>
      <c r="O125" s="97">
        <f t="shared" si="23"/>
        <v>110630615.51018211</v>
      </c>
      <c r="P125" s="97">
        <f t="shared" si="23"/>
        <v>110630615.51018211</v>
      </c>
      <c r="Q125" s="97">
        <f t="shared" si="23"/>
        <v>110630615.51018211</v>
      </c>
      <c r="R125" s="97">
        <f t="shared" si="23"/>
        <v>110629366.79018211</v>
      </c>
      <c r="S125" s="132">
        <f t="shared" si="20"/>
        <v>1327566137.4021854</v>
      </c>
      <c r="T125" s="133">
        <f t="shared" si="21"/>
        <v>0.38762413205781965</v>
      </c>
    </row>
    <row r="126" spans="1:20" ht="13.5" thickBot="1">
      <c r="A126" s="138" t="str">
        <f t="shared" si="17"/>
        <v>41p</v>
      </c>
      <c r="B126" s="406" t="str">
        <f>+VLOOKUP(LEFT($A126,LEN(A126)-1)*1,Master!$D$22:$G$218,4,FALSE)</f>
        <v>Tekući izdaci</v>
      </c>
      <c r="C126" s="407"/>
      <c r="D126" s="407"/>
      <c r="E126" s="407"/>
      <c r="F126" s="407"/>
      <c r="G126" s="80">
        <f t="shared" ref="G126:R126" si="24">+G125-G145</f>
        <v>103108073.84351544</v>
      </c>
      <c r="H126" s="80">
        <f t="shared" si="24"/>
        <v>103108073.84351544</v>
      </c>
      <c r="I126" s="80">
        <f t="shared" si="24"/>
        <v>103108073.84351544</v>
      </c>
      <c r="J126" s="80">
        <f t="shared" si="24"/>
        <v>103108073.84351544</v>
      </c>
      <c r="K126" s="80">
        <f t="shared" si="24"/>
        <v>103108073.84351544</v>
      </c>
      <c r="L126" s="80">
        <f t="shared" si="24"/>
        <v>103108073.84351544</v>
      </c>
      <c r="M126" s="80">
        <f t="shared" si="24"/>
        <v>103108073.84351544</v>
      </c>
      <c r="N126" s="80">
        <f t="shared" si="24"/>
        <v>103108073.84351544</v>
      </c>
      <c r="O126" s="80">
        <f t="shared" si="24"/>
        <v>103108073.84351544</v>
      </c>
      <c r="P126" s="80">
        <f t="shared" si="24"/>
        <v>103108073.84351544</v>
      </c>
      <c r="Q126" s="80">
        <f t="shared" si="24"/>
        <v>103108073.84351544</v>
      </c>
      <c r="R126" s="80">
        <f t="shared" si="24"/>
        <v>103106825.12351544</v>
      </c>
      <c r="S126" s="134">
        <f t="shared" si="20"/>
        <v>1237295637.402185</v>
      </c>
      <c r="T126" s="135">
        <f t="shared" si="21"/>
        <v>0.36126685822632765</v>
      </c>
    </row>
    <row r="127" spans="1:20">
      <c r="A127" s="138" t="str">
        <f t="shared" si="17"/>
        <v>40p</v>
      </c>
      <c r="B127" s="400" t="str">
        <f>+VLOOKUP(LEFT($A127,LEN(A127)-1)*1,Master!$D$22:$G$218,4,FALSE)</f>
        <v>Tekući budžetski izdaci</v>
      </c>
      <c r="C127" s="401"/>
      <c r="D127" s="401"/>
      <c r="E127" s="401"/>
      <c r="F127" s="401"/>
      <c r="G127" s="89">
        <f t="shared" ref="G127:R127" si="25">+SUM(G128:G137)</f>
        <v>52676503.419999987</v>
      </c>
      <c r="H127" s="89">
        <f t="shared" si="25"/>
        <v>52676503.419999987</v>
      </c>
      <c r="I127" s="89">
        <f t="shared" si="25"/>
        <v>52676503.419999987</v>
      </c>
      <c r="J127" s="89">
        <f t="shared" si="25"/>
        <v>52676503.419999987</v>
      </c>
      <c r="K127" s="89">
        <f t="shared" si="25"/>
        <v>52676503.419999987</v>
      </c>
      <c r="L127" s="89">
        <f t="shared" si="25"/>
        <v>52676503.419999987</v>
      </c>
      <c r="M127" s="89">
        <f t="shared" si="25"/>
        <v>52676503.419999987</v>
      </c>
      <c r="N127" s="89">
        <f t="shared" si="25"/>
        <v>52676503.419999987</v>
      </c>
      <c r="O127" s="89">
        <f t="shared" si="25"/>
        <v>52676503.419999987</v>
      </c>
      <c r="P127" s="89">
        <f t="shared" si="25"/>
        <v>52676503.419999987</v>
      </c>
      <c r="Q127" s="89">
        <f t="shared" si="25"/>
        <v>52676503.419999987</v>
      </c>
      <c r="R127" s="90">
        <f t="shared" si="25"/>
        <v>52676003.419999987</v>
      </c>
      <c r="S127" s="124">
        <f t="shared" si="20"/>
        <v>632117541.03999972</v>
      </c>
      <c r="T127" s="125">
        <f t="shared" si="21"/>
        <v>0.18456633255471716</v>
      </c>
    </row>
    <row r="128" spans="1:20">
      <c r="A128" s="138" t="str">
        <f t="shared" si="17"/>
        <v>411p</v>
      </c>
      <c r="B128" s="398" t="str">
        <f>+VLOOKUP(LEFT($A128,LEN(A128)-1)*1,Master!$D$22:$G$218,4,FALSE)</f>
        <v>Bruto zarade i doprinosi na teret poslodavca</v>
      </c>
      <c r="C128" s="399"/>
      <c r="D128" s="399"/>
      <c r="E128" s="399"/>
      <c r="F128" s="399"/>
      <c r="G128" s="91">
        <f>+INDEX(DataEx!$1:$1048576,MATCH('2014'!$A128,DataEx!$D:$D,0),MATCH('2014'!G$101,DataEx!$222:$222,0))</f>
        <v>32195307.643333331</v>
      </c>
      <c r="H128" s="91">
        <f>+INDEX(DataEx!$1:$1048576,MATCH('2014'!$A128,DataEx!$D:$D,0),MATCH('2014'!H$101,DataEx!$222:$222,0))</f>
        <v>32195307.643333331</v>
      </c>
      <c r="I128" s="91">
        <f>+INDEX(DataEx!$1:$1048576,MATCH('2014'!$A128,DataEx!$D:$D,0),MATCH('2014'!I$101,DataEx!$222:$222,0))</f>
        <v>32195307.643333331</v>
      </c>
      <c r="J128" s="91">
        <f>+INDEX(DataEx!$1:$1048576,MATCH('2014'!$A128,DataEx!$D:$D,0),MATCH('2014'!J$101,DataEx!$222:$222,0))</f>
        <v>32195307.643333331</v>
      </c>
      <c r="K128" s="91">
        <f>+INDEX(DataEx!$1:$1048576,MATCH('2014'!$A128,DataEx!$D:$D,0),MATCH('2014'!K$101,DataEx!$222:$222,0))</f>
        <v>32195307.643333331</v>
      </c>
      <c r="L128" s="91">
        <f>+INDEX(DataEx!$1:$1048576,MATCH('2014'!$A128,DataEx!$D:$D,0),MATCH('2014'!L$101,DataEx!$222:$222,0))</f>
        <v>32195307.643333331</v>
      </c>
      <c r="M128" s="91">
        <f>+INDEX(DataEx!$1:$1048576,MATCH('2014'!$A128,DataEx!$D:$D,0),MATCH('2014'!M$101,DataEx!$222:$222,0))</f>
        <v>32195307.643333331</v>
      </c>
      <c r="N128" s="91">
        <f>+INDEX(DataEx!$1:$1048576,MATCH('2014'!$A128,DataEx!$D:$D,0),MATCH('2014'!N$101,DataEx!$222:$222,0))</f>
        <v>32195307.643333331</v>
      </c>
      <c r="O128" s="91">
        <f>+INDEX(DataEx!$1:$1048576,MATCH('2014'!$A128,DataEx!$D:$D,0),MATCH('2014'!O$101,DataEx!$222:$222,0))</f>
        <v>32195307.643333331</v>
      </c>
      <c r="P128" s="91">
        <f>+INDEX(DataEx!$1:$1048576,MATCH('2014'!$A128,DataEx!$D:$D,0),MATCH('2014'!P$101,DataEx!$222:$222,0))</f>
        <v>32195307.643333331</v>
      </c>
      <c r="Q128" s="91">
        <f>+INDEX(DataEx!$1:$1048576,MATCH('2014'!$A128,DataEx!$D:$D,0),MATCH('2014'!Q$101,DataEx!$222:$222,0))</f>
        <v>32195307.643333331</v>
      </c>
      <c r="R128" s="91">
        <f>+INDEX(DataEx!$1:$1048576,MATCH('2014'!$A128,DataEx!$D:$D,0),MATCH('2014'!R$101,DataEx!$222:$222,0))</f>
        <v>32195307.643333331</v>
      </c>
      <c r="S128" s="126">
        <f t="shared" si="20"/>
        <v>386343691.71999985</v>
      </c>
      <c r="T128" s="127">
        <f t="shared" si="21"/>
        <v>0.11280503016748028</v>
      </c>
    </row>
    <row r="129" spans="1:20">
      <c r="A129" s="138" t="str">
        <f t="shared" si="17"/>
        <v>412p</v>
      </c>
      <c r="B129" s="398" t="str">
        <f>+VLOOKUP(LEFT($A129,LEN(A129)-1)*1,Master!$D$22:$G$218,4,FALSE)</f>
        <v>Ostala lična primanja</v>
      </c>
      <c r="C129" s="399"/>
      <c r="D129" s="399"/>
      <c r="E129" s="399"/>
      <c r="F129" s="399"/>
      <c r="G129" s="91">
        <f>+INDEX(DataEx!$1:$1048576,MATCH('2014'!$A129,DataEx!$D:$D,0),MATCH('2014'!G$101,DataEx!$222:$222,0))</f>
        <v>956513.66333333333</v>
      </c>
      <c r="H129" s="91">
        <f>+INDEX(DataEx!$1:$1048576,MATCH('2014'!$A129,DataEx!$D:$D,0),MATCH('2014'!H$101,DataEx!$222:$222,0))</f>
        <v>956513.66333333333</v>
      </c>
      <c r="I129" s="91">
        <f>+INDEX(DataEx!$1:$1048576,MATCH('2014'!$A129,DataEx!$D:$D,0),MATCH('2014'!I$101,DataEx!$222:$222,0))</f>
        <v>956513.66333333333</v>
      </c>
      <c r="J129" s="91">
        <f>+INDEX(DataEx!$1:$1048576,MATCH('2014'!$A129,DataEx!$D:$D,0),MATCH('2014'!J$101,DataEx!$222:$222,0))</f>
        <v>956513.66333333333</v>
      </c>
      <c r="K129" s="91">
        <f>+INDEX(DataEx!$1:$1048576,MATCH('2014'!$A129,DataEx!$D:$D,0),MATCH('2014'!K$101,DataEx!$222:$222,0))</f>
        <v>956513.66333333333</v>
      </c>
      <c r="L129" s="91">
        <f>+INDEX(DataEx!$1:$1048576,MATCH('2014'!$A129,DataEx!$D:$D,0),MATCH('2014'!L$101,DataEx!$222:$222,0))</f>
        <v>956513.66333333333</v>
      </c>
      <c r="M129" s="91">
        <f>+INDEX(DataEx!$1:$1048576,MATCH('2014'!$A129,DataEx!$D:$D,0),MATCH('2014'!M$101,DataEx!$222:$222,0))</f>
        <v>956513.66333333333</v>
      </c>
      <c r="N129" s="91">
        <f>+INDEX(DataEx!$1:$1048576,MATCH('2014'!$A129,DataEx!$D:$D,0),MATCH('2014'!N$101,DataEx!$222:$222,0))</f>
        <v>956513.66333333333</v>
      </c>
      <c r="O129" s="91">
        <f>+INDEX(DataEx!$1:$1048576,MATCH('2014'!$A129,DataEx!$D:$D,0),MATCH('2014'!O$101,DataEx!$222:$222,0))</f>
        <v>956513.66333333333</v>
      </c>
      <c r="P129" s="91">
        <f>+INDEX(DataEx!$1:$1048576,MATCH('2014'!$A129,DataEx!$D:$D,0),MATCH('2014'!P$101,DataEx!$222:$222,0))</f>
        <v>956513.66333333333</v>
      </c>
      <c r="Q129" s="91">
        <f>+INDEX(DataEx!$1:$1048576,MATCH('2014'!$A129,DataEx!$D:$D,0),MATCH('2014'!Q$101,DataEx!$222:$222,0))</f>
        <v>956513.66333333333</v>
      </c>
      <c r="R129" s="91">
        <f>+INDEX(DataEx!$1:$1048576,MATCH('2014'!$A129,DataEx!$D:$D,0),MATCH('2014'!R$101,DataEx!$222:$222,0))</f>
        <v>956513.66333333333</v>
      </c>
      <c r="S129" s="126">
        <f t="shared" si="20"/>
        <v>11478163.960000001</v>
      </c>
      <c r="T129" s="127">
        <f t="shared" si="21"/>
        <v>3.3514061689752638E-3</v>
      </c>
    </row>
    <row r="130" spans="1:20">
      <c r="A130" s="138" t="str">
        <f t="shared" si="17"/>
        <v>413p</v>
      </c>
      <c r="B130" s="398" t="str">
        <f>+VLOOKUP(LEFT($A130,LEN(A130)-1)*1,Master!$D$22:$G$218,4,FALSE)</f>
        <v>Rashodi za materijal</v>
      </c>
      <c r="C130" s="399"/>
      <c r="D130" s="399"/>
      <c r="E130" s="399"/>
      <c r="F130" s="399"/>
      <c r="G130" s="91">
        <f>+INDEX(DataEx!$1:$1048576,MATCH('2014'!$A130,DataEx!$D:$D,0),MATCH('2014'!G$101,DataEx!$222:$222,0))</f>
        <v>2567060.8260771562</v>
      </c>
      <c r="H130" s="91">
        <f>+INDEX(DataEx!$1:$1048576,MATCH('2014'!$A130,DataEx!$D:$D,0),MATCH('2014'!H$101,DataEx!$222:$222,0))</f>
        <v>2567060.8260771562</v>
      </c>
      <c r="I130" s="91">
        <f>+INDEX(DataEx!$1:$1048576,MATCH('2014'!$A130,DataEx!$D:$D,0),MATCH('2014'!I$101,DataEx!$222:$222,0))</f>
        <v>2567060.8260771562</v>
      </c>
      <c r="J130" s="91">
        <f>+INDEX(DataEx!$1:$1048576,MATCH('2014'!$A130,DataEx!$D:$D,0),MATCH('2014'!J$101,DataEx!$222:$222,0))</f>
        <v>2567060.8260771562</v>
      </c>
      <c r="K130" s="91">
        <f>+INDEX(DataEx!$1:$1048576,MATCH('2014'!$A130,DataEx!$D:$D,0),MATCH('2014'!K$101,DataEx!$222:$222,0))</f>
        <v>2567060.8260771562</v>
      </c>
      <c r="L130" s="91">
        <f>+INDEX(DataEx!$1:$1048576,MATCH('2014'!$A130,DataEx!$D:$D,0),MATCH('2014'!L$101,DataEx!$222:$222,0))</f>
        <v>2567060.8260771562</v>
      </c>
      <c r="M130" s="91">
        <f>+INDEX(DataEx!$1:$1048576,MATCH('2014'!$A130,DataEx!$D:$D,0),MATCH('2014'!M$101,DataEx!$222:$222,0))</f>
        <v>2567060.8260771562</v>
      </c>
      <c r="N130" s="91">
        <f>+INDEX(DataEx!$1:$1048576,MATCH('2014'!$A130,DataEx!$D:$D,0),MATCH('2014'!N$101,DataEx!$222:$222,0))</f>
        <v>2567060.8260771562</v>
      </c>
      <c r="O130" s="91">
        <f>+INDEX(DataEx!$1:$1048576,MATCH('2014'!$A130,DataEx!$D:$D,0),MATCH('2014'!O$101,DataEx!$222:$222,0))</f>
        <v>2567060.8260771562</v>
      </c>
      <c r="P130" s="91">
        <f>+INDEX(DataEx!$1:$1048576,MATCH('2014'!$A130,DataEx!$D:$D,0),MATCH('2014'!P$101,DataEx!$222:$222,0))</f>
        <v>2567060.8260771562</v>
      </c>
      <c r="Q130" s="91">
        <f>+INDEX(DataEx!$1:$1048576,MATCH('2014'!$A130,DataEx!$D:$D,0),MATCH('2014'!Q$101,DataEx!$222:$222,0))</f>
        <v>2567060.8260771562</v>
      </c>
      <c r="R130" s="91">
        <f>+INDEX(DataEx!$1:$1048576,MATCH('2014'!$A130,DataEx!$D:$D,0),MATCH('2014'!R$101,DataEx!$222:$222,0))</f>
        <v>2567060.8260771562</v>
      </c>
      <c r="S130" s="126">
        <f t="shared" si="20"/>
        <v>30804729.912925873</v>
      </c>
      <c r="T130" s="127">
        <f t="shared" si="21"/>
        <v>8.9943968585544237E-3</v>
      </c>
    </row>
    <row r="131" spans="1:20">
      <c r="A131" s="138" t="str">
        <f t="shared" si="17"/>
        <v>414p</v>
      </c>
      <c r="B131" s="398" t="str">
        <f>+VLOOKUP(LEFT($A131,LEN(A131)-1)*1,Master!$D$22:$G$218,4,FALSE)</f>
        <v>Rashodi za usluge</v>
      </c>
      <c r="C131" s="399"/>
      <c r="D131" s="399"/>
      <c r="E131" s="399"/>
      <c r="F131" s="399"/>
      <c r="G131" s="91">
        <f>+INDEX(DataEx!$1:$1048576,MATCH('2014'!$A131,DataEx!$D:$D,0),MATCH('2014'!G$101,DataEx!$222:$222,0))</f>
        <v>3555210.7859614557</v>
      </c>
      <c r="H131" s="91">
        <f>+INDEX(DataEx!$1:$1048576,MATCH('2014'!$A131,DataEx!$D:$D,0),MATCH('2014'!H$101,DataEx!$222:$222,0))</f>
        <v>3555210.7859614557</v>
      </c>
      <c r="I131" s="91">
        <f>+INDEX(DataEx!$1:$1048576,MATCH('2014'!$A131,DataEx!$D:$D,0),MATCH('2014'!I$101,DataEx!$222:$222,0))</f>
        <v>3555210.7859614557</v>
      </c>
      <c r="J131" s="91">
        <f>+INDEX(DataEx!$1:$1048576,MATCH('2014'!$A131,DataEx!$D:$D,0),MATCH('2014'!J$101,DataEx!$222:$222,0))</f>
        <v>3555210.7859614557</v>
      </c>
      <c r="K131" s="91">
        <f>+INDEX(DataEx!$1:$1048576,MATCH('2014'!$A131,DataEx!$D:$D,0),MATCH('2014'!K$101,DataEx!$222:$222,0))</f>
        <v>3555210.7859614557</v>
      </c>
      <c r="L131" s="91">
        <f>+INDEX(DataEx!$1:$1048576,MATCH('2014'!$A131,DataEx!$D:$D,0),MATCH('2014'!L$101,DataEx!$222:$222,0))</f>
        <v>3555210.7859614557</v>
      </c>
      <c r="M131" s="91">
        <f>+INDEX(DataEx!$1:$1048576,MATCH('2014'!$A131,DataEx!$D:$D,0),MATCH('2014'!M$101,DataEx!$222:$222,0))</f>
        <v>3555210.7859614557</v>
      </c>
      <c r="N131" s="91">
        <f>+INDEX(DataEx!$1:$1048576,MATCH('2014'!$A131,DataEx!$D:$D,0),MATCH('2014'!N$101,DataEx!$222:$222,0))</f>
        <v>3555210.7859614557</v>
      </c>
      <c r="O131" s="91">
        <f>+INDEX(DataEx!$1:$1048576,MATCH('2014'!$A131,DataEx!$D:$D,0),MATCH('2014'!O$101,DataEx!$222:$222,0))</f>
        <v>3555210.7859614557</v>
      </c>
      <c r="P131" s="91">
        <f>+INDEX(DataEx!$1:$1048576,MATCH('2014'!$A131,DataEx!$D:$D,0),MATCH('2014'!P$101,DataEx!$222:$222,0))</f>
        <v>3555210.7859614557</v>
      </c>
      <c r="Q131" s="91">
        <f>+INDEX(DataEx!$1:$1048576,MATCH('2014'!$A131,DataEx!$D:$D,0),MATCH('2014'!Q$101,DataEx!$222:$222,0))</f>
        <v>3555210.7859614557</v>
      </c>
      <c r="R131" s="91">
        <f>+INDEX(DataEx!$1:$1048576,MATCH('2014'!$A131,DataEx!$D:$D,0),MATCH('2014'!R$101,DataEx!$222:$222,0))</f>
        <v>3555210.7859614557</v>
      </c>
      <c r="S131" s="126">
        <f t="shared" si="20"/>
        <v>42662529.431537472</v>
      </c>
      <c r="T131" s="127">
        <f t="shared" si="21"/>
        <v>1.2456649410063265E-2</v>
      </c>
    </row>
    <row r="132" spans="1:20">
      <c r="A132" s="138" t="str">
        <f t="shared" si="17"/>
        <v>415p</v>
      </c>
      <c r="B132" s="398" t="str">
        <f>+VLOOKUP(LEFT($A132,LEN(A132)-1)*1,Master!$D$22:$G$218,4,FALSE)</f>
        <v>Rashodi za tekuće održavanje</v>
      </c>
      <c r="C132" s="399"/>
      <c r="D132" s="399"/>
      <c r="E132" s="399"/>
      <c r="F132" s="399"/>
      <c r="G132" s="91">
        <f>+INDEX(DataEx!$1:$1048576,MATCH('2014'!$A132,DataEx!$D:$D,0),MATCH('2014'!G$101,DataEx!$222:$222,0))</f>
        <v>1804616.9333333331</v>
      </c>
      <c r="H132" s="91">
        <f>+INDEX(DataEx!$1:$1048576,MATCH('2014'!$A132,DataEx!$D:$D,0),MATCH('2014'!H$101,DataEx!$222:$222,0))</f>
        <v>1804616.9333333331</v>
      </c>
      <c r="I132" s="91">
        <f>+INDEX(DataEx!$1:$1048576,MATCH('2014'!$A132,DataEx!$D:$D,0),MATCH('2014'!I$101,DataEx!$222:$222,0))</f>
        <v>1804616.9333333331</v>
      </c>
      <c r="J132" s="91">
        <f>+INDEX(DataEx!$1:$1048576,MATCH('2014'!$A132,DataEx!$D:$D,0),MATCH('2014'!J$101,DataEx!$222:$222,0))</f>
        <v>1804616.9333333331</v>
      </c>
      <c r="K132" s="91">
        <f>+INDEX(DataEx!$1:$1048576,MATCH('2014'!$A132,DataEx!$D:$D,0),MATCH('2014'!K$101,DataEx!$222:$222,0))</f>
        <v>1804616.9333333331</v>
      </c>
      <c r="L132" s="91">
        <f>+INDEX(DataEx!$1:$1048576,MATCH('2014'!$A132,DataEx!$D:$D,0),MATCH('2014'!L$101,DataEx!$222:$222,0))</f>
        <v>1804616.9333333331</v>
      </c>
      <c r="M132" s="91">
        <f>+INDEX(DataEx!$1:$1048576,MATCH('2014'!$A132,DataEx!$D:$D,0),MATCH('2014'!M$101,DataEx!$222:$222,0))</f>
        <v>1804616.9333333331</v>
      </c>
      <c r="N132" s="91">
        <f>+INDEX(DataEx!$1:$1048576,MATCH('2014'!$A132,DataEx!$D:$D,0),MATCH('2014'!N$101,DataEx!$222:$222,0))</f>
        <v>1804616.9333333331</v>
      </c>
      <c r="O132" s="91">
        <f>+INDEX(DataEx!$1:$1048576,MATCH('2014'!$A132,DataEx!$D:$D,0),MATCH('2014'!O$101,DataEx!$222:$222,0))</f>
        <v>1804616.9333333331</v>
      </c>
      <c r="P132" s="91">
        <f>+INDEX(DataEx!$1:$1048576,MATCH('2014'!$A132,DataEx!$D:$D,0),MATCH('2014'!P$101,DataEx!$222:$222,0))</f>
        <v>1804616.9333333331</v>
      </c>
      <c r="Q132" s="91">
        <f>+INDEX(DataEx!$1:$1048576,MATCH('2014'!$A132,DataEx!$D:$D,0),MATCH('2014'!Q$101,DataEx!$222:$222,0))</f>
        <v>1804616.9333333331</v>
      </c>
      <c r="R132" s="91">
        <f>+INDEX(DataEx!$1:$1048576,MATCH('2014'!$A132,DataEx!$D:$D,0),MATCH('2014'!R$101,DataEx!$222:$222,0))</f>
        <v>1804116.9333333331</v>
      </c>
      <c r="S132" s="126">
        <f t="shared" si="20"/>
        <v>21654903.199999999</v>
      </c>
      <c r="T132" s="127">
        <f t="shared" si="21"/>
        <v>6.3228210039475837E-3</v>
      </c>
    </row>
    <row r="133" spans="1:20">
      <c r="A133" s="138" t="str">
        <f t="shared" si="17"/>
        <v>416p</v>
      </c>
      <c r="B133" s="398" t="str">
        <f>+VLOOKUP(LEFT($A133,LEN(A133)-1)*1,Master!$D$22:$G$218,4,FALSE)</f>
        <v>Kamate</v>
      </c>
      <c r="C133" s="399"/>
      <c r="D133" s="399"/>
      <c r="E133" s="399"/>
      <c r="F133" s="399"/>
      <c r="G133" s="91">
        <f>+INDEX(DataEx!$1:$1048576,MATCH('2014'!$A133,DataEx!$D:$D,0),MATCH('2014'!G$101,DataEx!$222:$222,0))</f>
        <v>6297113.5108333332</v>
      </c>
      <c r="H133" s="91">
        <f>+INDEX(DataEx!$1:$1048576,MATCH('2014'!$A133,DataEx!$D:$D,0),MATCH('2014'!H$101,DataEx!$222:$222,0))</f>
        <v>6297113.5108333332</v>
      </c>
      <c r="I133" s="91">
        <f>+INDEX(DataEx!$1:$1048576,MATCH('2014'!$A133,DataEx!$D:$D,0),MATCH('2014'!I$101,DataEx!$222:$222,0))</f>
        <v>6297113.5108333332</v>
      </c>
      <c r="J133" s="91">
        <f>+INDEX(DataEx!$1:$1048576,MATCH('2014'!$A133,DataEx!$D:$D,0),MATCH('2014'!J$101,DataEx!$222:$222,0))</f>
        <v>6297113.5108333332</v>
      </c>
      <c r="K133" s="91">
        <f>+INDEX(DataEx!$1:$1048576,MATCH('2014'!$A133,DataEx!$D:$D,0),MATCH('2014'!K$101,DataEx!$222:$222,0))</f>
        <v>6297113.5108333332</v>
      </c>
      <c r="L133" s="91">
        <f>+INDEX(DataEx!$1:$1048576,MATCH('2014'!$A133,DataEx!$D:$D,0),MATCH('2014'!L$101,DataEx!$222:$222,0))</f>
        <v>6297113.5108333332</v>
      </c>
      <c r="M133" s="91">
        <f>+INDEX(DataEx!$1:$1048576,MATCH('2014'!$A133,DataEx!$D:$D,0),MATCH('2014'!M$101,DataEx!$222:$222,0))</f>
        <v>6297113.5108333332</v>
      </c>
      <c r="N133" s="91">
        <f>+INDEX(DataEx!$1:$1048576,MATCH('2014'!$A133,DataEx!$D:$D,0),MATCH('2014'!N$101,DataEx!$222:$222,0))</f>
        <v>6297113.5108333332</v>
      </c>
      <c r="O133" s="91">
        <f>+INDEX(DataEx!$1:$1048576,MATCH('2014'!$A133,DataEx!$D:$D,0),MATCH('2014'!O$101,DataEx!$222:$222,0))</f>
        <v>6297113.5108333332</v>
      </c>
      <c r="P133" s="91">
        <f>+INDEX(DataEx!$1:$1048576,MATCH('2014'!$A133,DataEx!$D:$D,0),MATCH('2014'!P$101,DataEx!$222:$222,0))</f>
        <v>6297113.5108333332</v>
      </c>
      <c r="Q133" s="91">
        <f>+INDEX(DataEx!$1:$1048576,MATCH('2014'!$A133,DataEx!$D:$D,0),MATCH('2014'!Q$101,DataEx!$222:$222,0))</f>
        <v>6297113.5108333332</v>
      </c>
      <c r="R133" s="91">
        <f>+INDEX(DataEx!$1:$1048576,MATCH('2014'!$A133,DataEx!$D:$D,0),MATCH('2014'!R$101,DataEx!$222:$222,0))</f>
        <v>6297113.5108333332</v>
      </c>
      <c r="S133" s="126">
        <f t="shared" si="20"/>
        <v>75565362.129999995</v>
      </c>
      <c r="T133" s="127">
        <f t="shared" si="21"/>
        <v>2.2063652487094437E-2</v>
      </c>
    </row>
    <row r="134" spans="1:20">
      <c r="A134" s="138" t="str">
        <f t="shared" si="17"/>
        <v>417p</v>
      </c>
      <c r="B134" s="398" t="str">
        <f>+VLOOKUP(LEFT($A134,LEN(A134)-1)*1,Master!$D$22:$G$218,4,FALSE)</f>
        <v>Renta</v>
      </c>
      <c r="C134" s="399"/>
      <c r="D134" s="399"/>
      <c r="E134" s="399"/>
      <c r="F134" s="399"/>
      <c r="G134" s="91">
        <f>+INDEX(DataEx!$1:$1048576,MATCH('2014'!$A134,DataEx!$D:$D,0),MATCH('2014'!G$101,DataEx!$222:$222,0))</f>
        <v>678983.51166666672</v>
      </c>
      <c r="H134" s="91">
        <f>+INDEX(DataEx!$1:$1048576,MATCH('2014'!$A134,DataEx!$D:$D,0),MATCH('2014'!H$101,DataEx!$222:$222,0))</f>
        <v>678983.51166666672</v>
      </c>
      <c r="I134" s="91">
        <f>+INDEX(DataEx!$1:$1048576,MATCH('2014'!$A134,DataEx!$D:$D,0),MATCH('2014'!I$101,DataEx!$222:$222,0))</f>
        <v>678983.51166666672</v>
      </c>
      <c r="J134" s="91">
        <f>+INDEX(DataEx!$1:$1048576,MATCH('2014'!$A134,DataEx!$D:$D,0),MATCH('2014'!J$101,DataEx!$222:$222,0))</f>
        <v>678983.51166666672</v>
      </c>
      <c r="K134" s="91">
        <f>+INDEX(DataEx!$1:$1048576,MATCH('2014'!$A134,DataEx!$D:$D,0),MATCH('2014'!K$101,DataEx!$222:$222,0))</f>
        <v>678983.51166666672</v>
      </c>
      <c r="L134" s="91">
        <f>+INDEX(DataEx!$1:$1048576,MATCH('2014'!$A134,DataEx!$D:$D,0),MATCH('2014'!L$101,DataEx!$222:$222,0))</f>
        <v>678983.51166666672</v>
      </c>
      <c r="M134" s="91">
        <f>+INDEX(DataEx!$1:$1048576,MATCH('2014'!$A134,DataEx!$D:$D,0),MATCH('2014'!M$101,DataEx!$222:$222,0))</f>
        <v>678983.51166666672</v>
      </c>
      <c r="N134" s="91">
        <f>+INDEX(DataEx!$1:$1048576,MATCH('2014'!$A134,DataEx!$D:$D,0),MATCH('2014'!N$101,DataEx!$222:$222,0))</f>
        <v>678983.51166666672</v>
      </c>
      <c r="O134" s="91">
        <f>+INDEX(DataEx!$1:$1048576,MATCH('2014'!$A134,DataEx!$D:$D,0),MATCH('2014'!O$101,DataEx!$222:$222,0))</f>
        <v>678983.51166666672</v>
      </c>
      <c r="P134" s="91">
        <f>+INDEX(DataEx!$1:$1048576,MATCH('2014'!$A134,DataEx!$D:$D,0),MATCH('2014'!P$101,DataEx!$222:$222,0))</f>
        <v>678983.51166666672</v>
      </c>
      <c r="Q134" s="91">
        <f>+INDEX(DataEx!$1:$1048576,MATCH('2014'!$A134,DataEx!$D:$D,0),MATCH('2014'!Q$101,DataEx!$222:$222,0))</f>
        <v>678983.51166666672</v>
      </c>
      <c r="R134" s="91">
        <f>+INDEX(DataEx!$1:$1048576,MATCH('2014'!$A134,DataEx!$D:$D,0),MATCH('2014'!R$101,DataEx!$222:$222,0))</f>
        <v>678983.51166666672</v>
      </c>
      <c r="S134" s="126">
        <f t="shared" si="20"/>
        <v>8147802.1400000006</v>
      </c>
      <c r="T134" s="127">
        <f t="shared" si="21"/>
        <v>2.3790036848006357E-3</v>
      </c>
    </row>
    <row r="135" spans="1:20">
      <c r="A135" s="138" t="str">
        <f t="shared" si="17"/>
        <v>418p</v>
      </c>
      <c r="B135" s="398" t="str">
        <f>+VLOOKUP(LEFT($A135,LEN(A135)-1)*1,Master!$D$22:$G$218,4,FALSE)</f>
        <v>Subvencije</v>
      </c>
      <c r="C135" s="399"/>
      <c r="D135" s="399"/>
      <c r="E135" s="399"/>
      <c r="F135" s="399"/>
      <c r="G135" s="91">
        <f>+INDEX(DataEx!$1:$1048576,MATCH('2014'!$A135,DataEx!$D:$D,0),MATCH('2014'!G$101,DataEx!$222:$222,0))</f>
        <v>1572883.3333333333</v>
      </c>
      <c r="H135" s="91">
        <f>+INDEX(DataEx!$1:$1048576,MATCH('2014'!$A135,DataEx!$D:$D,0),MATCH('2014'!H$101,DataEx!$222:$222,0))</f>
        <v>1572883.3333333333</v>
      </c>
      <c r="I135" s="91">
        <f>+INDEX(DataEx!$1:$1048576,MATCH('2014'!$A135,DataEx!$D:$D,0),MATCH('2014'!I$101,DataEx!$222:$222,0))</f>
        <v>1572883.3333333333</v>
      </c>
      <c r="J135" s="91">
        <f>+INDEX(DataEx!$1:$1048576,MATCH('2014'!$A135,DataEx!$D:$D,0),MATCH('2014'!J$101,DataEx!$222:$222,0))</f>
        <v>1572883.3333333333</v>
      </c>
      <c r="K135" s="91">
        <f>+INDEX(DataEx!$1:$1048576,MATCH('2014'!$A135,DataEx!$D:$D,0),MATCH('2014'!K$101,DataEx!$222:$222,0))</f>
        <v>1572883.3333333333</v>
      </c>
      <c r="L135" s="91">
        <f>+INDEX(DataEx!$1:$1048576,MATCH('2014'!$A135,DataEx!$D:$D,0),MATCH('2014'!L$101,DataEx!$222:$222,0))</f>
        <v>1572883.3333333333</v>
      </c>
      <c r="M135" s="91">
        <f>+INDEX(DataEx!$1:$1048576,MATCH('2014'!$A135,DataEx!$D:$D,0),MATCH('2014'!M$101,DataEx!$222:$222,0))</f>
        <v>1572883.3333333333</v>
      </c>
      <c r="N135" s="91">
        <f>+INDEX(DataEx!$1:$1048576,MATCH('2014'!$A135,DataEx!$D:$D,0),MATCH('2014'!N$101,DataEx!$222:$222,0))</f>
        <v>1572883.3333333333</v>
      </c>
      <c r="O135" s="91">
        <f>+INDEX(DataEx!$1:$1048576,MATCH('2014'!$A135,DataEx!$D:$D,0),MATCH('2014'!O$101,DataEx!$222:$222,0))</f>
        <v>1572883.3333333333</v>
      </c>
      <c r="P135" s="91">
        <f>+INDEX(DataEx!$1:$1048576,MATCH('2014'!$A135,DataEx!$D:$D,0),MATCH('2014'!P$101,DataEx!$222:$222,0))</f>
        <v>1572883.3333333333</v>
      </c>
      <c r="Q135" s="91">
        <f>+INDEX(DataEx!$1:$1048576,MATCH('2014'!$A135,DataEx!$D:$D,0),MATCH('2014'!Q$101,DataEx!$222:$222,0))</f>
        <v>1572883.3333333333</v>
      </c>
      <c r="R135" s="91">
        <f>+INDEX(DataEx!$1:$1048576,MATCH('2014'!$A135,DataEx!$D:$D,0),MATCH('2014'!R$101,DataEx!$222:$222,0))</f>
        <v>1572883.3333333333</v>
      </c>
      <c r="S135" s="126">
        <f t="shared" si="20"/>
        <v>18874600</v>
      </c>
      <c r="T135" s="127">
        <f t="shared" si="21"/>
        <v>5.5110252038027613E-3</v>
      </c>
    </row>
    <row r="136" spans="1:20">
      <c r="A136" s="138" t="str">
        <f t="shared" si="17"/>
        <v>419p</v>
      </c>
      <c r="B136" s="398" t="str">
        <f>+VLOOKUP(LEFT($A136,LEN(A136)-1)*1,Master!$D$22:$G$218,4,FALSE)</f>
        <v>Ostali izdaci</v>
      </c>
      <c r="C136" s="399"/>
      <c r="D136" s="399"/>
      <c r="E136" s="399"/>
      <c r="F136" s="399"/>
      <c r="G136" s="91">
        <f>+INDEX(DataEx!$1:$1048576,MATCH('2014'!$A136,DataEx!$D:$D,0),MATCH('2014'!G$101,DataEx!$222:$222,0))</f>
        <v>2186482.9354613866</v>
      </c>
      <c r="H136" s="91">
        <f>+INDEX(DataEx!$1:$1048576,MATCH('2014'!$A136,DataEx!$D:$D,0),MATCH('2014'!H$101,DataEx!$222:$222,0))</f>
        <v>2186482.9354613866</v>
      </c>
      <c r="I136" s="91">
        <f>+INDEX(DataEx!$1:$1048576,MATCH('2014'!$A136,DataEx!$D:$D,0),MATCH('2014'!I$101,DataEx!$222:$222,0))</f>
        <v>2186482.9354613866</v>
      </c>
      <c r="J136" s="91">
        <f>+INDEX(DataEx!$1:$1048576,MATCH('2014'!$A136,DataEx!$D:$D,0),MATCH('2014'!J$101,DataEx!$222:$222,0))</f>
        <v>2186482.9354613866</v>
      </c>
      <c r="K136" s="91">
        <f>+INDEX(DataEx!$1:$1048576,MATCH('2014'!$A136,DataEx!$D:$D,0),MATCH('2014'!K$101,DataEx!$222:$222,0))</f>
        <v>2186482.9354613866</v>
      </c>
      <c r="L136" s="91">
        <f>+INDEX(DataEx!$1:$1048576,MATCH('2014'!$A136,DataEx!$D:$D,0),MATCH('2014'!L$101,DataEx!$222:$222,0))</f>
        <v>2186482.9354613866</v>
      </c>
      <c r="M136" s="91">
        <f>+INDEX(DataEx!$1:$1048576,MATCH('2014'!$A136,DataEx!$D:$D,0),MATCH('2014'!M$101,DataEx!$222:$222,0))</f>
        <v>2186482.9354613866</v>
      </c>
      <c r="N136" s="91">
        <f>+INDEX(DataEx!$1:$1048576,MATCH('2014'!$A136,DataEx!$D:$D,0),MATCH('2014'!N$101,DataEx!$222:$222,0))</f>
        <v>2186482.9354613866</v>
      </c>
      <c r="O136" s="91">
        <f>+INDEX(DataEx!$1:$1048576,MATCH('2014'!$A136,DataEx!$D:$D,0),MATCH('2014'!O$101,DataEx!$222:$222,0))</f>
        <v>2186482.9354613866</v>
      </c>
      <c r="P136" s="91">
        <f>+INDEX(DataEx!$1:$1048576,MATCH('2014'!$A136,DataEx!$D:$D,0),MATCH('2014'!P$101,DataEx!$222:$222,0))</f>
        <v>2186482.9354613866</v>
      </c>
      <c r="Q136" s="91">
        <f>+INDEX(DataEx!$1:$1048576,MATCH('2014'!$A136,DataEx!$D:$D,0),MATCH('2014'!Q$101,DataEx!$222:$222,0))</f>
        <v>2186482.9354613866</v>
      </c>
      <c r="R136" s="91">
        <f>+INDEX(DataEx!$1:$1048576,MATCH('2014'!$A136,DataEx!$D:$D,0),MATCH('2014'!R$101,DataEx!$222:$222,0))</f>
        <v>2186482.9354613866</v>
      </c>
      <c r="S136" s="126">
        <f t="shared" si="20"/>
        <v>26237795.225536641</v>
      </c>
      <c r="T136" s="127">
        <f t="shared" si="21"/>
        <v>7.6609385512884072E-3</v>
      </c>
    </row>
    <row r="137" spans="1:20">
      <c r="A137" s="138" t="str">
        <f t="shared" si="17"/>
        <v>440p</v>
      </c>
      <c r="B137" s="398" t="str">
        <f>+VLOOKUP(LEFT($A137,LEN(A137)-1)*1,Master!$D$22:$G$218,4,FALSE)</f>
        <v>Kapitalni izdaci u tekućem budžetu</v>
      </c>
      <c r="C137" s="399"/>
      <c r="D137" s="399"/>
      <c r="E137" s="399"/>
      <c r="F137" s="399"/>
      <c r="G137" s="91">
        <f>+INDEX(DataEx!$1:$1048576,MATCH('2014'!$A137,DataEx!$D:$D,0),MATCH('2014'!G$101,DataEx!$222:$222,0))</f>
        <v>862330.27666666661</v>
      </c>
      <c r="H137" s="91">
        <f>+INDEX(DataEx!$1:$1048576,MATCH('2014'!$A137,DataEx!$D:$D,0),MATCH('2014'!H$101,DataEx!$222:$222,0))</f>
        <v>862330.27666666661</v>
      </c>
      <c r="I137" s="91">
        <f>+INDEX(DataEx!$1:$1048576,MATCH('2014'!$A137,DataEx!$D:$D,0),MATCH('2014'!I$101,DataEx!$222:$222,0))</f>
        <v>862330.27666666661</v>
      </c>
      <c r="J137" s="91">
        <f>+INDEX(DataEx!$1:$1048576,MATCH('2014'!$A137,DataEx!$D:$D,0),MATCH('2014'!J$101,DataEx!$222:$222,0))</f>
        <v>862330.27666666661</v>
      </c>
      <c r="K137" s="91">
        <f>+INDEX(DataEx!$1:$1048576,MATCH('2014'!$A137,DataEx!$D:$D,0),MATCH('2014'!K$101,DataEx!$222:$222,0))</f>
        <v>862330.27666666661</v>
      </c>
      <c r="L137" s="91">
        <f>+INDEX(DataEx!$1:$1048576,MATCH('2014'!$A137,DataEx!$D:$D,0),MATCH('2014'!L$101,DataEx!$222:$222,0))</f>
        <v>862330.27666666661</v>
      </c>
      <c r="M137" s="91">
        <f>+INDEX(DataEx!$1:$1048576,MATCH('2014'!$A137,DataEx!$D:$D,0),MATCH('2014'!M$101,DataEx!$222:$222,0))</f>
        <v>862330.27666666661</v>
      </c>
      <c r="N137" s="91">
        <f>+INDEX(DataEx!$1:$1048576,MATCH('2014'!$A137,DataEx!$D:$D,0),MATCH('2014'!N$101,DataEx!$222:$222,0))</f>
        <v>862330.27666666661</v>
      </c>
      <c r="O137" s="91">
        <f>+INDEX(DataEx!$1:$1048576,MATCH('2014'!$A137,DataEx!$D:$D,0),MATCH('2014'!O$101,DataEx!$222:$222,0))</f>
        <v>862330.27666666661</v>
      </c>
      <c r="P137" s="91">
        <f>+INDEX(DataEx!$1:$1048576,MATCH('2014'!$A137,DataEx!$D:$D,0),MATCH('2014'!P$101,DataEx!$222:$222,0))</f>
        <v>862330.27666666661</v>
      </c>
      <c r="Q137" s="91">
        <f>+INDEX(DataEx!$1:$1048576,MATCH('2014'!$A137,DataEx!$D:$D,0),MATCH('2014'!Q$101,DataEx!$222:$222,0))</f>
        <v>862330.27666666661</v>
      </c>
      <c r="R137" s="91">
        <f>+INDEX(DataEx!$1:$1048576,MATCH('2014'!$A137,DataEx!$D:$D,0),MATCH('2014'!R$101,DataEx!$222:$222,0))</f>
        <v>862330.27666666661</v>
      </c>
      <c r="S137" s="126">
        <f t="shared" si="20"/>
        <v>10347963.32</v>
      </c>
      <c r="T137" s="127">
        <f t="shared" si="21"/>
        <v>3.0214090187101446E-3</v>
      </c>
    </row>
    <row r="138" spans="1:20">
      <c r="A138" s="138" t="str">
        <f t="shared" si="17"/>
        <v>42p</v>
      </c>
      <c r="B138" s="384" t="str">
        <f>+VLOOKUP(LEFT($A138,LEN(A138)-1)*1,Master!$D$22:$G$218,4,FALSE)</f>
        <v>Transferi za socijalnu zaštitu</v>
      </c>
      <c r="C138" s="385"/>
      <c r="D138" s="385"/>
      <c r="E138" s="385"/>
      <c r="F138" s="385"/>
      <c r="G138" s="87">
        <f t="shared" ref="G138:R138" si="26">+SUM(G139:G143)</f>
        <v>41226949.914166674</v>
      </c>
      <c r="H138" s="87">
        <f t="shared" si="26"/>
        <v>41226949.914166674</v>
      </c>
      <c r="I138" s="87">
        <f t="shared" si="26"/>
        <v>41226949.914166674</v>
      </c>
      <c r="J138" s="87">
        <f t="shared" si="26"/>
        <v>41226949.914166674</v>
      </c>
      <c r="K138" s="87">
        <f t="shared" si="26"/>
        <v>41226949.914166674</v>
      </c>
      <c r="L138" s="87">
        <f t="shared" si="26"/>
        <v>41226949.914166674</v>
      </c>
      <c r="M138" s="87">
        <f t="shared" si="26"/>
        <v>41226949.914166674</v>
      </c>
      <c r="N138" s="87">
        <f t="shared" si="26"/>
        <v>41226949.914166674</v>
      </c>
      <c r="O138" s="87">
        <f t="shared" si="26"/>
        <v>41226949.914166674</v>
      </c>
      <c r="P138" s="87">
        <f t="shared" si="26"/>
        <v>41226949.914166674</v>
      </c>
      <c r="Q138" s="87">
        <f t="shared" si="26"/>
        <v>41226949.914166674</v>
      </c>
      <c r="R138" s="88">
        <f t="shared" si="26"/>
        <v>41226949.914166674</v>
      </c>
      <c r="S138" s="128">
        <f t="shared" si="20"/>
        <v>494723398.97000021</v>
      </c>
      <c r="T138" s="129">
        <f t="shared" si="21"/>
        <v>0.14444984903704661</v>
      </c>
    </row>
    <row r="139" spans="1:20">
      <c r="A139" s="138" t="str">
        <f t="shared" si="17"/>
        <v>421p</v>
      </c>
      <c r="B139" s="398" t="str">
        <f>+VLOOKUP(LEFT($A139,LEN(A139)-1)*1,Master!$D$22:$G$218,4,FALSE)</f>
        <v>Prava iz oblasti socijalne zaštite</v>
      </c>
      <c r="C139" s="399"/>
      <c r="D139" s="399"/>
      <c r="E139" s="399"/>
      <c r="F139" s="399"/>
      <c r="G139" s="91">
        <f>+INDEX(DataEx!$1:$1048576,MATCH('2014'!$A139,DataEx!$D:$D,0),MATCH('2014'!G$101,DataEx!$222:$222,0))</f>
        <v>4887083.333333333</v>
      </c>
      <c r="H139" s="91">
        <f>+INDEX(DataEx!$1:$1048576,MATCH('2014'!$A139,DataEx!$D:$D,0),MATCH('2014'!H$101,DataEx!$222:$222,0))</f>
        <v>4887083.333333333</v>
      </c>
      <c r="I139" s="91">
        <f>+INDEX(DataEx!$1:$1048576,MATCH('2014'!$A139,DataEx!$D:$D,0),MATCH('2014'!I$101,DataEx!$222:$222,0))</f>
        <v>4887083.333333333</v>
      </c>
      <c r="J139" s="91">
        <f>+INDEX(DataEx!$1:$1048576,MATCH('2014'!$A139,DataEx!$D:$D,0),MATCH('2014'!J$101,DataEx!$222:$222,0))</f>
        <v>4887083.333333333</v>
      </c>
      <c r="K139" s="91">
        <f>+INDEX(DataEx!$1:$1048576,MATCH('2014'!$A139,DataEx!$D:$D,0),MATCH('2014'!K$101,DataEx!$222:$222,0))</f>
        <v>4887083.333333333</v>
      </c>
      <c r="L139" s="91">
        <f>+INDEX(DataEx!$1:$1048576,MATCH('2014'!$A139,DataEx!$D:$D,0),MATCH('2014'!L$101,DataEx!$222:$222,0))</f>
        <v>4887083.333333333</v>
      </c>
      <c r="M139" s="91">
        <f>+INDEX(DataEx!$1:$1048576,MATCH('2014'!$A139,DataEx!$D:$D,0),MATCH('2014'!M$101,DataEx!$222:$222,0))</f>
        <v>4887083.333333333</v>
      </c>
      <c r="N139" s="91">
        <f>+INDEX(DataEx!$1:$1048576,MATCH('2014'!$A139,DataEx!$D:$D,0),MATCH('2014'!N$101,DataEx!$222:$222,0))</f>
        <v>4887083.333333333</v>
      </c>
      <c r="O139" s="91">
        <f>+INDEX(DataEx!$1:$1048576,MATCH('2014'!$A139,DataEx!$D:$D,0),MATCH('2014'!O$101,DataEx!$222:$222,0))</f>
        <v>4887083.333333333</v>
      </c>
      <c r="P139" s="91">
        <f>+INDEX(DataEx!$1:$1048576,MATCH('2014'!$A139,DataEx!$D:$D,0),MATCH('2014'!P$101,DataEx!$222:$222,0))</f>
        <v>4887083.333333333</v>
      </c>
      <c r="Q139" s="91">
        <f>+INDEX(DataEx!$1:$1048576,MATCH('2014'!$A139,DataEx!$D:$D,0),MATCH('2014'!Q$101,DataEx!$222:$222,0))</f>
        <v>4887083.333333333</v>
      </c>
      <c r="R139" s="91">
        <f>+INDEX(DataEx!$1:$1048576,MATCH('2014'!$A139,DataEx!$D:$D,0),MATCH('2014'!R$101,DataEx!$222:$222,0))</f>
        <v>4887083.333333333</v>
      </c>
      <c r="S139" s="126">
        <f t="shared" si="20"/>
        <v>58645000.000000007</v>
      </c>
      <c r="T139" s="127">
        <f t="shared" si="21"/>
        <v>1.7123227675130227E-2</v>
      </c>
    </row>
    <row r="140" spans="1:20">
      <c r="A140" s="138" t="str">
        <f t="shared" si="17"/>
        <v>422p</v>
      </c>
      <c r="B140" s="398" t="str">
        <f>+VLOOKUP(LEFT($A140,LEN(A140)-1)*1,Master!$D$22:$G$218,4,FALSE)</f>
        <v>Sredstva za tehnološke viškove</v>
      </c>
      <c r="C140" s="399"/>
      <c r="D140" s="399"/>
      <c r="E140" s="399"/>
      <c r="F140" s="399"/>
      <c r="G140" s="91">
        <f>+INDEX(DataEx!$1:$1048576,MATCH('2014'!$A140,DataEx!$D:$D,0),MATCH('2014'!G$101,DataEx!$222:$222,0))</f>
        <v>1438177</v>
      </c>
      <c r="H140" s="91">
        <f>+INDEX(DataEx!$1:$1048576,MATCH('2014'!$A140,DataEx!$D:$D,0),MATCH('2014'!H$101,DataEx!$222:$222,0))</f>
        <v>1438177</v>
      </c>
      <c r="I140" s="91">
        <f>+INDEX(DataEx!$1:$1048576,MATCH('2014'!$A140,DataEx!$D:$D,0),MATCH('2014'!I$101,DataEx!$222:$222,0))</f>
        <v>1438177</v>
      </c>
      <c r="J140" s="91">
        <f>+INDEX(DataEx!$1:$1048576,MATCH('2014'!$A140,DataEx!$D:$D,0),MATCH('2014'!J$101,DataEx!$222:$222,0))</f>
        <v>1438177</v>
      </c>
      <c r="K140" s="91">
        <f>+INDEX(DataEx!$1:$1048576,MATCH('2014'!$A140,DataEx!$D:$D,0),MATCH('2014'!K$101,DataEx!$222:$222,0))</f>
        <v>1438177</v>
      </c>
      <c r="L140" s="91">
        <f>+INDEX(DataEx!$1:$1048576,MATCH('2014'!$A140,DataEx!$D:$D,0),MATCH('2014'!L$101,DataEx!$222:$222,0))</f>
        <v>1438177</v>
      </c>
      <c r="M140" s="91">
        <f>+INDEX(DataEx!$1:$1048576,MATCH('2014'!$A140,DataEx!$D:$D,0),MATCH('2014'!M$101,DataEx!$222:$222,0))</f>
        <v>1438177</v>
      </c>
      <c r="N140" s="91">
        <f>+INDEX(DataEx!$1:$1048576,MATCH('2014'!$A140,DataEx!$D:$D,0),MATCH('2014'!N$101,DataEx!$222:$222,0))</f>
        <v>1438177</v>
      </c>
      <c r="O140" s="91">
        <f>+INDEX(DataEx!$1:$1048576,MATCH('2014'!$A140,DataEx!$D:$D,0),MATCH('2014'!O$101,DataEx!$222:$222,0))</f>
        <v>1438177</v>
      </c>
      <c r="P140" s="91">
        <f>+INDEX(DataEx!$1:$1048576,MATCH('2014'!$A140,DataEx!$D:$D,0),MATCH('2014'!P$101,DataEx!$222:$222,0))</f>
        <v>1438177</v>
      </c>
      <c r="Q140" s="91">
        <f>+INDEX(DataEx!$1:$1048576,MATCH('2014'!$A140,DataEx!$D:$D,0),MATCH('2014'!Q$101,DataEx!$222:$222,0))</f>
        <v>1438177</v>
      </c>
      <c r="R140" s="91">
        <f>+INDEX(DataEx!$1:$1048576,MATCH('2014'!$A140,DataEx!$D:$D,0),MATCH('2014'!R$101,DataEx!$222:$222,0))</f>
        <v>1438177</v>
      </c>
      <c r="S140" s="126">
        <f t="shared" si="20"/>
        <v>17258124</v>
      </c>
      <c r="T140" s="127">
        <f t="shared" si="21"/>
        <v>5.0390448716451383E-3</v>
      </c>
    </row>
    <row r="141" spans="1:20">
      <c r="A141" s="138" t="str">
        <f t="shared" si="17"/>
        <v>423p</v>
      </c>
      <c r="B141" s="398" t="str">
        <f>+VLOOKUP(LEFT($A141,LEN(A141)-1)*1,Master!$D$22:$G$218,4,FALSE)</f>
        <v>Prava iz oblasti penzijskog i invalidskog osiguranja</v>
      </c>
      <c r="C141" s="399"/>
      <c r="D141" s="399"/>
      <c r="E141" s="399"/>
      <c r="F141" s="399"/>
      <c r="G141" s="91">
        <f>+INDEX(DataEx!$1:$1048576,MATCH('2014'!$A141,DataEx!$D:$D,0),MATCH('2014'!G$101,DataEx!$222:$222,0))</f>
        <v>33110022.91416667</v>
      </c>
      <c r="H141" s="91">
        <f>+INDEX(DataEx!$1:$1048576,MATCH('2014'!$A141,DataEx!$D:$D,0),MATCH('2014'!H$101,DataEx!$222:$222,0))</f>
        <v>33110022.91416667</v>
      </c>
      <c r="I141" s="91">
        <f>+INDEX(DataEx!$1:$1048576,MATCH('2014'!$A141,DataEx!$D:$D,0),MATCH('2014'!I$101,DataEx!$222:$222,0))</f>
        <v>33110022.91416667</v>
      </c>
      <c r="J141" s="91">
        <f>+INDEX(DataEx!$1:$1048576,MATCH('2014'!$A141,DataEx!$D:$D,0),MATCH('2014'!J$101,DataEx!$222:$222,0))</f>
        <v>33110022.91416667</v>
      </c>
      <c r="K141" s="91">
        <f>+INDEX(DataEx!$1:$1048576,MATCH('2014'!$A141,DataEx!$D:$D,0),MATCH('2014'!K$101,DataEx!$222:$222,0))</f>
        <v>33110022.91416667</v>
      </c>
      <c r="L141" s="91">
        <f>+INDEX(DataEx!$1:$1048576,MATCH('2014'!$A141,DataEx!$D:$D,0),MATCH('2014'!L$101,DataEx!$222:$222,0))</f>
        <v>33110022.91416667</v>
      </c>
      <c r="M141" s="91">
        <f>+INDEX(DataEx!$1:$1048576,MATCH('2014'!$A141,DataEx!$D:$D,0),MATCH('2014'!M$101,DataEx!$222:$222,0))</f>
        <v>33110022.91416667</v>
      </c>
      <c r="N141" s="91">
        <f>+INDEX(DataEx!$1:$1048576,MATCH('2014'!$A141,DataEx!$D:$D,0),MATCH('2014'!N$101,DataEx!$222:$222,0))</f>
        <v>33110022.91416667</v>
      </c>
      <c r="O141" s="91">
        <f>+INDEX(DataEx!$1:$1048576,MATCH('2014'!$A141,DataEx!$D:$D,0),MATCH('2014'!O$101,DataEx!$222:$222,0))</f>
        <v>33110022.91416667</v>
      </c>
      <c r="P141" s="91">
        <f>+INDEX(DataEx!$1:$1048576,MATCH('2014'!$A141,DataEx!$D:$D,0),MATCH('2014'!P$101,DataEx!$222:$222,0))</f>
        <v>33110022.91416667</v>
      </c>
      <c r="Q141" s="91">
        <f>+INDEX(DataEx!$1:$1048576,MATCH('2014'!$A141,DataEx!$D:$D,0),MATCH('2014'!Q$101,DataEx!$222:$222,0))</f>
        <v>33110022.91416667</v>
      </c>
      <c r="R141" s="91">
        <f>+INDEX(DataEx!$1:$1048576,MATCH('2014'!$A141,DataEx!$D:$D,0),MATCH('2014'!R$101,DataEx!$222:$222,0))</f>
        <v>33110022.91416667</v>
      </c>
      <c r="S141" s="126">
        <f t="shared" si="20"/>
        <v>397320274.97000009</v>
      </c>
      <c r="T141" s="127">
        <f t="shared" si="21"/>
        <v>0.11600998428266103</v>
      </c>
    </row>
    <row r="142" spans="1:20">
      <c r="A142" s="138" t="str">
        <f t="shared" si="17"/>
        <v>424p</v>
      </c>
      <c r="B142" s="398" t="str">
        <f>+VLOOKUP(LEFT($A142,LEN(A142)-1)*1,Master!$D$22:$G$218,4,FALSE)</f>
        <v>Ostala prava iz oblasti zdravstvene zaštite</v>
      </c>
      <c r="C142" s="399"/>
      <c r="D142" s="399"/>
      <c r="E142" s="399"/>
      <c r="F142" s="399"/>
      <c r="G142" s="91">
        <f>+INDEX(DataEx!$1:$1048576,MATCH('2014'!$A142,DataEx!$D:$D,0),MATCH('2014'!G$101,DataEx!$222:$222,0))</f>
        <v>1208333.3333333333</v>
      </c>
      <c r="H142" s="91">
        <f>+INDEX(DataEx!$1:$1048576,MATCH('2014'!$A142,DataEx!$D:$D,0),MATCH('2014'!H$101,DataEx!$222:$222,0))</f>
        <v>1208333.3333333333</v>
      </c>
      <c r="I142" s="91">
        <f>+INDEX(DataEx!$1:$1048576,MATCH('2014'!$A142,DataEx!$D:$D,0),MATCH('2014'!I$101,DataEx!$222:$222,0))</f>
        <v>1208333.3333333333</v>
      </c>
      <c r="J142" s="91">
        <f>+INDEX(DataEx!$1:$1048576,MATCH('2014'!$A142,DataEx!$D:$D,0),MATCH('2014'!J$101,DataEx!$222:$222,0))</f>
        <v>1208333.3333333333</v>
      </c>
      <c r="K142" s="91">
        <f>+INDEX(DataEx!$1:$1048576,MATCH('2014'!$A142,DataEx!$D:$D,0),MATCH('2014'!K$101,DataEx!$222:$222,0))</f>
        <v>1208333.3333333333</v>
      </c>
      <c r="L142" s="91">
        <f>+INDEX(DataEx!$1:$1048576,MATCH('2014'!$A142,DataEx!$D:$D,0),MATCH('2014'!L$101,DataEx!$222:$222,0))</f>
        <v>1208333.3333333333</v>
      </c>
      <c r="M142" s="91">
        <f>+INDEX(DataEx!$1:$1048576,MATCH('2014'!$A142,DataEx!$D:$D,0),MATCH('2014'!M$101,DataEx!$222:$222,0))</f>
        <v>1208333.3333333333</v>
      </c>
      <c r="N142" s="91">
        <f>+INDEX(DataEx!$1:$1048576,MATCH('2014'!$A142,DataEx!$D:$D,0),MATCH('2014'!N$101,DataEx!$222:$222,0))</f>
        <v>1208333.3333333333</v>
      </c>
      <c r="O142" s="91">
        <f>+INDEX(DataEx!$1:$1048576,MATCH('2014'!$A142,DataEx!$D:$D,0),MATCH('2014'!O$101,DataEx!$222:$222,0))</f>
        <v>1208333.3333333333</v>
      </c>
      <c r="P142" s="91">
        <f>+INDEX(DataEx!$1:$1048576,MATCH('2014'!$A142,DataEx!$D:$D,0),MATCH('2014'!P$101,DataEx!$222:$222,0))</f>
        <v>1208333.3333333333</v>
      </c>
      <c r="Q142" s="91">
        <f>+INDEX(DataEx!$1:$1048576,MATCH('2014'!$A142,DataEx!$D:$D,0),MATCH('2014'!Q$101,DataEx!$222:$222,0))</f>
        <v>1208333.3333333333</v>
      </c>
      <c r="R142" s="91">
        <f>+INDEX(DataEx!$1:$1048576,MATCH('2014'!$A142,DataEx!$D:$D,0),MATCH('2014'!R$101,DataEx!$222:$222,0))</f>
        <v>1208333.3333333333</v>
      </c>
      <c r="S142" s="126">
        <f t="shared" si="20"/>
        <v>14500000.000000002</v>
      </c>
      <c r="T142" s="127">
        <f t="shared" si="21"/>
        <v>4.2337249772254797E-3</v>
      </c>
    </row>
    <row r="143" spans="1:20">
      <c r="A143" s="138" t="str">
        <f t="shared" si="17"/>
        <v>425p</v>
      </c>
      <c r="B143" s="398" t="str">
        <f>+VLOOKUP(LEFT($A143,LEN(A143)-1)*1,Master!$D$22:$G$218,4,FALSE)</f>
        <v>Ostala prava iz zdravstvenog osiguranja</v>
      </c>
      <c r="C143" s="399"/>
      <c r="D143" s="399"/>
      <c r="E143" s="399"/>
      <c r="F143" s="399"/>
      <c r="G143" s="91">
        <f>+INDEX(DataEx!$1:$1048576,MATCH('2014'!$A143,DataEx!$D:$D,0),MATCH('2014'!G$101,DataEx!$222:$222,0))</f>
        <v>583333.33333333326</v>
      </c>
      <c r="H143" s="91">
        <f>+INDEX(DataEx!$1:$1048576,MATCH('2014'!$A143,DataEx!$D:$D,0),MATCH('2014'!H$101,DataEx!$222:$222,0))</f>
        <v>583333.33333333326</v>
      </c>
      <c r="I143" s="91">
        <f>+INDEX(DataEx!$1:$1048576,MATCH('2014'!$A143,DataEx!$D:$D,0),MATCH('2014'!I$101,DataEx!$222:$222,0))</f>
        <v>583333.33333333326</v>
      </c>
      <c r="J143" s="91">
        <f>+INDEX(DataEx!$1:$1048576,MATCH('2014'!$A143,DataEx!$D:$D,0),MATCH('2014'!J$101,DataEx!$222:$222,0))</f>
        <v>583333.33333333326</v>
      </c>
      <c r="K143" s="91">
        <f>+INDEX(DataEx!$1:$1048576,MATCH('2014'!$A143,DataEx!$D:$D,0),MATCH('2014'!K$101,DataEx!$222:$222,0))</f>
        <v>583333.33333333326</v>
      </c>
      <c r="L143" s="91">
        <f>+INDEX(DataEx!$1:$1048576,MATCH('2014'!$A143,DataEx!$D:$D,0),MATCH('2014'!L$101,DataEx!$222:$222,0))</f>
        <v>583333.33333333326</v>
      </c>
      <c r="M143" s="91">
        <f>+INDEX(DataEx!$1:$1048576,MATCH('2014'!$A143,DataEx!$D:$D,0),MATCH('2014'!M$101,DataEx!$222:$222,0))</f>
        <v>583333.33333333326</v>
      </c>
      <c r="N143" s="91">
        <f>+INDEX(DataEx!$1:$1048576,MATCH('2014'!$A143,DataEx!$D:$D,0),MATCH('2014'!N$101,DataEx!$222:$222,0))</f>
        <v>583333.33333333326</v>
      </c>
      <c r="O143" s="91">
        <f>+INDEX(DataEx!$1:$1048576,MATCH('2014'!$A143,DataEx!$D:$D,0),MATCH('2014'!O$101,DataEx!$222:$222,0))</f>
        <v>583333.33333333326</v>
      </c>
      <c r="P143" s="91">
        <f>+INDEX(DataEx!$1:$1048576,MATCH('2014'!$A143,DataEx!$D:$D,0),MATCH('2014'!P$101,DataEx!$222:$222,0))</f>
        <v>583333.33333333326</v>
      </c>
      <c r="Q143" s="91">
        <f>+INDEX(DataEx!$1:$1048576,MATCH('2014'!$A143,DataEx!$D:$D,0),MATCH('2014'!Q$101,DataEx!$222:$222,0))</f>
        <v>583333.33333333326</v>
      </c>
      <c r="R143" s="91">
        <f>+INDEX(DataEx!$1:$1048576,MATCH('2014'!$A143,DataEx!$D:$D,0),MATCH('2014'!R$101,DataEx!$222:$222,0))</f>
        <v>583333.33333333326</v>
      </c>
      <c r="S143" s="126">
        <f t="shared" si="20"/>
        <v>6999999.9999999972</v>
      </c>
      <c r="T143" s="127">
        <f t="shared" si="21"/>
        <v>2.0438672303847135E-3</v>
      </c>
    </row>
    <row r="144" spans="1:20">
      <c r="A144" s="138" t="str">
        <f t="shared" si="17"/>
        <v>43p</v>
      </c>
      <c r="B144" s="392" t="str">
        <f>+VLOOKUP(LEFT($A144,LEN(A144)-1)*1,Master!$D$22:$G$218,4,FALSE)</f>
        <v xml:space="preserve">Transferi institucijama, pojedincima, nevladinom i javnom sektoru </v>
      </c>
      <c r="C144" s="393"/>
      <c r="D144" s="393"/>
      <c r="E144" s="393"/>
      <c r="F144" s="393"/>
      <c r="G144" s="85">
        <f>+INDEX(DataEx!$1:$1048576,MATCH('2014'!$A144,DataEx!$D:$D,0),MATCH('2014'!G$6,DataEx!$7:$7,0))</f>
        <v>8288399.6951821186</v>
      </c>
      <c r="H144" s="85">
        <f>+INDEX(DataEx!$1:$1048576,MATCH('2014'!$A144,DataEx!$D:$D,0),MATCH('2014'!H$6,DataEx!$7:$7,0))</f>
        <v>8288399.6951821186</v>
      </c>
      <c r="I144" s="85">
        <f>+INDEX(DataEx!$1:$1048576,MATCH('2014'!$A144,DataEx!$D:$D,0),MATCH('2014'!I$6,DataEx!$7:$7,0))</f>
        <v>8288399.6951821186</v>
      </c>
      <c r="J144" s="85">
        <f>+INDEX(DataEx!$1:$1048576,MATCH('2014'!$A144,DataEx!$D:$D,0),MATCH('2014'!J$6,DataEx!$7:$7,0))</f>
        <v>8288399.6951821186</v>
      </c>
      <c r="K144" s="85">
        <f>+INDEX(DataEx!$1:$1048576,MATCH('2014'!$A144,DataEx!$D:$D,0),MATCH('2014'!K$6,DataEx!$7:$7,0))</f>
        <v>8288399.6951821186</v>
      </c>
      <c r="L144" s="85">
        <f>+INDEX(DataEx!$1:$1048576,MATCH('2014'!$A144,DataEx!$D:$D,0),MATCH('2014'!L$6,DataEx!$7:$7,0))</f>
        <v>8288399.6951821186</v>
      </c>
      <c r="M144" s="85">
        <f>+INDEX(DataEx!$1:$1048576,MATCH('2014'!$A144,DataEx!$D:$D,0),MATCH('2014'!M$6,DataEx!$7:$7,0))</f>
        <v>8288399.6951821186</v>
      </c>
      <c r="N144" s="85">
        <f>+INDEX(DataEx!$1:$1048576,MATCH('2014'!$A144,DataEx!$D:$D,0),MATCH('2014'!N$6,DataEx!$7:$7,0))</f>
        <v>8288399.6951821186</v>
      </c>
      <c r="O144" s="85">
        <f>+INDEX(DataEx!$1:$1048576,MATCH('2014'!$A144,DataEx!$D:$D,0),MATCH('2014'!O$6,DataEx!$7:$7,0))</f>
        <v>8288399.6951821186</v>
      </c>
      <c r="P144" s="85">
        <f>+INDEX(DataEx!$1:$1048576,MATCH('2014'!$A144,DataEx!$D:$D,0),MATCH('2014'!P$6,DataEx!$7:$7,0))</f>
        <v>8288399.6951821186</v>
      </c>
      <c r="Q144" s="85">
        <f>+INDEX(DataEx!$1:$1048576,MATCH('2014'!$A144,DataEx!$D:$D,0),MATCH('2014'!Q$6,DataEx!$7:$7,0))</f>
        <v>8288399.6951821186</v>
      </c>
      <c r="R144" s="86">
        <f>+INDEX(DataEx!$1:$1048576,MATCH('2014'!$A144,DataEx!$D:$D,0),MATCH('2014'!R$6,DataEx!$7:$7,0))</f>
        <v>8287650.975182116</v>
      </c>
      <c r="S144" s="128">
        <f>+SUM(G144:R144)</f>
        <v>99460047.622185394</v>
      </c>
      <c r="T144" s="129">
        <f t="shared" si="21"/>
        <v>2.904044743821255E-2</v>
      </c>
    </row>
    <row r="145" spans="1:20">
      <c r="A145" s="138" t="str">
        <f t="shared" si="17"/>
        <v>44p</v>
      </c>
      <c r="B145" s="392" t="str">
        <f>+VLOOKUP(LEFT($A145,LEN(A145)-1)*1,Master!$D$22:$G$218,4,FALSE)</f>
        <v>Kapitalni budžet</v>
      </c>
      <c r="C145" s="393"/>
      <c r="D145" s="393"/>
      <c r="E145" s="393"/>
      <c r="F145" s="393"/>
      <c r="G145" s="85">
        <f>+INDEX(DataEx!$1:$1048576,MATCH('2014'!$A145,DataEx!$D:$D,0),MATCH('2014'!G$6,DataEx!$7:$7,0))</f>
        <v>7522541.6666666651</v>
      </c>
      <c r="H145" s="85">
        <f>+INDEX(DataEx!$1:$1048576,MATCH('2014'!$A145,DataEx!$D:$D,0),MATCH('2014'!H$6,DataEx!$7:$7,0))</f>
        <v>7522541.6666666651</v>
      </c>
      <c r="I145" s="85">
        <f>+INDEX(DataEx!$1:$1048576,MATCH('2014'!$A145,DataEx!$D:$D,0),MATCH('2014'!I$6,DataEx!$7:$7,0))</f>
        <v>7522541.6666666651</v>
      </c>
      <c r="J145" s="85">
        <f>+INDEX(DataEx!$1:$1048576,MATCH('2014'!$A145,DataEx!$D:$D,0),MATCH('2014'!J$6,DataEx!$7:$7,0))</f>
        <v>7522541.6666666651</v>
      </c>
      <c r="K145" s="85">
        <f>+INDEX(DataEx!$1:$1048576,MATCH('2014'!$A145,DataEx!$D:$D,0),MATCH('2014'!K$6,DataEx!$7:$7,0))</f>
        <v>7522541.6666666651</v>
      </c>
      <c r="L145" s="85">
        <f>+INDEX(DataEx!$1:$1048576,MATCH('2014'!$A145,DataEx!$D:$D,0),MATCH('2014'!L$6,DataEx!$7:$7,0))</f>
        <v>7522541.6666666651</v>
      </c>
      <c r="M145" s="85">
        <f>+INDEX(DataEx!$1:$1048576,MATCH('2014'!$A145,DataEx!$D:$D,0),MATCH('2014'!M$6,DataEx!$7:$7,0))</f>
        <v>7522541.6666666651</v>
      </c>
      <c r="N145" s="85">
        <f>+INDEX(DataEx!$1:$1048576,MATCH('2014'!$A145,DataEx!$D:$D,0),MATCH('2014'!N$6,DataEx!$7:$7,0))</f>
        <v>7522541.6666666651</v>
      </c>
      <c r="O145" s="85">
        <f>+INDEX(DataEx!$1:$1048576,MATCH('2014'!$A145,DataEx!$D:$D,0),MATCH('2014'!O$6,DataEx!$7:$7,0))</f>
        <v>7522541.6666666651</v>
      </c>
      <c r="P145" s="85">
        <f>+INDEX(DataEx!$1:$1048576,MATCH('2014'!$A145,DataEx!$D:$D,0),MATCH('2014'!P$6,DataEx!$7:$7,0))</f>
        <v>7522541.6666666651</v>
      </c>
      <c r="Q145" s="85">
        <f>+INDEX(DataEx!$1:$1048576,MATCH('2014'!$A145,DataEx!$D:$D,0),MATCH('2014'!Q$6,DataEx!$7:$7,0))</f>
        <v>7522541.6666666651</v>
      </c>
      <c r="R145" s="85">
        <f>+INDEX(DataEx!$1:$1048576,MATCH('2014'!$A145,DataEx!$D:$D,0),MATCH('2014'!R$6,DataEx!$7:$7,0))</f>
        <v>7522541.6666666651</v>
      </c>
      <c r="S145" s="128">
        <f t="shared" si="20"/>
        <v>90270500</v>
      </c>
      <c r="T145" s="129">
        <f t="shared" si="21"/>
        <v>2.6357273831491907E-2</v>
      </c>
    </row>
    <row r="146" spans="1:20">
      <c r="A146" s="138" t="str">
        <f t="shared" si="17"/>
        <v>451p</v>
      </c>
      <c r="B146" s="382" t="str">
        <f>+VLOOKUP(LEFT($A146,LEN(A146)-1)*1,Master!$D$22:$G$218,4,FALSE)</f>
        <v>Pozajmice i krediti</v>
      </c>
      <c r="C146" s="383"/>
      <c r="D146" s="383"/>
      <c r="E146" s="383"/>
      <c r="F146" s="383"/>
      <c r="G146" s="91">
        <f>+INDEX(DataEx!$1:$1048576,MATCH('2014'!$A146,DataEx!$D:$D,0),MATCH('2014'!G$101,DataEx!$222:$222,0))</f>
        <v>178333.33333333334</v>
      </c>
      <c r="H146" s="91">
        <f>+INDEX(DataEx!$1:$1048576,MATCH('2014'!$A146,DataEx!$D:$D,0),MATCH('2014'!H$101,DataEx!$222:$222,0))</f>
        <v>178333.33333333334</v>
      </c>
      <c r="I146" s="91">
        <f>+INDEX(DataEx!$1:$1048576,MATCH('2014'!$A146,DataEx!$D:$D,0),MATCH('2014'!I$101,DataEx!$222:$222,0))</f>
        <v>178333.33333333334</v>
      </c>
      <c r="J146" s="91">
        <f>+INDEX(DataEx!$1:$1048576,MATCH('2014'!$A146,DataEx!$D:$D,0),MATCH('2014'!J$101,DataEx!$222:$222,0))</f>
        <v>178333.33333333334</v>
      </c>
      <c r="K146" s="91">
        <f>+INDEX(DataEx!$1:$1048576,MATCH('2014'!$A146,DataEx!$D:$D,0),MATCH('2014'!K$101,DataEx!$222:$222,0))</f>
        <v>178333.33333333334</v>
      </c>
      <c r="L146" s="91">
        <f>+INDEX(DataEx!$1:$1048576,MATCH('2014'!$A146,DataEx!$D:$D,0),MATCH('2014'!L$101,DataEx!$222:$222,0))</f>
        <v>178333.33333333334</v>
      </c>
      <c r="M146" s="91">
        <f>+INDEX(DataEx!$1:$1048576,MATCH('2014'!$A146,DataEx!$D:$D,0),MATCH('2014'!M$101,DataEx!$222:$222,0))</f>
        <v>178333.33333333334</v>
      </c>
      <c r="N146" s="91">
        <f>+INDEX(DataEx!$1:$1048576,MATCH('2014'!$A146,DataEx!$D:$D,0),MATCH('2014'!N$101,DataEx!$222:$222,0))</f>
        <v>178333.33333333334</v>
      </c>
      <c r="O146" s="91">
        <f>+INDEX(DataEx!$1:$1048576,MATCH('2014'!$A146,DataEx!$D:$D,0),MATCH('2014'!O$101,DataEx!$222:$222,0))</f>
        <v>178333.33333333334</v>
      </c>
      <c r="P146" s="91">
        <f>+INDEX(DataEx!$1:$1048576,MATCH('2014'!$A146,DataEx!$D:$D,0),MATCH('2014'!P$101,DataEx!$222:$222,0))</f>
        <v>178333.33333333334</v>
      </c>
      <c r="Q146" s="91">
        <f>+INDEX(DataEx!$1:$1048576,MATCH('2014'!$A146,DataEx!$D:$D,0),MATCH('2014'!Q$101,DataEx!$222:$222,0))</f>
        <v>178333.33333333334</v>
      </c>
      <c r="R146" s="91">
        <f>+INDEX(DataEx!$1:$1048576,MATCH('2014'!$A146,DataEx!$D:$D,0),MATCH('2014'!R$101,DataEx!$222:$222,0))</f>
        <v>178333.33333333334</v>
      </c>
      <c r="S146" s="126">
        <f t="shared" si="20"/>
        <v>2139999.9999999995</v>
      </c>
      <c r="T146" s="127">
        <f t="shared" si="21"/>
        <v>6.2483941043189818E-4</v>
      </c>
    </row>
    <row r="147" spans="1:20">
      <c r="A147" s="138" t="str">
        <f t="shared" si="17"/>
        <v>47p</v>
      </c>
      <c r="B147" s="382" t="str">
        <f>+VLOOKUP(LEFT($A147,LEN(A147)-1)*1,Master!$D$22:$G$218,4,FALSE)</f>
        <v>Rezerve</v>
      </c>
      <c r="C147" s="383"/>
      <c r="D147" s="383"/>
      <c r="E147" s="383"/>
      <c r="F147" s="383"/>
      <c r="G147" s="91">
        <f>+INDEX(DataEx!$1:$1048576,MATCH('2014'!$A147,DataEx!$D:$D,0),MATCH('2014'!G$101,DataEx!$222:$222,0))</f>
        <v>737887.48083333333</v>
      </c>
      <c r="H147" s="91">
        <f>+INDEX(DataEx!$1:$1048576,MATCH('2014'!$A147,DataEx!$D:$D,0),MATCH('2014'!H$101,DataEx!$222:$222,0))</f>
        <v>737887.48083333333</v>
      </c>
      <c r="I147" s="91">
        <f>+INDEX(DataEx!$1:$1048576,MATCH('2014'!$A147,DataEx!$D:$D,0),MATCH('2014'!I$101,DataEx!$222:$222,0))</f>
        <v>737887.48083333333</v>
      </c>
      <c r="J147" s="91">
        <f>+INDEX(DataEx!$1:$1048576,MATCH('2014'!$A147,DataEx!$D:$D,0),MATCH('2014'!J$101,DataEx!$222:$222,0))</f>
        <v>737887.48083333333</v>
      </c>
      <c r="K147" s="91">
        <f>+INDEX(DataEx!$1:$1048576,MATCH('2014'!$A147,DataEx!$D:$D,0),MATCH('2014'!K$101,DataEx!$222:$222,0))</f>
        <v>737887.48083333333</v>
      </c>
      <c r="L147" s="91">
        <f>+INDEX(DataEx!$1:$1048576,MATCH('2014'!$A147,DataEx!$D:$D,0),MATCH('2014'!L$101,DataEx!$222:$222,0))</f>
        <v>737887.48083333333</v>
      </c>
      <c r="M147" s="91">
        <f>+INDEX(DataEx!$1:$1048576,MATCH('2014'!$A147,DataEx!$D:$D,0),MATCH('2014'!M$101,DataEx!$222:$222,0))</f>
        <v>737887.48083333333</v>
      </c>
      <c r="N147" s="91">
        <f>+INDEX(DataEx!$1:$1048576,MATCH('2014'!$A147,DataEx!$D:$D,0),MATCH('2014'!N$101,DataEx!$222:$222,0))</f>
        <v>737887.48083333333</v>
      </c>
      <c r="O147" s="91">
        <f>+INDEX(DataEx!$1:$1048576,MATCH('2014'!$A147,DataEx!$D:$D,0),MATCH('2014'!O$101,DataEx!$222:$222,0))</f>
        <v>737887.48083333333</v>
      </c>
      <c r="P147" s="91">
        <f>+INDEX(DataEx!$1:$1048576,MATCH('2014'!$A147,DataEx!$D:$D,0),MATCH('2014'!P$101,DataEx!$222:$222,0))</f>
        <v>737887.48083333333</v>
      </c>
      <c r="Q147" s="91">
        <f>+INDEX(DataEx!$1:$1048576,MATCH('2014'!$A147,DataEx!$D:$D,0),MATCH('2014'!Q$101,DataEx!$222:$222,0))</f>
        <v>737887.48083333333</v>
      </c>
      <c r="R147" s="91">
        <f>+INDEX(DataEx!$1:$1048576,MATCH('2014'!$A147,DataEx!$D:$D,0),MATCH('2014'!R$101,DataEx!$222:$222,0))</f>
        <v>737887.48083333333</v>
      </c>
      <c r="S147" s="126">
        <f t="shared" si="20"/>
        <v>8854649.7699999977</v>
      </c>
      <c r="T147" s="127">
        <f t="shared" si="21"/>
        <v>2.5853897859195061E-3</v>
      </c>
    </row>
    <row r="148" spans="1:20" ht="13.5" thickBot="1">
      <c r="A148" s="138" t="str">
        <f t="shared" si="17"/>
        <v>462p</v>
      </c>
      <c r="B148" s="386" t="str">
        <f>+VLOOKUP(LEFT($A148,LEN(A148)-1)*1,Master!$D$22:$G$218,4,FALSE)</f>
        <v>Otplata garancija</v>
      </c>
      <c r="C148" s="387"/>
      <c r="D148" s="387"/>
      <c r="E148" s="387"/>
      <c r="F148" s="387"/>
      <c r="G148" s="91">
        <f>+INDEX(DataEx!$1:$1048576,MATCH('2014'!$A148,DataEx!$D:$D,0),MATCH('2014'!G$101,DataEx!$222:$222,0))</f>
        <v>0</v>
      </c>
      <c r="H148" s="91">
        <f>+INDEX(DataEx!$1:$1048576,MATCH('2014'!$A148,DataEx!$D:$D,0),MATCH('2014'!H$101,DataEx!$222:$222,0))</f>
        <v>0</v>
      </c>
      <c r="I148" s="91">
        <f>+INDEX(DataEx!$1:$1048576,MATCH('2014'!$A148,DataEx!$D:$D,0),MATCH('2014'!I$101,DataEx!$222:$222,0))</f>
        <v>0</v>
      </c>
      <c r="J148" s="91">
        <f>+INDEX(DataEx!$1:$1048576,MATCH('2014'!$A148,DataEx!$D:$D,0),MATCH('2014'!J$101,DataEx!$222:$222,0))</f>
        <v>0</v>
      </c>
      <c r="K148" s="91">
        <f>+INDEX(DataEx!$1:$1048576,MATCH('2014'!$A148,DataEx!$D:$D,0),MATCH('2014'!K$101,DataEx!$222:$222,0))</f>
        <v>0</v>
      </c>
      <c r="L148" s="91">
        <f>+INDEX(DataEx!$1:$1048576,MATCH('2014'!$A148,DataEx!$D:$D,0),MATCH('2014'!L$101,DataEx!$222:$222,0))</f>
        <v>0</v>
      </c>
      <c r="M148" s="91">
        <f>+INDEX(DataEx!$1:$1048576,MATCH('2014'!$A148,DataEx!$D:$D,0),MATCH('2014'!M$101,DataEx!$222:$222,0))</f>
        <v>0</v>
      </c>
      <c r="N148" s="91">
        <f>+INDEX(DataEx!$1:$1048576,MATCH('2014'!$A148,DataEx!$D:$D,0),MATCH('2014'!N$101,DataEx!$222:$222,0))</f>
        <v>0</v>
      </c>
      <c r="O148" s="91">
        <f>+INDEX(DataEx!$1:$1048576,MATCH('2014'!$A148,DataEx!$D:$D,0),MATCH('2014'!O$101,DataEx!$222:$222,0))</f>
        <v>0</v>
      </c>
      <c r="P148" s="91">
        <f>+INDEX(DataEx!$1:$1048576,MATCH('2014'!$A148,DataEx!$D:$D,0),MATCH('2014'!P$101,DataEx!$222:$222,0))</f>
        <v>0</v>
      </c>
      <c r="Q148" s="91">
        <f>+INDEX(DataEx!$1:$1048576,MATCH('2014'!$A148,DataEx!$D:$D,0),MATCH('2014'!Q$101,DataEx!$222:$222,0))</f>
        <v>0</v>
      </c>
      <c r="R148" s="91">
        <f>+INDEX(DataEx!$1:$1048576,MATCH('2014'!$A148,DataEx!$D:$D,0),MATCH('2014'!R$101,DataEx!$222:$222,0))</f>
        <v>0</v>
      </c>
      <c r="S148" s="136">
        <f t="shared" si="20"/>
        <v>0</v>
      </c>
      <c r="T148" s="137">
        <f t="shared" si="21"/>
        <v>0</v>
      </c>
    </row>
    <row r="149" spans="1:20" ht="13.5" thickBot="1">
      <c r="A149" s="139" t="str">
        <f>+CONCATENATE(A56,"p")</f>
        <v>1000p</v>
      </c>
      <c r="B149" s="394" t="str">
        <f>+VLOOKUP(LEFT($A149,LEN(A149)-1)*1,Master!$D$22:$G$218,4,FALSE)</f>
        <v>Suficit / deficit</v>
      </c>
      <c r="C149" s="395"/>
      <c r="D149" s="395"/>
      <c r="E149" s="395"/>
      <c r="F149" s="395"/>
      <c r="G149" s="97">
        <f>+G105-G125</f>
        <v>-47538655.686549857</v>
      </c>
      <c r="H149" s="97">
        <f t="shared" ref="H149:R149" si="27">+H105-H125</f>
        <v>-30201761.244994551</v>
      </c>
      <c r="I149" s="97">
        <f t="shared" si="27"/>
        <v>-20645260.691596538</v>
      </c>
      <c r="J149" s="97">
        <f t="shared" si="27"/>
        <v>-3669867.5681608021</v>
      </c>
      <c r="K149" s="97">
        <f t="shared" si="27"/>
        <v>-12774287.017590538</v>
      </c>
      <c r="L149" s="97">
        <f t="shared" si="27"/>
        <v>-4772147.498450309</v>
      </c>
      <c r="M149" s="97">
        <f t="shared" si="27"/>
        <v>13308940.335068926</v>
      </c>
      <c r="N149" s="97">
        <f t="shared" si="27"/>
        <v>15615184.809749618</v>
      </c>
      <c r="O149" s="97">
        <f t="shared" si="27"/>
        <v>11083948.494915381</v>
      </c>
      <c r="P149" s="97">
        <f t="shared" si="27"/>
        <v>4825557.0116436183</v>
      </c>
      <c r="Q149" s="97">
        <f t="shared" si="27"/>
        <v>-12557647.363800392</v>
      </c>
      <c r="R149" s="97">
        <f t="shared" si="27"/>
        <v>35816258.454750568</v>
      </c>
      <c r="S149" s="114">
        <f t="shared" si="20"/>
        <v>-51509737.965014875</v>
      </c>
      <c r="T149" s="115">
        <f t="shared" si="21"/>
        <v>-1.5039866496056759E-2</v>
      </c>
    </row>
    <row r="150" spans="1:20" ht="13.5" thickBot="1">
      <c r="A150" s="139" t="str">
        <f>+CONCATENATE(A57,"p")</f>
        <v>1001p</v>
      </c>
      <c r="B150" s="396" t="str">
        <f>+VLOOKUP(LEFT($A150,LEN(A150)-1)*1,Master!$D$22:$G$218,4,FALSE)</f>
        <v>Primarni bilans</v>
      </c>
      <c r="C150" s="397"/>
      <c r="D150" s="397"/>
      <c r="E150" s="397"/>
      <c r="F150" s="397"/>
      <c r="G150" s="98">
        <f t="shared" ref="G150:R150" si="28">+G149+G133</f>
        <v>-41241542.175716527</v>
      </c>
      <c r="H150" s="98">
        <f t="shared" si="28"/>
        <v>-23904647.734161217</v>
      </c>
      <c r="I150" s="98">
        <f t="shared" si="28"/>
        <v>-14348147.180763204</v>
      </c>
      <c r="J150" s="98">
        <f t="shared" si="28"/>
        <v>2627245.9426725311</v>
      </c>
      <c r="K150" s="98">
        <f t="shared" si="28"/>
        <v>-6477173.5067572044</v>
      </c>
      <c r="L150" s="98">
        <f t="shared" si="28"/>
        <v>1524966.0123830242</v>
      </c>
      <c r="M150" s="98">
        <f t="shared" si="28"/>
        <v>19606053.84590226</v>
      </c>
      <c r="N150" s="98">
        <f t="shared" si="28"/>
        <v>21912298.320582952</v>
      </c>
      <c r="O150" s="98">
        <f t="shared" si="28"/>
        <v>17381062.005748715</v>
      </c>
      <c r="P150" s="98">
        <f t="shared" si="28"/>
        <v>11122670.522476953</v>
      </c>
      <c r="Q150" s="98">
        <f t="shared" si="28"/>
        <v>-6260533.8529670583</v>
      </c>
      <c r="R150" s="98">
        <f t="shared" si="28"/>
        <v>42113371.965583898</v>
      </c>
      <c r="S150" s="114">
        <f t="shared" si="20"/>
        <v>24055624.164985146</v>
      </c>
      <c r="T150" s="115">
        <f t="shared" si="21"/>
        <v>7.0237859910376853E-3</v>
      </c>
    </row>
    <row r="151" spans="1:20">
      <c r="A151" s="139" t="str">
        <f>+CONCATENATE(A58,"p")</f>
        <v>46p</v>
      </c>
      <c r="B151" s="384" t="str">
        <f>+VLOOKUP(LEFT($A151,LEN(A151)-1)*1,Master!$D$22:$G$218,4,FALSE)</f>
        <v>Otplata dugova</v>
      </c>
      <c r="C151" s="385"/>
      <c r="D151" s="385"/>
      <c r="E151" s="385"/>
      <c r="F151" s="385"/>
      <c r="G151" s="87">
        <f t="shared" ref="G151:R151" si="29">+SUM(G152:G154)</f>
        <v>14285575.4575</v>
      </c>
      <c r="H151" s="87">
        <f t="shared" si="29"/>
        <v>14285575.4575</v>
      </c>
      <c r="I151" s="87">
        <f t="shared" si="29"/>
        <v>14285575.4575</v>
      </c>
      <c r="J151" s="87">
        <f t="shared" si="29"/>
        <v>14285575.4575</v>
      </c>
      <c r="K151" s="87">
        <f t="shared" si="29"/>
        <v>14285575.4575</v>
      </c>
      <c r="L151" s="87">
        <f t="shared" si="29"/>
        <v>14285575.4575</v>
      </c>
      <c r="M151" s="87">
        <f t="shared" si="29"/>
        <v>14285575.4575</v>
      </c>
      <c r="N151" s="87">
        <f t="shared" si="29"/>
        <v>14285575.4575</v>
      </c>
      <c r="O151" s="87">
        <f t="shared" si="29"/>
        <v>14285575.4575</v>
      </c>
      <c r="P151" s="87">
        <f t="shared" si="29"/>
        <v>14285575.4575</v>
      </c>
      <c r="Q151" s="87">
        <f t="shared" si="29"/>
        <v>14285575.4575</v>
      </c>
      <c r="R151" s="87">
        <f t="shared" si="29"/>
        <v>14285575.4575</v>
      </c>
      <c r="S151" s="110">
        <f t="shared" si="20"/>
        <v>171426905.49000001</v>
      </c>
      <c r="T151" s="111">
        <f t="shared" si="21"/>
        <v>5.0053404933895498E-2</v>
      </c>
    </row>
    <row r="152" spans="1:20">
      <c r="A152" s="139" t="str">
        <f>+CONCATENATE(A59,"p")</f>
        <v>4611p</v>
      </c>
      <c r="B152" s="380" t="str">
        <f>+VLOOKUP(LEFT($A152,LEN(A152)-1)*1,Master!$D$22:$G$218,4,FALSE)</f>
        <v>Otplata hartija od vrijednosti i kredita rezidentima</v>
      </c>
      <c r="C152" s="381"/>
      <c r="D152" s="381"/>
      <c r="E152" s="381"/>
      <c r="F152" s="381"/>
      <c r="G152" s="100">
        <f>+INDEX(DataEx!$1:$1048576,MATCH('2014'!$A152,DataEx!$D:$D,0),MATCH('2014'!G$6,DataEx!$7:$7,0))</f>
        <v>2500695.4391666665</v>
      </c>
      <c r="H152" s="100">
        <f>+INDEX(DataEx!$1:$1048576,MATCH('2014'!$A152,DataEx!$D:$D,0),MATCH('2014'!H$6,DataEx!$7:$7,0))</f>
        <v>2500695.4391666665</v>
      </c>
      <c r="I152" s="100">
        <f>+INDEX(DataEx!$1:$1048576,MATCH('2014'!$A152,DataEx!$D:$D,0),MATCH('2014'!I$6,DataEx!$7:$7,0))</f>
        <v>2500695.4391666665</v>
      </c>
      <c r="J152" s="100">
        <f>+INDEX(DataEx!$1:$1048576,MATCH('2014'!$A152,DataEx!$D:$D,0),MATCH('2014'!J$6,DataEx!$7:$7,0))</f>
        <v>2500695.4391666665</v>
      </c>
      <c r="K152" s="100">
        <f>+INDEX(DataEx!$1:$1048576,MATCH('2014'!$A152,DataEx!$D:$D,0),MATCH('2014'!K$6,DataEx!$7:$7,0))</f>
        <v>2500695.4391666665</v>
      </c>
      <c r="L152" s="100">
        <f>+INDEX(DataEx!$1:$1048576,MATCH('2014'!$A152,DataEx!$D:$D,0),MATCH('2014'!L$6,DataEx!$7:$7,0))</f>
        <v>2500695.4391666665</v>
      </c>
      <c r="M152" s="100">
        <f>+INDEX(DataEx!$1:$1048576,MATCH('2014'!$A152,DataEx!$D:$D,0),MATCH('2014'!M$6,DataEx!$7:$7,0))</f>
        <v>2500695.4391666665</v>
      </c>
      <c r="N152" s="100">
        <f>+INDEX(DataEx!$1:$1048576,MATCH('2014'!$A152,DataEx!$D:$D,0),MATCH('2014'!N$6,DataEx!$7:$7,0))</f>
        <v>2500695.4391666665</v>
      </c>
      <c r="O152" s="100">
        <f>+INDEX(DataEx!$1:$1048576,MATCH('2014'!$A152,DataEx!$D:$D,0),MATCH('2014'!O$6,DataEx!$7:$7,0))</f>
        <v>2500695.4391666665</v>
      </c>
      <c r="P152" s="100">
        <f>+INDEX(DataEx!$1:$1048576,MATCH('2014'!$A152,DataEx!$D:$D,0),MATCH('2014'!P$6,DataEx!$7:$7,0))</f>
        <v>2500695.4391666665</v>
      </c>
      <c r="Q152" s="100">
        <f>+INDEX(DataEx!$1:$1048576,MATCH('2014'!$A152,DataEx!$D:$D,0),MATCH('2014'!Q$6,DataEx!$7:$7,0))</f>
        <v>2500695.4391666665</v>
      </c>
      <c r="R152" s="100">
        <f>+INDEX(DataEx!$1:$1048576,MATCH('2014'!$A152,DataEx!$D:$D,0),MATCH('2014'!R$6,DataEx!$7:$7,0))</f>
        <v>2500695.4391666665</v>
      </c>
      <c r="S152" s="108">
        <f t="shared" si="20"/>
        <v>30008345.269999992</v>
      </c>
      <c r="T152" s="109">
        <f t="shared" si="21"/>
        <v>8.7618676479175889E-3</v>
      </c>
    </row>
    <row r="153" spans="1:20">
      <c r="A153" s="139" t="str">
        <f>+CONCATENATE(A60,"p")</f>
        <v>4612p</v>
      </c>
      <c r="B153" s="382" t="str">
        <f>+VLOOKUP(LEFT($A153,LEN(A153)-1)*1,Master!$D$22:$G$218,4,FALSE)</f>
        <v>Otplata hartija od vrijednosti i kredita nerezidentima</v>
      </c>
      <c r="C153" s="383"/>
      <c r="D153" s="383"/>
      <c r="E153" s="383"/>
      <c r="F153" s="383"/>
      <c r="G153" s="100">
        <f>+INDEX(DataEx!$1:$1048576,MATCH('2014'!$A153,DataEx!$D:$D,0),MATCH('2014'!G$6,DataEx!$7:$7,0))</f>
        <v>9006700.020833334</v>
      </c>
      <c r="H153" s="100">
        <f>+INDEX(DataEx!$1:$1048576,MATCH('2014'!$A153,DataEx!$D:$D,0),MATCH('2014'!H$6,DataEx!$7:$7,0))</f>
        <v>9006700.020833334</v>
      </c>
      <c r="I153" s="100">
        <f>+INDEX(DataEx!$1:$1048576,MATCH('2014'!$A153,DataEx!$D:$D,0),MATCH('2014'!I$6,DataEx!$7:$7,0))</f>
        <v>9006700.020833334</v>
      </c>
      <c r="J153" s="100">
        <f>+INDEX(DataEx!$1:$1048576,MATCH('2014'!$A153,DataEx!$D:$D,0),MATCH('2014'!J$6,DataEx!$7:$7,0))</f>
        <v>9006700.020833334</v>
      </c>
      <c r="K153" s="100">
        <f>+INDEX(DataEx!$1:$1048576,MATCH('2014'!$A153,DataEx!$D:$D,0),MATCH('2014'!K$6,DataEx!$7:$7,0))</f>
        <v>9006700.020833334</v>
      </c>
      <c r="L153" s="100">
        <f>+INDEX(DataEx!$1:$1048576,MATCH('2014'!$A153,DataEx!$D:$D,0),MATCH('2014'!L$6,DataEx!$7:$7,0))</f>
        <v>9006700.020833334</v>
      </c>
      <c r="M153" s="100">
        <f>+INDEX(DataEx!$1:$1048576,MATCH('2014'!$A153,DataEx!$D:$D,0),MATCH('2014'!M$6,DataEx!$7:$7,0))</f>
        <v>9006700.020833334</v>
      </c>
      <c r="N153" s="100">
        <f>+INDEX(DataEx!$1:$1048576,MATCH('2014'!$A153,DataEx!$D:$D,0),MATCH('2014'!N$6,DataEx!$7:$7,0))</f>
        <v>9006700.020833334</v>
      </c>
      <c r="O153" s="100">
        <f>+INDEX(DataEx!$1:$1048576,MATCH('2014'!$A153,DataEx!$D:$D,0),MATCH('2014'!O$6,DataEx!$7:$7,0))</f>
        <v>9006700.020833334</v>
      </c>
      <c r="P153" s="100">
        <f>+INDEX(DataEx!$1:$1048576,MATCH('2014'!$A153,DataEx!$D:$D,0),MATCH('2014'!P$6,DataEx!$7:$7,0))</f>
        <v>9006700.020833334</v>
      </c>
      <c r="Q153" s="100">
        <f>+INDEX(DataEx!$1:$1048576,MATCH('2014'!$A153,DataEx!$D:$D,0),MATCH('2014'!Q$6,DataEx!$7:$7,0))</f>
        <v>9006700.020833334</v>
      </c>
      <c r="R153" s="100">
        <f>+INDEX(DataEx!$1:$1048576,MATCH('2014'!$A153,DataEx!$D:$D,0),MATCH('2014'!R$6,DataEx!$7:$7,0))</f>
        <v>9006700.020833334</v>
      </c>
      <c r="S153" s="108">
        <f t="shared" si="20"/>
        <v>108080400.24999999</v>
      </c>
      <c r="T153" s="109">
        <f t="shared" si="21"/>
        <v>3.1557426902548404E-2</v>
      </c>
    </row>
    <row r="154" spans="1:20" ht="13.5" thickBot="1">
      <c r="A154" s="139" t="str">
        <f>+CONCATENATE(A54,"p")</f>
        <v>4630p</v>
      </c>
      <c r="B154" s="386" t="str">
        <f>+VLOOKUP(LEFT($A154,LEN(A154)-1)*1,Master!$D$22:$G$218,4,FALSE)</f>
        <v>Otplata obaveza iz prethodnih godina</v>
      </c>
      <c r="C154" s="387"/>
      <c r="D154" s="387"/>
      <c r="E154" s="387"/>
      <c r="F154" s="387"/>
      <c r="G154" s="100">
        <f>+INDEX(DataEx!$1:$1048576,MATCH('2014'!$A154,DataEx!$D:$D,0),MATCH('2014'!G$6,DataEx!$7:$7,0))</f>
        <v>2778179.9974999996</v>
      </c>
      <c r="H154" s="100">
        <f>+INDEX(DataEx!$1:$1048576,MATCH('2014'!$A154,DataEx!$D:$D,0),MATCH('2014'!H$6,DataEx!$7:$7,0))</f>
        <v>2778179.9974999996</v>
      </c>
      <c r="I154" s="100">
        <f>+INDEX(DataEx!$1:$1048576,MATCH('2014'!$A154,DataEx!$D:$D,0),MATCH('2014'!I$6,DataEx!$7:$7,0))</f>
        <v>2778179.9974999996</v>
      </c>
      <c r="J154" s="100">
        <f>+INDEX(DataEx!$1:$1048576,MATCH('2014'!$A154,DataEx!$D:$D,0),MATCH('2014'!J$6,DataEx!$7:$7,0))</f>
        <v>2778179.9974999996</v>
      </c>
      <c r="K154" s="100">
        <f>+INDEX(DataEx!$1:$1048576,MATCH('2014'!$A154,DataEx!$D:$D,0),MATCH('2014'!K$6,DataEx!$7:$7,0))</f>
        <v>2778179.9974999996</v>
      </c>
      <c r="L154" s="100">
        <f>+INDEX(DataEx!$1:$1048576,MATCH('2014'!$A154,DataEx!$D:$D,0),MATCH('2014'!L$6,DataEx!$7:$7,0))</f>
        <v>2778179.9974999996</v>
      </c>
      <c r="M154" s="100">
        <f>+INDEX(DataEx!$1:$1048576,MATCH('2014'!$A154,DataEx!$D:$D,0),MATCH('2014'!M$6,DataEx!$7:$7,0))</f>
        <v>2778179.9974999996</v>
      </c>
      <c r="N154" s="100">
        <f>+INDEX(DataEx!$1:$1048576,MATCH('2014'!$A154,DataEx!$D:$D,0),MATCH('2014'!N$6,DataEx!$7:$7,0))</f>
        <v>2778179.9974999996</v>
      </c>
      <c r="O154" s="100">
        <f>+INDEX(DataEx!$1:$1048576,MATCH('2014'!$A154,DataEx!$D:$D,0),MATCH('2014'!O$6,DataEx!$7:$7,0))</f>
        <v>2778179.9974999996</v>
      </c>
      <c r="P154" s="100">
        <f>+INDEX(DataEx!$1:$1048576,MATCH('2014'!$A154,DataEx!$D:$D,0),MATCH('2014'!P$6,DataEx!$7:$7,0))</f>
        <v>2778179.9974999996</v>
      </c>
      <c r="Q154" s="100">
        <f>+INDEX(DataEx!$1:$1048576,MATCH('2014'!$A154,DataEx!$D:$D,0),MATCH('2014'!Q$6,DataEx!$7:$7,0))</f>
        <v>2778179.9974999996</v>
      </c>
      <c r="R154" s="100">
        <f>+INDEX(DataEx!$1:$1048576,MATCH('2014'!$A154,DataEx!$D:$D,0),MATCH('2014'!R$6,DataEx!$7:$7,0))</f>
        <v>2778179.9974999996</v>
      </c>
      <c r="S154" s="108">
        <f t="shared" si="20"/>
        <v>33338159.969999988</v>
      </c>
      <c r="T154" s="109">
        <f t="shared" si="21"/>
        <v>9.7341103834294885E-3</v>
      </c>
    </row>
    <row r="155" spans="1:20" ht="13.5" thickBot="1">
      <c r="A155" s="139" t="str">
        <f t="shared" ref="A155:A160" si="30">+CONCATENATE(A61,"p")</f>
        <v>1002p</v>
      </c>
      <c r="B155" s="388" t="str">
        <f>+VLOOKUP(LEFT($A155,LEN(A155)-1)*1,Master!$D$22:$G$218,4,FALSE)</f>
        <v>Nedostajuća sredstva</v>
      </c>
      <c r="C155" s="389"/>
      <c r="D155" s="389"/>
      <c r="E155" s="389"/>
      <c r="F155" s="389"/>
      <c r="G155" s="79">
        <f>+G149-G151</f>
        <v>-61824231.144049853</v>
      </c>
      <c r="H155" s="79">
        <f t="shared" ref="H155:R155" si="31">+H149-H151</f>
        <v>-44487336.702494547</v>
      </c>
      <c r="I155" s="79">
        <f t="shared" si="31"/>
        <v>-34930836.149096534</v>
      </c>
      <c r="J155" s="79">
        <f t="shared" si="31"/>
        <v>-17955443.025660802</v>
      </c>
      <c r="K155" s="79">
        <f t="shared" si="31"/>
        <v>-27059862.475090537</v>
      </c>
      <c r="L155" s="79">
        <f t="shared" si="31"/>
        <v>-19057722.955950309</v>
      </c>
      <c r="M155" s="79">
        <f t="shared" si="31"/>
        <v>-976635.12243107334</v>
      </c>
      <c r="N155" s="79">
        <f t="shared" si="31"/>
        <v>1329609.3522496186</v>
      </c>
      <c r="O155" s="79">
        <f t="shared" si="31"/>
        <v>-3201626.9625846185</v>
      </c>
      <c r="P155" s="79">
        <f t="shared" si="31"/>
        <v>-9460018.4458563812</v>
      </c>
      <c r="Q155" s="79">
        <f t="shared" si="31"/>
        <v>-26843222.821300391</v>
      </c>
      <c r="R155" s="79">
        <f t="shared" si="31"/>
        <v>21530682.997250568</v>
      </c>
      <c r="S155" s="118">
        <f t="shared" si="20"/>
        <v>-222936643.45501488</v>
      </c>
      <c r="T155" s="119">
        <f t="shared" si="21"/>
        <v>-6.5093271429952262E-2</v>
      </c>
    </row>
    <row r="156" spans="1:20" ht="13.5" thickBot="1">
      <c r="A156" s="139" t="str">
        <f t="shared" si="30"/>
        <v>1003p</v>
      </c>
      <c r="B156" s="390" t="str">
        <f>+VLOOKUP(LEFT($A156,LEN(A156)-1)*1,Master!$D$22:$G$218,4,FALSE)</f>
        <v>Finansiranje</v>
      </c>
      <c r="C156" s="391"/>
      <c r="D156" s="391"/>
      <c r="E156" s="391"/>
      <c r="F156" s="391"/>
      <c r="G156" s="97">
        <f t="shared" ref="G156:R156" si="32">+SUM(G157:G160)</f>
        <v>61824231.144049853</v>
      </c>
      <c r="H156" s="97">
        <f t="shared" si="32"/>
        <v>44487336.702494547</v>
      </c>
      <c r="I156" s="97">
        <f t="shared" si="32"/>
        <v>34930836.149096534</v>
      </c>
      <c r="J156" s="97">
        <f t="shared" si="32"/>
        <v>17955443.025660802</v>
      </c>
      <c r="K156" s="97">
        <f t="shared" si="32"/>
        <v>27059862.475090537</v>
      </c>
      <c r="L156" s="97">
        <f t="shared" si="32"/>
        <v>19057722.955950309</v>
      </c>
      <c r="M156" s="97">
        <f t="shared" si="32"/>
        <v>976635.12243107334</v>
      </c>
      <c r="N156" s="97">
        <f t="shared" si="32"/>
        <v>-1329609.3522496186</v>
      </c>
      <c r="O156" s="97">
        <f t="shared" si="32"/>
        <v>3201626.9625846185</v>
      </c>
      <c r="P156" s="97">
        <f t="shared" si="32"/>
        <v>9460018.4458563812</v>
      </c>
      <c r="Q156" s="97">
        <f t="shared" si="32"/>
        <v>26843222.821300391</v>
      </c>
      <c r="R156" s="97">
        <f t="shared" si="32"/>
        <v>-21530682.997250572</v>
      </c>
      <c r="S156" s="120">
        <f t="shared" si="20"/>
        <v>222936643.45501488</v>
      </c>
      <c r="T156" s="121">
        <f t="shared" si="21"/>
        <v>6.5093271429952262E-2</v>
      </c>
    </row>
    <row r="157" spans="1:20">
      <c r="A157" s="139" t="str">
        <f t="shared" si="30"/>
        <v>7511p</v>
      </c>
      <c r="B157" s="380" t="str">
        <f>+VLOOKUP(LEFT($A157,LEN(A157)-1)*1,Master!$D$22:$G$218,4,FALSE)</f>
        <v>Pozajmice i krediti od domaćih izvora</v>
      </c>
      <c r="C157" s="381"/>
      <c r="D157" s="381"/>
      <c r="E157" s="381"/>
      <c r="F157" s="381"/>
      <c r="G157" s="100">
        <f>+INDEX(DataEx!$1:$1048576,MATCH('2014'!$A157,DataEx!$D:$D,0),MATCH('2014'!G$6,DataEx!$7:$7,0))</f>
        <v>0</v>
      </c>
      <c r="H157" s="100">
        <f>+INDEX(DataEx!$1:$1048576,MATCH('2014'!$A157,DataEx!$D:$D,0),MATCH('2014'!H$6,DataEx!$7:$7,0))</f>
        <v>0</v>
      </c>
      <c r="I157" s="100">
        <f>+INDEX(DataEx!$1:$1048576,MATCH('2014'!$A157,DataEx!$D:$D,0),MATCH('2014'!I$6,DataEx!$7:$7,0))</f>
        <v>0</v>
      </c>
      <c r="J157" s="100">
        <f>+INDEX(DataEx!$1:$1048576,MATCH('2014'!$A157,DataEx!$D:$D,0),MATCH('2014'!J$6,DataEx!$7:$7,0))</f>
        <v>0</v>
      </c>
      <c r="K157" s="100">
        <f>+INDEX(DataEx!$1:$1048576,MATCH('2014'!$A157,DataEx!$D:$D,0),MATCH('2014'!K$6,DataEx!$7:$7,0))</f>
        <v>0</v>
      </c>
      <c r="L157" s="100">
        <f>+INDEX(DataEx!$1:$1048576,MATCH('2014'!$A157,DataEx!$D:$D,0),MATCH('2014'!L$6,DataEx!$7:$7,0))</f>
        <v>0</v>
      </c>
      <c r="M157" s="100">
        <f>+INDEX(DataEx!$1:$1048576,MATCH('2014'!$A157,DataEx!$D:$D,0),MATCH('2014'!M$6,DataEx!$7:$7,0))</f>
        <v>0</v>
      </c>
      <c r="N157" s="100">
        <f>+INDEX(DataEx!$1:$1048576,MATCH('2014'!$A157,DataEx!$D:$D,0),MATCH('2014'!N$6,DataEx!$7:$7,0))</f>
        <v>0</v>
      </c>
      <c r="O157" s="100">
        <f>+INDEX(DataEx!$1:$1048576,MATCH('2014'!$A157,DataEx!$D:$D,0),MATCH('2014'!O$6,DataEx!$7:$7,0))</f>
        <v>0</v>
      </c>
      <c r="P157" s="100">
        <f>+INDEX(DataEx!$1:$1048576,MATCH('2014'!$A157,DataEx!$D:$D,0),MATCH('2014'!P$6,DataEx!$7:$7,0))</f>
        <v>0</v>
      </c>
      <c r="Q157" s="100">
        <f>+INDEX(DataEx!$1:$1048576,MATCH('2014'!$A157,DataEx!$D:$D,0),MATCH('2014'!Q$6,DataEx!$7:$7,0))</f>
        <v>0</v>
      </c>
      <c r="R157" s="100">
        <f>+INDEX(DataEx!$1:$1048576,MATCH('2014'!$A157,DataEx!$D:$D,0),MATCH('2014'!R$6,DataEx!$7:$7,0))</f>
        <v>0</v>
      </c>
      <c r="S157" s="108">
        <f t="shared" si="20"/>
        <v>0</v>
      </c>
      <c r="T157" s="109">
        <f t="shared" si="21"/>
        <v>0</v>
      </c>
    </row>
    <row r="158" spans="1:20">
      <c r="A158" s="139" t="str">
        <f t="shared" si="30"/>
        <v>7512p</v>
      </c>
      <c r="B158" s="382" t="str">
        <f>+VLOOKUP(LEFT($A158,LEN(A158)-1)*1,Master!$D$22:$G$218,4,FALSE)</f>
        <v>Pozajmice i krediti od inostranih izvora</v>
      </c>
      <c r="C158" s="383"/>
      <c r="D158" s="383"/>
      <c r="E158" s="383"/>
      <c r="F158" s="383"/>
      <c r="G158" s="100">
        <f>+INDEX(DataEx!$1:$1048576,MATCH('2014'!$A158,DataEx!$D:$D,0),MATCH('2014'!G$6,DataEx!$7:$7,0))</f>
        <v>18997964.655235786</v>
      </c>
      <c r="H158" s="100">
        <f>+INDEX(DataEx!$1:$1048576,MATCH('2014'!$A158,DataEx!$D:$D,0),MATCH('2014'!H$6,DataEx!$7:$7,0))</f>
        <v>18997964.655235786</v>
      </c>
      <c r="I158" s="100">
        <f>+INDEX(DataEx!$1:$1048576,MATCH('2014'!$A158,DataEx!$D:$D,0),MATCH('2014'!I$6,DataEx!$7:$7,0))</f>
        <v>18997964.655235786</v>
      </c>
      <c r="J158" s="100">
        <f>+INDEX(DataEx!$1:$1048576,MATCH('2014'!$A158,DataEx!$D:$D,0),MATCH('2014'!J$6,DataEx!$7:$7,0))</f>
        <v>18997964.655235786</v>
      </c>
      <c r="K158" s="100">
        <f>+INDEX(DataEx!$1:$1048576,MATCH('2014'!$A158,DataEx!$D:$D,0),MATCH('2014'!K$6,DataEx!$7:$7,0))</f>
        <v>18997964.655235786</v>
      </c>
      <c r="L158" s="100">
        <f>+INDEX(DataEx!$1:$1048576,MATCH('2014'!$A158,DataEx!$D:$D,0),MATCH('2014'!L$6,DataEx!$7:$7,0))</f>
        <v>18997964.655235786</v>
      </c>
      <c r="M158" s="100">
        <f>+INDEX(DataEx!$1:$1048576,MATCH('2014'!$A158,DataEx!$D:$D,0),MATCH('2014'!M$6,DataEx!$7:$7,0))</f>
        <v>18997964.655235786</v>
      </c>
      <c r="N158" s="100">
        <f>+INDEX(DataEx!$1:$1048576,MATCH('2014'!$A158,DataEx!$D:$D,0),MATCH('2014'!N$6,DataEx!$7:$7,0))</f>
        <v>18997964.655235786</v>
      </c>
      <c r="O158" s="100">
        <f>+INDEX(DataEx!$1:$1048576,MATCH('2014'!$A158,DataEx!$D:$D,0),MATCH('2014'!O$6,DataEx!$7:$7,0))</f>
        <v>18997964.655235786</v>
      </c>
      <c r="P158" s="100">
        <f>+INDEX(DataEx!$1:$1048576,MATCH('2014'!$A158,DataEx!$D:$D,0),MATCH('2014'!P$6,DataEx!$7:$7,0))</f>
        <v>18997964.655235786</v>
      </c>
      <c r="Q158" s="100">
        <f>+INDEX(DataEx!$1:$1048576,MATCH('2014'!$A158,DataEx!$D:$D,0),MATCH('2014'!Q$6,DataEx!$7:$7,0))</f>
        <v>18997964.655235786</v>
      </c>
      <c r="R158" s="100">
        <f>+INDEX(DataEx!$1:$1048576,MATCH('2014'!$A158,DataEx!$D:$D,0),MATCH('2014'!R$6,DataEx!$7:$7,0))</f>
        <v>18997964.655235786</v>
      </c>
      <c r="S158" s="108">
        <f t="shared" si="20"/>
        <v>227975575.86282948</v>
      </c>
      <c r="T158" s="109">
        <f t="shared" si="21"/>
        <v>6.6564544119160227E-2</v>
      </c>
    </row>
    <row r="159" spans="1:20">
      <c r="A159" s="139" t="str">
        <f t="shared" si="30"/>
        <v>72p</v>
      </c>
      <c r="B159" s="382" t="str">
        <f>+VLOOKUP(LEFT($A159,LEN(A159)-1)*1,Master!$D$22:$G$218,4,FALSE)</f>
        <v>Primici od prodaje imovine</v>
      </c>
      <c r="C159" s="383"/>
      <c r="D159" s="383"/>
      <c r="E159" s="383"/>
      <c r="F159" s="383"/>
      <c r="G159" s="100">
        <f>+INDEX(DataEx!$1:$1048576,MATCH('2014'!$A159,DataEx!$D:$D,0),MATCH('2014'!G$6,DataEx!$7:$7,0))</f>
        <v>416666.66666666669</v>
      </c>
      <c r="H159" s="100">
        <f>+INDEX(DataEx!$1:$1048576,MATCH('2014'!$A159,DataEx!$D:$D,0),MATCH('2014'!H$6,DataEx!$7:$7,0))</f>
        <v>416666.66666666669</v>
      </c>
      <c r="I159" s="100">
        <f>+INDEX(DataEx!$1:$1048576,MATCH('2014'!$A159,DataEx!$D:$D,0),MATCH('2014'!I$6,DataEx!$7:$7,0))</f>
        <v>416666.66666666669</v>
      </c>
      <c r="J159" s="100">
        <f>+INDEX(DataEx!$1:$1048576,MATCH('2014'!$A159,DataEx!$D:$D,0),MATCH('2014'!J$6,DataEx!$7:$7,0))</f>
        <v>416666.66666666669</v>
      </c>
      <c r="K159" s="100">
        <f>+INDEX(DataEx!$1:$1048576,MATCH('2014'!$A159,DataEx!$D:$D,0),MATCH('2014'!K$6,DataEx!$7:$7,0))</f>
        <v>416666.66666666669</v>
      </c>
      <c r="L159" s="100">
        <f>+INDEX(DataEx!$1:$1048576,MATCH('2014'!$A159,DataEx!$D:$D,0),MATCH('2014'!L$6,DataEx!$7:$7,0))</f>
        <v>416666.66666666669</v>
      </c>
      <c r="M159" s="100">
        <f>+INDEX(DataEx!$1:$1048576,MATCH('2014'!$A159,DataEx!$D:$D,0),MATCH('2014'!M$6,DataEx!$7:$7,0))</f>
        <v>416666.66666666669</v>
      </c>
      <c r="N159" s="100">
        <f>+INDEX(DataEx!$1:$1048576,MATCH('2014'!$A159,DataEx!$D:$D,0),MATCH('2014'!N$6,DataEx!$7:$7,0))</f>
        <v>416666.66666666669</v>
      </c>
      <c r="O159" s="100">
        <f>+INDEX(DataEx!$1:$1048576,MATCH('2014'!$A159,DataEx!$D:$D,0),MATCH('2014'!O$6,DataEx!$7:$7,0))</f>
        <v>416666.66666666669</v>
      </c>
      <c r="P159" s="100">
        <f>+INDEX(DataEx!$1:$1048576,MATCH('2014'!$A159,DataEx!$D:$D,0),MATCH('2014'!P$6,DataEx!$7:$7,0))</f>
        <v>416666.66666666669</v>
      </c>
      <c r="Q159" s="100">
        <f>+INDEX(DataEx!$1:$1048576,MATCH('2014'!$A159,DataEx!$D:$D,0),MATCH('2014'!Q$6,DataEx!$7:$7,0))</f>
        <v>416666.66666666669</v>
      </c>
      <c r="R159" s="100">
        <f>+INDEX(DataEx!$1:$1048576,MATCH('2014'!$A159,DataEx!$D:$D,0),MATCH('2014'!R$6,DataEx!$7:$7,0))</f>
        <v>416666.66666666669</v>
      </c>
      <c r="S159" s="108">
        <f t="shared" si="20"/>
        <v>5000000</v>
      </c>
      <c r="T159" s="109">
        <f t="shared" si="21"/>
        <v>1.4599051645605102E-3</v>
      </c>
    </row>
    <row r="160" spans="1:20" ht="13.5" thickBot="1">
      <c r="A160" s="139" t="str">
        <f t="shared" si="30"/>
        <v>1004p</v>
      </c>
      <c r="B160" s="102" t="str">
        <f>+VLOOKUP(LEFT($A160,LEN(A160)-1)*1,Master!$D$22:$G$218,4,FALSE)</f>
        <v>Povećanje / smanjenje depozita</v>
      </c>
      <c r="C160" s="103"/>
      <c r="D160" s="103"/>
      <c r="E160" s="103"/>
      <c r="F160" s="103"/>
      <c r="G160" s="101">
        <f t="shared" ref="G160:R160" si="33">-G155-SUM(G157:G159)</f>
        <v>42409599.822147399</v>
      </c>
      <c r="H160" s="101">
        <f t="shared" si="33"/>
        <v>25072705.380592093</v>
      </c>
      <c r="I160" s="101">
        <f t="shared" si="33"/>
        <v>15516204.82719408</v>
      </c>
      <c r="J160" s="101">
        <f t="shared" si="33"/>
        <v>-1459188.2962416522</v>
      </c>
      <c r="K160" s="101">
        <f t="shared" si="33"/>
        <v>7645231.1531880833</v>
      </c>
      <c r="L160" s="101">
        <f t="shared" si="33"/>
        <v>-356908.36595214531</v>
      </c>
      <c r="M160" s="101">
        <f t="shared" si="33"/>
        <v>-18437996.199471381</v>
      </c>
      <c r="N160" s="101">
        <f t="shared" si="33"/>
        <v>-20744240.674152073</v>
      </c>
      <c r="O160" s="101">
        <f t="shared" si="33"/>
        <v>-16213004.359317835</v>
      </c>
      <c r="P160" s="101">
        <f t="shared" si="33"/>
        <v>-9954612.8760460727</v>
      </c>
      <c r="Q160" s="101">
        <f t="shared" si="33"/>
        <v>7428591.4993979372</v>
      </c>
      <c r="R160" s="101">
        <f t="shared" si="33"/>
        <v>-40945314.319153026</v>
      </c>
      <c r="S160" s="112">
        <f t="shared" si="20"/>
        <v>-10038932.407814611</v>
      </c>
      <c r="T160" s="113">
        <f t="shared" si="21"/>
        <v>-2.9311778537684857E-3</v>
      </c>
    </row>
  </sheetData>
  <mergeCells count="117">
    <mergeCell ref="B159:F159"/>
    <mergeCell ref="B154:F154"/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44:F144"/>
    <mergeCell ref="B145:F145"/>
    <mergeCell ref="B146:F146"/>
    <mergeCell ref="B147:F147"/>
    <mergeCell ref="B148:F148"/>
    <mergeCell ref="B139:F139"/>
    <mergeCell ref="B140:F140"/>
    <mergeCell ref="B141:F141"/>
    <mergeCell ref="B142:F142"/>
    <mergeCell ref="B143:F143"/>
    <mergeCell ref="B134:F134"/>
    <mergeCell ref="B135:F135"/>
    <mergeCell ref="B136:F136"/>
    <mergeCell ref="B137:F137"/>
    <mergeCell ref="B138:F138"/>
    <mergeCell ref="B129:F129"/>
    <mergeCell ref="B130:F130"/>
    <mergeCell ref="B131:F131"/>
    <mergeCell ref="B132:F132"/>
    <mergeCell ref="B133:F133"/>
    <mergeCell ref="B124:F124"/>
    <mergeCell ref="B125:F125"/>
    <mergeCell ref="B126:F126"/>
    <mergeCell ref="B127:F127"/>
    <mergeCell ref="B128:F128"/>
    <mergeCell ref="B119:F119"/>
    <mergeCell ref="B120:F120"/>
    <mergeCell ref="B121:F121"/>
    <mergeCell ref="B122:F122"/>
    <mergeCell ref="B123:F123"/>
    <mergeCell ref="B114:F114"/>
    <mergeCell ref="B115:F115"/>
    <mergeCell ref="B116:F116"/>
    <mergeCell ref="B117:F117"/>
    <mergeCell ref="B118:F118"/>
    <mergeCell ref="B109:F109"/>
    <mergeCell ref="B110:F110"/>
    <mergeCell ref="B111:F111"/>
    <mergeCell ref="B112:F112"/>
    <mergeCell ref="B113:F113"/>
    <mergeCell ref="S103:T103"/>
    <mergeCell ref="B105:F105"/>
    <mergeCell ref="B106:F106"/>
    <mergeCell ref="B107:F107"/>
    <mergeCell ref="B108:F108"/>
    <mergeCell ref="B63:F63"/>
    <mergeCell ref="B64:F64"/>
    <mergeCell ref="B65:F65"/>
    <mergeCell ref="B102:F104"/>
    <mergeCell ref="G102:R102"/>
    <mergeCell ref="B56:F56"/>
    <mergeCell ref="B57:F57"/>
    <mergeCell ref="B62:F62"/>
    <mergeCell ref="B58:F58"/>
    <mergeCell ref="B61:F61"/>
    <mergeCell ref="B59:F59"/>
    <mergeCell ref="B60:F60"/>
    <mergeCell ref="B54:F54"/>
    <mergeCell ref="S8:T8"/>
    <mergeCell ref="B53:F53"/>
    <mergeCell ref="B52:F52"/>
    <mergeCell ref="B51:F51"/>
    <mergeCell ref="B50:F50"/>
    <mergeCell ref="B41:F41"/>
    <mergeCell ref="B40:F40"/>
    <mergeCell ref="B39:F39"/>
    <mergeCell ref="B38:F38"/>
    <mergeCell ref="B37:F37"/>
    <mergeCell ref="B36:F36"/>
    <mergeCell ref="B49:F49"/>
    <mergeCell ref="B48:F48"/>
    <mergeCell ref="B47:F47"/>
    <mergeCell ref="B46:F46"/>
    <mergeCell ref="B45:F45"/>
    <mergeCell ref="G7:R7"/>
    <mergeCell ref="B7:F9"/>
    <mergeCell ref="B35:F35"/>
    <mergeCell ref="B34:F34"/>
    <mergeCell ref="B33:F33"/>
    <mergeCell ref="B32:F32"/>
    <mergeCell ref="B12:F12"/>
    <mergeCell ref="B23:F23"/>
    <mergeCell ref="B22:F22"/>
    <mergeCell ref="B21:F21"/>
    <mergeCell ref="B20:F20"/>
    <mergeCell ref="B19:F19"/>
    <mergeCell ref="B18:F18"/>
    <mergeCell ref="B10:F10"/>
    <mergeCell ref="B11:F11"/>
    <mergeCell ref="B55:F55"/>
    <mergeCell ref="B44:F44"/>
    <mergeCell ref="B43:F43"/>
    <mergeCell ref="B42:F42"/>
    <mergeCell ref="B17:F17"/>
    <mergeCell ref="B16:F16"/>
    <mergeCell ref="B15:F15"/>
    <mergeCell ref="B14:F14"/>
    <mergeCell ref="B13:F13"/>
    <mergeCell ref="B26:F26"/>
    <mergeCell ref="B25:F25"/>
    <mergeCell ref="B24:F24"/>
    <mergeCell ref="B31:F31"/>
    <mergeCell ref="B30:F30"/>
    <mergeCell ref="B29:F29"/>
    <mergeCell ref="B28:F28"/>
    <mergeCell ref="B27:F27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60"/>
  <sheetViews>
    <sheetView tabSelected="1" workbookViewId="0">
      <pane ySplit="5" topLeftCell="A6" activePane="bottomLeft" state="frozen"/>
      <selection activeCell="DK219" sqref="DK219"/>
      <selection pane="bottomLeft" activeCell="DK219" sqref="DK219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16384" width="9.140625" style="63"/>
  </cols>
  <sheetData>
    <row r="1" spans="1:20" s="1" customFormat="1" ht="15">
      <c r="A1" s="70"/>
    </row>
    <row r="2" spans="1:20" s="1" customFormat="1" ht="15">
      <c r="A2" s="70"/>
      <c r="C2" s="2"/>
      <c r="E2" s="3" t="str">
        <f>+Master!G6</f>
        <v>Crna Gora</v>
      </c>
      <c r="I2" s="4"/>
    </row>
    <row r="3" spans="1:20" s="1" customFormat="1" ht="15">
      <c r="A3" s="70"/>
      <c r="E3" s="4" t="str">
        <f>+Master!G7</f>
        <v>Ministarstvo finansija</v>
      </c>
    </row>
    <row r="4" spans="1:20" s="1" customFormat="1" ht="15">
      <c r="A4" s="70"/>
      <c r="E4" s="4" t="str">
        <f>+Master!G8</f>
        <v>Direktorat za ekonomsku politiku i razvoj</v>
      </c>
    </row>
    <row r="5" spans="1:20" s="1" customFormat="1" ht="15">
      <c r="A5" s="70"/>
      <c r="G5" s="147">
        <f>+RIGHT(G6,2)*1</f>
        <v>1</v>
      </c>
      <c r="H5" s="147">
        <f t="shared" ref="H5:R5" si="0">+RIGHT(H6,2)*1</f>
        <v>2</v>
      </c>
      <c r="I5" s="147">
        <f t="shared" si="0"/>
        <v>3</v>
      </c>
      <c r="J5" s="147">
        <f t="shared" si="0"/>
        <v>4</v>
      </c>
      <c r="K5" s="147">
        <f t="shared" si="0"/>
        <v>5</v>
      </c>
      <c r="L5" s="147">
        <f t="shared" si="0"/>
        <v>6</v>
      </c>
      <c r="M5" s="147">
        <f t="shared" si="0"/>
        <v>7</v>
      </c>
      <c r="N5" s="147">
        <f t="shared" si="0"/>
        <v>8</v>
      </c>
      <c r="O5" s="147">
        <f t="shared" si="0"/>
        <v>9</v>
      </c>
      <c r="P5" s="147">
        <f t="shared" si="0"/>
        <v>10</v>
      </c>
      <c r="Q5" s="147">
        <f t="shared" si="0"/>
        <v>11</v>
      </c>
      <c r="R5" s="147">
        <f t="shared" si="0"/>
        <v>12</v>
      </c>
    </row>
    <row r="6" spans="1:20" ht="13.5" thickBot="1">
      <c r="G6" s="69" t="s">
        <v>523</v>
      </c>
      <c r="H6" s="69" t="s">
        <v>524</v>
      </c>
      <c r="I6" s="69" t="s">
        <v>525</v>
      </c>
      <c r="J6" s="69" t="s">
        <v>526</v>
      </c>
      <c r="K6" s="69" t="s">
        <v>527</v>
      </c>
      <c r="L6" s="69" t="s">
        <v>528</v>
      </c>
      <c r="M6" s="69" t="s">
        <v>529</v>
      </c>
      <c r="N6" s="69" t="s">
        <v>530</v>
      </c>
      <c r="O6" s="69" t="s">
        <v>531</v>
      </c>
      <c r="P6" s="69" t="s">
        <v>532</v>
      </c>
      <c r="Q6" s="69" t="s">
        <v>533</v>
      </c>
      <c r="R6" s="69" t="s">
        <v>534</v>
      </c>
    </row>
    <row r="7" spans="1:20" ht="15" customHeight="1" thickBot="1">
      <c r="B7" s="417" t="str">
        <f>+Master!G244</f>
        <v>Ostvarenje budžeta</v>
      </c>
      <c r="C7" s="418"/>
      <c r="D7" s="418"/>
      <c r="E7" s="418"/>
      <c r="F7" s="418"/>
      <c r="G7" s="410">
        <v>2013</v>
      </c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2"/>
      <c r="S7" s="116" t="str">
        <f>+Master!G241</f>
        <v>BDP</v>
      </c>
      <c r="T7" s="117">
        <v>3327000000</v>
      </c>
    </row>
    <row r="8" spans="1:20" ht="16.5" customHeight="1">
      <c r="B8" s="419"/>
      <c r="C8" s="420"/>
      <c r="D8" s="420"/>
      <c r="E8" s="420"/>
      <c r="F8" s="421"/>
      <c r="G8" s="73" t="str">
        <f>+Master!G224</f>
        <v>Januar</v>
      </c>
      <c r="H8" s="73" t="str">
        <f>+Master!G225</f>
        <v>Februar</v>
      </c>
      <c r="I8" s="73" t="str">
        <f>+Master!G226</f>
        <v>Mart</v>
      </c>
      <c r="J8" s="73" t="str">
        <f>+Master!G227</f>
        <v>April</v>
      </c>
      <c r="K8" s="73" t="str">
        <f>+Master!G228</f>
        <v>Maj</v>
      </c>
      <c r="L8" s="73" t="str">
        <f>+Master!G229</f>
        <v>Jun</v>
      </c>
      <c r="M8" s="73" t="str">
        <f>+Master!G230</f>
        <v>Jul</v>
      </c>
      <c r="N8" s="73" t="str">
        <f>+Master!G231</f>
        <v>Avgust</v>
      </c>
      <c r="O8" s="73" t="str">
        <f>+Master!G232</f>
        <v>Septembar</v>
      </c>
      <c r="P8" s="73" t="str">
        <f>+Master!G233</f>
        <v>Oktobar</v>
      </c>
      <c r="Q8" s="73" t="str">
        <f>+Master!G234</f>
        <v>Novembar</v>
      </c>
      <c r="R8" s="73" t="str">
        <f>+Master!G235</f>
        <v>Decembar</v>
      </c>
      <c r="S8" s="410" t="s">
        <v>713</v>
      </c>
      <c r="T8" s="412"/>
    </row>
    <row r="9" spans="1:20" ht="13.5" thickBot="1">
      <c r="B9" s="422"/>
      <c r="C9" s="423"/>
      <c r="D9" s="423"/>
      <c r="E9" s="423"/>
      <c r="F9" s="424"/>
      <c r="G9" s="68" t="s">
        <v>433</v>
      </c>
      <c r="H9" s="68" t="s">
        <v>433</v>
      </c>
      <c r="I9" s="68" t="s">
        <v>433</v>
      </c>
      <c r="J9" s="68" t="s">
        <v>433</v>
      </c>
      <c r="K9" s="68" t="s">
        <v>433</v>
      </c>
      <c r="L9" s="68" t="s">
        <v>433</v>
      </c>
      <c r="M9" s="68" t="s">
        <v>433</v>
      </c>
      <c r="N9" s="68" t="s">
        <v>433</v>
      </c>
      <c r="O9" s="68" t="s">
        <v>433</v>
      </c>
      <c r="P9" s="68" t="s">
        <v>433</v>
      </c>
      <c r="Q9" s="68" t="s">
        <v>433</v>
      </c>
      <c r="R9" s="68" t="s">
        <v>433</v>
      </c>
      <c r="S9" s="66" t="s">
        <v>433</v>
      </c>
      <c r="T9" s="67" t="str">
        <f>+Master!G242</f>
        <v>% BDP</v>
      </c>
    </row>
    <row r="10" spans="1:20" ht="13.5" thickBot="1">
      <c r="A10" s="72">
        <v>7</v>
      </c>
      <c r="B10" s="413" t="str">
        <f>+VLOOKUP($A10,Master!$D$22:$G$218,4,FALSE)</f>
        <v>Prihodi budžeta</v>
      </c>
      <c r="C10" s="414"/>
      <c r="D10" s="414"/>
      <c r="E10" s="414"/>
      <c r="F10" s="414"/>
      <c r="G10" s="97">
        <f>+G11+G20+SUM(G25:G29)</f>
        <v>55007549.070000008</v>
      </c>
      <c r="H10" s="97">
        <f t="shared" ref="H10:R10" si="1">+H11+H20+SUM(H25:H29)</f>
        <v>75835326.769999996</v>
      </c>
      <c r="I10" s="97">
        <f t="shared" si="1"/>
        <v>88914651.390000001</v>
      </c>
      <c r="J10" s="97">
        <f t="shared" si="1"/>
        <v>104091401.67000002</v>
      </c>
      <c r="K10" s="97">
        <f t="shared" si="1"/>
        <v>94325584.910000011</v>
      </c>
      <c r="L10" s="97">
        <f t="shared" si="1"/>
        <v>99966900.37999998</v>
      </c>
      <c r="M10" s="97">
        <f t="shared" si="1"/>
        <v>122481083.35999997</v>
      </c>
      <c r="N10" s="97">
        <f t="shared" si="1"/>
        <v>125279368.25000004</v>
      </c>
      <c r="O10" s="97">
        <f t="shared" si="1"/>
        <v>117134830.11000004</v>
      </c>
      <c r="P10" s="97">
        <f t="shared" si="1"/>
        <v>118761640.25000001</v>
      </c>
      <c r="Q10" s="97">
        <f t="shared" si="1"/>
        <v>96518169.450000003</v>
      </c>
      <c r="R10" s="97">
        <f t="shared" si="1"/>
        <v>145120002.57999998</v>
      </c>
      <c r="S10" s="122">
        <f>+SUM(G10:R10)</f>
        <v>1243436508.1900001</v>
      </c>
      <c r="T10" s="123">
        <f>+S10/$T$7</f>
        <v>0.37374106047189665</v>
      </c>
    </row>
    <row r="11" spans="1:20">
      <c r="A11" s="72">
        <v>711</v>
      </c>
      <c r="B11" s="415" t="str">
        <f>+VLOOKUP($A11,Master!$D$22:$G$218,4,FALSE)</f>
        <v>Porezi</v>
      </c>
      <c r="C11" s="416"/>
      <c r="D11" s="416"/>
      <c r="E11" s="416"/>
      <c r="F11" s="416"/>
      <c r="G11" s="81">
        <f>+SUM(G12:G19)</f>
        <v>38651682.140000001</v>
      </c>
      <c r="H11" s="81">
        <f t="shared" ref="H11:R11" si="2">+SUM(H12:H19)</f>
        <v>43074559.129999995</v>
      </c>
      <c r="I11" s="81">
        <f t="shared" si="2"/>
        <v>53935470.890000001</v>
      </c>
      <c r="J11" s="81">
        <f t="shared" si="2"/>
        <v>70397095.140000015</v>
      </c>
      <c r="K11" s="81">
        <f t="shared" si="2"/>
        <v>59487673.050000004</v>
      </c>
      <c r="L11" s="81">
        <f t="shared" si="2"/>
        <v>61991252.849999994</v>
      </c>
      <c r="M11" s="81">
        <f t="shared" si="2"/>
        <v>78155438.859999985</v>
      </c>
      <c r="N11" s="81">
        <f t="shared" si="2"/>
        <v>82426236.730000019</v>
      </c>
      <c r="O11" s="81">
        <f t="shared" si="2"/>
        <v>71970399.340000018</v>
      </c>
      <c r="P11" s="81">
        <f t="shared" si="2"/>
        <v>66404277.470000006</v>
      </c>
      <c r="Q11" s="81">
        <f t="shared" si="2"/>
        <v>57024205.149999999</v>
      </c>
      <c r="R11" s="82">
        <f t="shared" si="2"/>
        <v>72178168.75999999</v>
      </c>
      <c r="S11" s="124">
        <f t="shared" ref="S11:S66" si="3">+SUM(G11:R11)</f>
        <v>755696459.51000011</v>
      </c>
      <c r="T11" s="125">
        <f t="shared" ref="T11:T66" si="4">+S11/$T$7</f>
        <v>0.2271405048121431</v>
      </c>
    </row>
    <row r="12" spans="1:20">
      <c r="A12" s="72">
        <v>7111</v>
      </c>
      <c r="B12" s="398" t="str">
        <f>+VLOOKUP($A12,Master!$D$22:$G$218,4,FALSE)</f>
        <v>Porez na dohodak fizičkih lica</v>
      </c>
      <c r="C12" s="399"/>
      <c r="D12" s="399"/>
      <c r="E12" s="399"/>
      <c r="F12" s="399"/>
      <c r="G12" s="91">
        <f>+INDEX(DataEx!$1:$1048576,MATCH('2013'!$A12,DataEx!$D:$D,0),MATCH('2013'!G$6,DataEx!$7:$7,0))</f>
        <v>2526434.27</v>
      </c>
      <c r="H12" s="91">
        <f>+INDEX(DataEx!$1:$1048576,MATCH('2013'!$A12,DataEx!$D:$D,0),MATCH('2013'!H$6,DataEx!$7:$7,0))</f>
        <v>6576693.6499999939</v>
      </c>
      <c r="I12" s="91">
        <f>+INDEX(DataEx!$1:$1048576,MATCH('2013'!$A12,DataEx!$D:$D,0),MATCH('2013'!I$6,DataEx!$7:$7,0))</f>
        <v>6649607.6899999976</v>
      </c>
      <c r="J12" s="91">
        <f>+INDEX(DataEx!$1:$1048576,MATCH('2013'!$A12,DataEx!$D:$D,0),MATCH('2013'!J$6,DataEx!$7:$7,0))</f>
        <v>6878624.9600000037</v>
      </c>
      <c r="K12" s="91">
        <f>+INDEX(DataEx!$1:$1048576,MATCH('2013'!$A12,DataEx!$D:$D,0),MATCH('2013'!K$6,DataEx!$7:$7,0))</f>
        <v>7715762.9900000067</v>
      </c>
      <c r="L12" s="91">
        <f>+INDEX(DataEx!$1:$1048576,MATCH('2013'!$A12,DataEx!$D:$D,0),MATCH('2013'!L$6,DataEx!$7:$7,0))</f>
        <v>6905575.8100000024</v>
      </c>
      <c r="M12" s="91">
        <f>+INDEX(DataEx!$1:$1048576,MATCH('2013'!$A12,DataEx!$D:$D,0),MATCH('2013'!M$6,DataEx!$7:$7,0))</f>
        <v>7544499.169999999</v>
      </c>
      <c r="N12" s="91">
        <f>+INDEX(DataEx!$1:$1048576,MATCH('2013'!$A12,DataEx!$D:$D,0),MATCH('2013'!N$6,DataEx!$7:$7,0))</f>
        <v>8683203.9300000034</v>
      </c>
      <c r="O12" s="91">
        <f>+INDEX(DataEx!$1:$1048576,MATCH('2013'!$A12,DataEx!$D:$D,0),MATCH('2013'!O$6,DataEx!$7:$7,0))</f>
        <v>9021711.1100000013</v>
      </c>
      <c r="P12" s="91">
        <f>+INDEX(DataEx!$1:$1048576,MATCH('2013'!$A12,DataEx!$D:$D,0),MATCH('2013'!P$6,DataEx!$7:$7,0))</f>
        <v>10279942.169999996</v>
      </c>
      <c r="Q12" s="91">
        <f>+INDEX(DataEx!$1:$1048576,MATCH('2013'!$A12,DataEx!$D:$D,0),MATCH('2013'!Q$6,DataEx!$7:$7,0))</f>
        <v>7302700.2599999951</v>
      </c>
      <c r="R12" s="91">
        <f>+INDEX(DataEx!$1:$1048576,MATCH('2013'!$A12,DataEx!$D:$D,0),MATCH('2013'!R$6,DataEx!$7:$7,0))</f>
        <v>15533677.899999999</v>
      </c>
      <c r="S12" s="126">
        <f t="shared" si="3"/>
        <v>95618433.909999996</v>
      </c>
      <c r="T12" s="127">
        <f t="shared" si="4"/>
        <v>2.874013643222122E-2</v>
      </c>
    </row>
    <row r="13" spans="1:20">
      <c r="A13" s="72">
        <v>7112</v>
      </c>
      <c r="B13" s="398" t="str">
        <f>+VLOOKUP($A13,Master!$D$22:$G$218,4,FALSE)</f>
        <v>Porez na dobit pravnih lica</v>
      </c>
      <c r="C13" s="399"/>
      <c r="D13" s="399"/>
      <c r="E13" s="399"/>
      <c r="F13" s="399"/>
      <c r="G13" s="91">
        <f>+INDEX(DataEx!$1:$1048576,MATCH('2013'!$A13,DataEx!$D:$D,0),MATCH('2013'!G$6,DataEx!$7:$7,0))</f>
        <v>496276.24</v>
      </c>
      <c r="H13" s="91">
        <f>+INDEX(DataEx!$1:$1048576,MATCH('2013'!$A13,DataEx!$D:$D,0),MATCH('2013'!H$6,DataEx!$7:$7,0))</f>
        <v>1055200.6000000003</v>
      </c>
      <c r="I13" s="91">
        <f>+INDEX(DataEx!$1:$1048576,MATCH('2013'!$A13,DataEx!$D:$D,0),MATCH('2013'!I$6,DataEx!$7:$7,0))</f>
        <v>5089275.7499999991</v>
      </c>
      <c r="J13" s="91">
        <f>+INDEX(DataEx!$1:$1048576,MATCH('2013'!$A13,DataEx!$D:$D,0),MATCH('2013'!J$6,DataEx!$7:$7,0))</f>
        <v>14799003.470000001</v>
      </c>
      <c r="K13" s="91">
        <f>+INDEX(DataEx!$1:$1048576,MATCH('2013'!$A13,DataEx!$D:$D,0),MATCH('2013'!K$6,DataEx!$7:$7,0))</f>
        <v>3059202.23</v>
      </c>
      <c r="L13" s="91">
        <f>+INDEX(DataEx!$1:$1048576,MATCH('2013'!$A13,DataEx!$D:$D,0),MATCH('2013'!L$6,DataEx!$7:$7,0))</f>
        <v>3636920.8499999996</v>
      </c>
      <c r="M13" s="91">
        <f>+INDEX(DataEx!$1:$1048576,MATCH('2013'!$A13,DataEx!$D:$D,0),MATCH('2013'!M$6,DataEx!$7:$7,0))</f>
        <v>3866755.9</v>
      </c>
      <c r="N13" s="91">
        <f>+INDEX(DataEx!$1:$1048576,MATCH('2013'!$A13,DataEx!$D:$D,0),MATCH('2013'!N$6,DataEx!$7:$7,0))</f>
        <v>2838435.42</v>
      </c>
      <c r="O13" s="91">
        <f>+INDEX(DataEx!$1:$1048576,MATCH('2013'!$A13,DataEx!$D:$D,0),MATCH('2013'!O$6,DataEx!$7:$7,0))</f>
        <v>2334594.66</v>
      </c>
      <c r="P13" s="91">
        <f>+INDEX(DataEx!$1:$1048576,MATCH('2013'!$A13,DataEx!$D:$D,0),MATCH('2013'!P$6,DataEx!$7:$7,0))</f>
        <v>1290368.17</v>
      </c>
      <c r="Q13" s="91">
        <f>+INDEX(DataEx!$1:$1048576,MATCH('2013'!$A13,DataEx!$D:$D,0),MATCH('2013'!Q$6,DataEx!$7:$7,0))</f>
        <v>1131477.26</v>
      </c>
      <c r="R13" s="91">
        <f>+INDEX(DataEx!$1:$1048576,MATCH('2013'!$A13,DataEx!$D:$D,0),MATCH('2013'!R$6,DataEx!$7:$7,0))</f>
        <v>1041215.8400000002</v>
      </c>
      <c r="S13" s="126">
        <f t="shared" si="3"/>
        <v>40638726.390000008</v>
      </c>
      <c r="T13" s="127">
        <f t="shared" si="4"/>
        <v>1.2214826086564474E-2</v>
      </c>
    </row>
    <row r="14" spans="1:20">
      <c r="A14" s="72">
        <v>7113</v>
      </c>
      <c r="B14" s="398" t="str">
        <f>+VLOOKUP($A14,Master!$D$22:$G$218,4,FALSE)</f>
        <v>Porez na promet nepokretnosti</v>
      </c>
      <c r="C14" s="399"/>
      <c r="D14" s="399"/>
      <c r="E14" s="399"/>
      <c r="F14" s="399"/>
      <c r="G14" s="91">
        <f>+INDEX(DataEx!$1:$1048576,MATCH('2013'!$A14,DataEx!$D:$D,0),MATCH('2013'!G$6,DataEx!$7:$7,0))</f>
        <v>115652.5</v>
      </c>
      <c r="H14" s="91">
        <f>+INDEX(DataEx!$1:$1048576,MATCH('2013'!$A14,DataEx!$D:$D,0),MATCH('2013'!H$6,DataEx!$7:$7,0))</f>
        <v>124226.80999999998</v>
      </c>
      <c r="I14" s="91">
        <f>+INDEX(DataEx!$1:$1048576,MATCH('2013'!$A14,DataEx!$D:$D,0),MATCH('2013'!I$6,DataEx!$7:$7,0))</f>
        <v>132357.70000000001</v>
      </c>
      <c r="J14" s="91">
        <f>+INDEX(DataEx!$1:$1048576,MATCH('2013'!$A14,DataEx!$D:$D,0),MATCH('2013'!J$6,DataEx!$7:$7,0))</f>
        <v>115457.95</v>
      </c>
      <c r="K14" s="91">
        <f>+INDEX(DataEx!$1:$1048576,MATCH('2013'!$A14,DataEx!$D:$D,0),MATCH('2013'!K$6,DataEx!$7:$7,0))</f>
        <v>67705.25999999998</v>
      </c>
      <c r="L14" s="91">
        <f>+INDEX(DataEx!$1:$1048576,MATCH('2013'!$A14,DataEx!$D:$D,0),MATCH('2013'!L$6,DataEx!$7:$7,0))</f>
        <v>72081.91</v>
      </c>
      <c r="M14" s="91">
        <f>+INDEX(DataEx!$1:$1048576,MATCH('2013'!$A14,DataEx!$D:$D,0),MATCH('2013'!M$6,DataEx!$7:$7,0))</f>
        <v>126831.70000000001</v>
      </c>
      <c r="N14" s="91">
        <f>+INDEX(DataEx!$1:$1048576,MATCH('2013'!$A14,DataEx!$D:$D,0),MATCH('2013'!N$6,DataEx!$7:$7,0))</f>
        <v>162557.79</v>
      </c>
      <c r="O14" s="91">
        <f>+INDEX(DataEx!$1:$1048576,MATCH('2013'!$A14,DataEx!$D:$D,0),MATCH('2013'!O$6,DataEx!$7:$7,0))</f>
        <v>100652.06999999999</v>
      </c>
      <c r="P14" s="91">
        <f>+INDEX(DataEx!$1:$1048576,MATCH('2013'!$A14,DataEx!$D:$D,0),MATCH('2013'!P$6,DataEx!$7:$7,0))</f>
        <v>168549.68</v>
      </c>
      <c r="Q14" s="91">
        <f>+INDEX(DataEx!$1:$1048576,MATCH('2013'!$A14,DataEx!$D:$D,0),MATCH('2013'!Q$6,DataEx!$7:$7,0))</f>
        <v>113492.53000000001</v>
      </c>
      <c r="R14" s="91">
        <f>+INDEX(DataEx!$1:$1048576,MATCH('2013'!$A14,DataEx!$D:$D,0),MATCH('2013'!R$6,DataEx!$7:$7,0))</f>
        <v>140999.42000000001</v>
      </c>
      <c r="S14" s="126">
        <f t="shared" si="3"/>
        <v>1440565.32</v>
      </c>
      <c r="T14" s="127">
        <f t="shared" si="4"/>
        <v>4.3299228133453563E-4</v>
      </c>
    </row>
    <row r="15" spans="1:20">
      <c r="A15" s="72">
        <v>7114</v>
      </c>
      <c r="B15" s="398" t="str">
        <f>+VLOOKUP($A15,Master!$D$22:$G$218,4,FALSE)</f>
        <v>Porez na dodatu vrijednost</v>
      </c>
      <c r="C15" s="399"/>
      <c r="D15" s="399"/>
      <c r="E15" s="399"/>
      <c r="F15" s="399"/>
      <c r="G15" s="91">
        <f>+INDEX(DataEx!$1:$1048576,MATCH('2013'!$A15,DataEx!$D:$D,0),MATCH('2013'!G$6,DataEx!$7:$7,0))</f>
        <v>24859352.080000006</v>
      </c>
      <c r="H15" s="91">
        <f>+INDEX(DataEx!$1:$1048576,MATCH('2013'!$A15,DataEx!$D:$D,0),MATCH('2013'!H$6,DataEx!$7:$7,0))</f>
        <v>24747849.059999999</v>
      </c>
      <c r="I15" s="91">
        <f>+INDEX(DataEx!$1:$1048576,MATCH('2013'!$A15,DataEx!$D:$D,0),MATCH('2013'!I$6,DataEx!$7:$7,0))</f>
        <v>29494567.999999996</v>
      </c>
      <c r="J15" s="91">
        <f>+INDEX(DataEx!$1:$1048576,MATCH('2013'!$A15,DataEx!$D:$D,0),MATCH('2013'!J$6,DataEx!$7:$7,0))</f>
        <v>33764031.280000009</v>
      </c>
      <c r="K15" s="91">
        <f>+INDEX(DataEx!$1:$1048576,MATCH('2013'!$A15,DataEx!$D:$D,0),MATCH('2013'!K$6,DataEx!$7:$7,0))</f>
        <v>34164912.100000001</v>
      </c>
      <c r="L15" s="91">
        <f>+INDEX(DataEx!$1:$1048576,MATCH('2013'!$A15,DataEx!$D:$D,0),MATCH('2013'!L$6,DataEx!$7:$7,0))</f>
        <v>35865076.689999998</v>
      </c>
      <c r="M15" s="91">
        <f>+INDEX(DataEx!$1:$1048576,MATCH('2013'!$A15,DataEx!$D:$D,0),MATCH('2013'!M$6,DataEx!$7:$7,0))</f>
        <v>47181978.859999999</v>
      </c>
      <c r="N15" s="91">
        <f>+INDEX(DataEx!$1:$1048576,MATCH('2013'!$A15,DataEx!$D:$D,0),MATCH('2013'!N$6,DataEx!$7:$7,0))</f>
        <v>47065903.330000013</v>
      </c>
      <c r="O15" s="91">
        <f>+INDEX(DataEx!$1:$1048576,MATCH('2013'!$A15,DataEx!$D:$D,0),MATCH('2013'!O$6,DataEx!$7:$7,0))</f>
        <v>40694228.75</v>
      </c>
      <c r="P15" s="91">
        <f>+INDEX(DataEx!$1:$1048576,MATCH('2013'!$A15,DataEx!$D:$D,0),MATCH('2013'!P$6,DataEx!$7:$7,0))</f>
        <v>37652216.650000013</v>
      </c>
      <c r="Q15" s="91">
        <f>+INDEX(DataEx!$1:$1048576,MATCH('2013'!$A15,DataEx!$D:$D,0),MATCH('2013'!Q$6,DataEx!$7:$7,0))</f>
        <v>33512039.469999999</v>
      </c>
      <c r="R15" s="91">
        <f>+INDEX(DataEx!$1:$1048576,MATCH('2013'!$A15,DataEx!$D:$D,0),MATCH('2013'!R$6,DataEx!$7:$7,0))</f>
        <v>40192913.059999995</v>
      </c>
      <c r="S15" s="126">
        <f t="shared" si="3"/>
        <v>429195069.32999998</v>
      </c>
      <c r="T15" s="127">
        <f t="shared" si="4"/>
        <v>0.12900362769161405</v>
      </c>
    </row>
    <row r="16" spans="1:20">
      <c r="A16" s="72">
        <v>7115</v>
      </c>
      <c r="B16" s="398" t="str">
        <f>+VLOOKUP($A16,Master!$D$22:$G$218,4,FALSE)</f>
        <v>Akcize</v>
      </c>
      <c r="C16" s="399"/>
      <c r="D16" s="399"/>
      <c r="E16" s="399"/>
      <c r="F16" s="399"/>
      <c r="G16" s="91">
        <f>+INDEX(DataEx!$1:$1048576,MATCH('2013'!$A16,DataEx!$D:$D,0),MATCH('2013'!G$6,DataEx!$7:$7,0))</f>
        <v>9255849.1899999939</v>
      </c>
      <c r="H16" s="91">
        <f>+INDEX(DataEx!$1:$1048576,MATCH('2013'!$A16,DataEx!$D:$D,0),MATCH('2013'!H$6,DataEx!$7:$7,0))</f>
        <v>8985711.9700000007</v>
      </c>
      <c r="I16" s="91">
        <f>+INDEX(DataEx!$1:$1048576,MATCH('2013'!$A16,DataEx!$D:$D,0),MATCH('2013'!I$6,DataEx!$7:$7,0))</f>
        <v>10357645.700000003</v>
      </c>
      <c r="J16" s="91">
        <f>+INDEX(DataEx!$1:$1048576,MATCH('2013'!$A16,DataEx!$D:$D,0),MATCH('2013'!J$6,DataEx!$7:$7,0))</f>
        <v>12315837.070000006</v>
      </c>
      <c r="K16" s="91">
        <f>+INDEX(DataEx!$1:$1048576,MATCH('2013'!$A16,DataEx!$D:$D,0),MATCH('2013'!K$6,DataEx!$7:$7,0))</f>
        <v>12029998.559999997</v>
      </c>
      <c r="L16" s="91">
        <f>+INDEX(DataEx!$1:$1048576,MATCH('2013'!$A16,DataEx!$D:$D,0),MATCH('2013'!L$6,DataEx!$7:$7,0))</f>
        <v>13029212.489999993</v>
      </c>
      <c r="M16" s="91">
        <f>+INDEX(DataEx!$1:$1048576,MATCH('2013'!$A16,DataEx!$D:$D,0),MATCH('2013'!M$6,DataEx!$7:$7,0))</f>
        <v>16425719.379999999</v>
      </c>
      <c r="N16" s="91">
        <f>+INDEX(DataEx!$1:$1048576,MATCH('2013'!$A16,DataEx!$D:$D,0),MATCH('2013'!N$6,DataEx!$7:$7,0))</f>
        <v>20976976.140000008</v>
      </c>
      <c r="O16" s="91">
        <f>+INDEX(DataEx!$1:$1048576,MATCH('2013'!$A16,DataEx!$D:$D,0),MATCH('2013'!O$6,DataEx!$7:$7,0))</f>
        <v>17250832.810000006</v>
      </c>
      <c r="P16" s="91">
        <f>+INDEX(DataEx!$1:$1048576,MATCH('2013'!$A16,DataEx!$D:$D,0),MATCH('2013'!P$6,DataEx!$7:$7,0))</f>
        <v>14547164.49</v>
      </c>
      <c r="Q16" s="91">
        <f>+INDEX(DataEx!$1:$1048576,MATCH('2013'!$A16,DataEx!$D:$D,0),MATCH('2013'!Q$6,DataEx!$7:$7,0))</f>
        <v>13082725.299999997</v>
      </c>
      <c r="R16" s="91">
        <f>+INDEX(DataEx!$1:$1048576,MATCH('2013'!$A16,DataEx!$D:$D,0),MATCH('2013'!R$6,DataEx!$7:$7,0))</f>
        <v>13187797.070000004</v>
      </c>
      <c r="S16" s="126">
        <f t="shared" si="3"/>
        <v>161445470.17000002</v>
      </c>
      <c r="T16" s="127">
        <f t="shared" si="4"/>
        <v>4.8525840147279835E-2</v>
      </c>
    </row>
    <row r="17" spans="1:20">
      <c r="A17" s="72">
        <v>7116</v>
      </c>
      <c r="B17" s="398" t="str">
        <f>+VLOOKUP($A17,Master!$D$22:$G$218,4,FALSE)</f>
        <v>Porez na međunarodnu trgovinu i transakcije</v>
      </c>
      <c r="C17" s="399"/>
      <c r="D17" s="399"/>
      <c r="E17" s="399"/>
      <c r="F17" s="399"/>
      <c r="G17" s="91">
        <f>+INDEX(DataEx!$1:$1048576,MATCH('2013'!$A17,DataEx!$D:$D,0),MATCH('2013'!G$6,DataEx!$7:$7,0))</f>
        <v>1102894.9200000002</v>
      </c>
      <c r="H17" s="91">
        <f>+INDEX(DataEx!$1:$1048576,MATCH('2013'!$A17,DataEx!$D:$D,0),MATCH('2013'!H$6,DataEx!$7:$7,0))</f>
        <v>1314712.1300000008</v>
      </c>
      <c r="I17" s="91">
        <f>+INDEX(DataEx!$1:$1048576,MATCH('2013'!$A17,DataEx!$D:$D,0),MATCH('2013'!I$6,DataEx!$7:$7,0))</f>
        <v>1860387.3400000003</v>
      </c>
      <c r="J17" s="91">
        <f>+INDEX(DataEx!$1:$1048576,MATCH('2013'!$A17,DataEx!$D:$D,0),MATCH('2013'!J$6,DataEx!$7:$7,0))</f>
        <v>2089824.5000000002</v>
      </c>
      <c r="K17" s="91">
        <f>+INDEX(DataEx!$1:$1048576,MATCH('2013'!$A17,DataEx!$D:$D,0),MATCH('2013'!K$6,DataEx!$7:$7,0))</f>
        <v>1988387.8799999994</v>
      </c>
      <c r="L17" s="91">
        <f>+INDEX(DataEx!$1:$1048576,MATCH('2013'!$A17,DataEx!$D:$D,0),MATCH('2013'!L$6,DataEx!$7:$7,0))</f>
        <v>1996988.0300000007</v>
      </c>
      <c r="M17" s="91">
        <f>+INDEX(DataEx!$1:$1048576,MATCH('2013'!$A17,DataEx!$D:$D,0),MATCH('2013'!M$6,DataEx!$7:$7,0))</f>
        <v>2464457.4599999995</v>
      </c>
      <c r="N17" s="91">
        <f>+INDEX(DataEx!$1:$1048576,MATCH('2013'!$A17,DataEx!$D:$D,0),MATCH('2013'!N$6,DataEx!$7:$7,0))</f>
        <v>2205770.9</v>
      </c>
      <c r="O17" s="91">
        <f>+INDEX(DataEx!$1:$1048576,MATCH('2013'!$A17,DataEx!$D:$D,0),MATCH('2013'!O$6,DataEx!$7:$7,0))</f>
        <v>2039547.6500000001</v>
      </c>
      <c r="P17" s="91">
        <f>+INDEX(DataEx!$1:$1048576,MATCH('2013'!$A17,DataEx!$D:$D,0),MATCH('2013'!P$6,DataEx!$7:$7,0))</f>
        <v>2036206.1199999999</v>
      </c>
      <c r="Q17" s="91">
        <f>+INDEX(DataEx!$1:$1048576,MATCH('2013'!$A17,DataEx!$D:$D,0),MATCH('2013'!Q$6,DataEx!$7:$7,0))</f>
        <v>1479074.4800000004</v>
      </c>
      <c r="R17" s="91">
        <f>+INDEX(DataEx!$1:$1048576,MATCH('2013'!$A17,DataEx!$D:$D,0),MATCH('2013'!R$6,DataEx!$7:$7,0))</f>
        <v>1691131.2300000002</v>
      </c>
      <c r="S17" s="126">
        <f t="shared" si="3"/>
        <v>22269382.640000001</v>
      </c>
      <c r="T17" s="127">
        <f t="shared" si="4"/>
        <v>6.6935325037571387E-3</v>
      </c>
    </row>
    <row r="18" spans="1:20">
      <c r="A18" s="72">
        <v>7117</v>
      </c>
      <c r="B18" s="398" t="str">
        <f>+VLOOKUP($A18,Master!$D$22:$G$218,4,FALSE)</f>
        <v>Lokalni porezi</v>
      </c>
      <c r="C18" s="399"/>
      <c r="D18" s="399"/>
      <c r="E18" s="399"/>
      <c r="F18" s="399"/>
      <c r="G18" s="91">
        <f>+INDEX(DataEx!$1:$1048576,MATCH('2013'!$A18,DataEx!$D:$D,0),MATCH('2013'!G$6,DataEx!$7:$7,0))</f>
        <v>0</v>
      </c>
      <c r="H18" s="91">
        <f>+INDEX(DataEx!$1:$1048576,MATCH('2013'!$A18,DataEx!$D:$D,0),MATCH('2013'!H$6,DataEx!$7:$7,0))</f>
        <v>0</v>
      </c>
      <c r="I18" s="91">
        <f>+INDEX(DataEx!$1:$1048576,MATCH('2013'!$A18,DataEx!$D:$D,0),MATCH('2013'!I$6,DataEx!$7:$7,0))</f>
        <v>0</v>
      </c>
      <c r="J18" s="91">
        <f>+INDEX(DataEx!$1:$1048576,MATCH('2013'!$A18,DataEx!$D:$D,0),MATCH('2013'!J$6,DataEx!$7:$7,0))</f>
        <v>0</v>
      </c>
      <c r="K18" s="91">
        <f>+INDEX(DataEx!$1:$1048576,MATCH('2013'!$A18,DataEx!$D:$D,0),MATCH('2013'!K$6,DataEx!$7:$7,0))</f>
        <v>0</v>
      </c>
      <c r="L18" s="91">
        <f>+INDEX(DataEx!$1:$1048576,MATCH('2013'!$A18,DataEx!$D:$D,0),MATCH('2013'!L$6,DataEx!$7:$7,0))</f>
        <v>0</v>
      </c>
      <c r="M18" s="91">
        <f>+INDEX(DataEx!$1:$1048576,MATCH('2013'!$A18,DataEx!$D:$D,0),MATCH('2013'!M$6,DataEx!$7:$7,0))</f>
        <v>0</v>
      </c>
      <c r="N18" s="91">
        <f>+INDEX(DataEx!$1:$1048576,MATCH('2013'!$A18,DataEx!$D:$D,0),MATCH('2013'!N$6,DataEx!$7:$7,0))</f>
        <v>0</v>
      </c>
      <c r="O18" s="91">
        <f>+INDEX(DataEx!$1:$1048576,MATCH('2013'!$A18,DataEx!$D:$D,0),MATCH('2013'!O$6,DataEx!$7:$7,0))</f>
        <v>0</v>
      </c>
      <c r="P18" s="91">
        <f>+INDEX(DataEx!$1:$1048576,MATCH('2013'!$A18,DataEx!$D:$D,0),MATCH('2013'!P$6,DataEx!$7:$7,0))</f>
        <v>0</v>
      </c>
      <c r="Q18" s="91">
        <f>+INDEX(DataEx!$1:$1048576,MATCH('2013'!$A18,DataEx!$D:$D,0),MATCH('2013'!Q$6,DataEx!$7:$7,0))</f>
        <v>0</v>
      </c>
      <c r="R18" s="91">
        <f>+INDEX(DataEx!$1:$1048576,MATCH('2013'!$A18,DataEx!$D:$D,0),MATCH('2013'!R$6,DataEx!$7:$7,0))</f>
        <v>0</v>
      </c>
      <c r="S18" s="126">
        <f t="shared" si="3"/>
        <v>0</v>
      </c>
      <c r="T18" s="127">
        <f t="shared" si="4"/>
        <v>0</v>
      </c>
    </row>
    <row r="19" spans="1:20">
      <c r="A19" s="72">
        <v>7118</v>
      </c>
      <c r="B19" s="398" t="str">
        <f>+VLOOKUP($A19,Master!$D$22:$G$218,4,FALSE)</f>
        <v>Ostali republički porezi</v>
      </c>
      <c r="C19" s="399"/>
      <c r="D19" s="399"/>
      <c r="E19" s="399"/>
      <c r="F19" s="399"/>
      <c r="G19" s="91">
        <f>+INDEX(DataEx!$1:$1048576,MATCH('2013'!$A19,DataEx!$D:$D,0),MATCH('2013'!G$6,DataEx!$7:$7,0))</f>
        <v>295222.94000000006</v>
      </c>
      <c r="H19" s="91">
        <f>+INDEX(DataEx!$1:$1048576,MATCH('2013'!$A19,DataEx!$D:$D,0),MATCH('2013'!H$6,DataEx!$7:$7,0))</f>
        <v>270164.90999999992</v>
      </c>
      <c r="I19" s="91">
        <f>+INDEX(DataEx!$1:$1048576,MATCH('2013'!$A19,DataEx!$D:$D,0),MATCH('2013'!I$6,DataEx!$7:$7,0))</f>
        <v>351628.71</v>
      </c>
      <c r="J19" s="91">
        <f>+INDEX(DataEx!$1:$1048576,MATCH('2013'!$A19,DataEx!$D:$D,0),MATCH('2013'!J$6,DataEx!$7:$7,0))</f>
        <v>434315.91000000003</v>
      </c>
      <c r="K19" s="91">
        <f>+INDEX(DataEx!$1:$1048576,MATCH('2013'!$A19,DataEx!$D:$D,0),MATCH('2013'!K$6,DataEx!$7:$7,0))</f>
        <v>461704.03</v>
      </c>
      <c r="L19" s="91">
        <f>+INDEX(DataEx!$1:$1048576,MATCH('2013'!$A19,DataEx!$D:$D,0),MATCH('2013'!L$6,DataEx!$7:$7,0))</f>
        <v>485397.07</v>
      </c>
      <c r="M19" s="91">
        <f>+INDEX(DataEx!$1:$1048576,MATCH('2013'!$A19,DataEx!$D:$D,0),MATCH('2013'!M$6,DataEx!$7:$7,0))</f>
        <v>545196.39000000013</v>
      </c>
      <c r="N19" s="91">
        <f>+INDEX(DataEx!$1:$1048576,MATCH('2013'!$A19,DataEx!$D:$D,0),MATCH('2013'!N$6,DataEx!$7:$7,0))</f>
        <v>493389.22000000003</v>
      </c>
      <c r="O19" s="91">
        <f>+INDEX(DataEx!$1:$1048576,MATCH('2013'!$A19,DataEx!$D:$D,0),MATCH('2013'!O$6,DataEx!$7:$7,0))</f>
        <v>528832.29000000015</v>
      </c>
      <c r="P19" s="91">
        <f>+INDEX(DataEx!$1:$1048576,MATCH('2013'!$A19,DataEx!$D:$D,0),MATCH('2013'!P$6,DataEx!$7:$7,0))</f>
        <v>429830.19</v>
      </c>
      <c r="Q19" s="91">
        <f>+INDEX(DataEx!$1:$1048576,MATCH('2013'!$A19,DataEx!$D:$D,0),MATCH('2013'!Q$6,DataEx!$7:$7,0))</f>
        <v>402695.85000000003</v>
      </c>
      <c r="R19" s="91">
        <f>+INDEX(DataEx!$1:$1048576,MATCH('2013'!$A19,DataEx!$D:$D,0),MATCH('2013'!R$6,DataEx!$7:$7,0))</f>
        <v>390434.24000000011</v>
      </c>
      <c r="S19" s="126">
        <f t="shared" si="3"/>
        <v>5088811.7500000009</v>
      </c>
      <c r="T19" s="127">
        <f t="shared" si="4"/>
        <v>1.5295496693718067E-3</v>
      </c>
    </row>
    <row r="20" spans="1:20">
      <c r="A20" s="72">
        <v>712</v>
      </c>
      <c r="B20" s="408" t="str">
        <f>+VLOOKUP($A20,Master!$D$22:$G$218,4,FALSE)</f>
        <v>Doprinosi</v>
      </c>
      <c r="C20" s="409"/>
      <c r="D20" s="409"/>
      <c r="E20" s="409"/>
      <c r="F20" s="409"/>
      <c r="G20" s="83">
        <f>+INDEX(DataEx!$1:$1048576,MATCH('2013'!$A20,DataEx!$D:$D,0),MATCH('2013'!G$6,DataEx!$7:$7,0))</f>
        <v>11682979.650000002</v>
      </c>
      <c r="H20" s="83">
        <f>+INDEX(DataEx!$1:$1048576,MATCH('2013'!$A20,DataEx!$D:$D,0),MATCH('2013'!H$6,DataEx!$7:$7,0))</f>
        <v>27994298.859999996</v>
      </c>
      <c r="I20" s="83">
        <f>+INDEX(DataEx!$1:$1048576,MATCH('2013'!$A20,DataEx!$D:$D,0),MATCH('2013'!I$6,DataEx!$7:$7,0))</f>
        <v>28945916.929999996</v>
      </c>
      <c r="J20" s="83">
        <f>+INDEX(DataEx!$1:$1048576,MATCH('2013'!$A20,DataEx!$D:$D,0),MATCH('2013'!J$6,DataEx!$7:$7,0))</f>
        <v>27280628.25</v>
      </c>
      <c r="K20" s="83">
        <f>+INDEX(DataEx!$1:$1048576,MATCH('2013'!$A20,DataEx!$D:$D,0),MATCH('2013'!K$6,DataEx!$7:$7,0))</f>
        <v>28636828.640000008</v>
      </c>
      <c r="L20" s="83">
        <f>+INDEX(DataEx!$1:$1048576,MATCH('2013'!$A20,DataEx!$D:$D,0),MATCH('2013'!L$6,DataEx!$7:$7,0))</f>
        <v>32181705.779999986</v>
      </c>
      <c r="M20" s="83">
        <f>+INDEX(DataEx!$1:$1048576,MATCH('2013'!$A20,DataEx!$D:$D,0),MATCH('2013'!M$6,DataEx!$7:$7,0))</f>
        <v>33084499.86999999</v>
      </c>
      <c r="N20" s="83">
        <f>+INDEX(DataEx!$1:$1048576,MATCH('2013'!$A20,DataEx!$D:$D,0),MATCH('2013'!N$6,DataEx!$7:$7,0))</f>
        <v>36125435.900000021</v>
      </c>
      <c r="O20" s="83">
        <f>+INDEX(DataEx!$1:$1048576,MATCH('2013'!$A20,DataEx!$D:$D,0),MATCH('2013'!O$6,DataEx!$7:$7,0))</f>
        <v>38355351.650000013</v>
      </c>
      <c r="P20" s="83">
        <f>+INDEX(DataEx!$1:$1048576,MATCH('2013'!$A20,DataEx!$D:$D,0),MATCH('2013'!P$6,DataEx!$7:$7,0))</f>
        <v>43749236.140000015</v>
      </c>
      <c r="Q20" s="83">
        <f>+INDEX(DataEx!$1:$1048576,MATCH('2013'!$A20,DataEx!$D:$D,0),MATCH('2013'!Q$6,DataEx!$7:$7,0))</f>
        <v>30216321.530000016</v>
      </c>
      <c r="R20" s="84">
        <f>+INDEX(DataEx!$1:$1048576,MATCH('2013'!$A20,DataEx!$D:$D,0),MATCH('2013'!R$6,DataEx!$7:$7,0))</f>
        <v>60241080.990000017</v>
      </c>
      <c r="S20" s="128">
        <f t="shared" si="3"/>
        <v>398494284.19000012</v>
      </c>
      <c r="T20" s="129">
        <f t="shared" si="4"/>
        <v>0.11977585938984073</v>
      </c>
    </row>
    <row r="21" spans="1:20">
      <c r="A21" s="72">
        <v>7121</v>
      </c>
      <c r="B21" s="398" t="str">
        <f>+VLOOKUP($A21,Master!$D$22:$G$218,4,FALSE)</f>
        <v>Doprinosi za penzijsko i invalidsko osiguranje</v>
      </c>
      <c r="C21" s="399"/>
      <c r="D21" s="399"/>
      <c r="E21" s="399"/>
      <c r="F21" s="399"/>
      <c r="G21" s="91">
        <f>+INDEX(DataEx!$1:$1048576,MATCH('2013'!$A21,DataEx!$D:$D,0),MATCH('2013'!G$6,DataEx!$7:$7,0))</f>
        <v>6569958.7900000019</v>
      </c>
      <c r="H21" s="91">
        <f>+INDEX(DataEx!$1:$1048576,MATCH('2013'!$A21,DataEx!$D:$D,0),MATCH('2013'!H$6,DataEx!$7:$7,0))</f>
        <v>16611196.839999998</v>
      </c>
      <c r="I21" s="91">
        <f>+INDEX(DataEx!$1:$1048576,MATCH('2013'!$A21,DataEx!$D:$D,0),MATCH('2013'!I$6,DataEx!$7:$7,0))</f>
        <v>17067697.949999996</v>
      </c>
      <c r="J21" s="91">
        <f>+INDEX(DataEx!$1:$1048576,MATCH('2013'!$A21,DataEx!$D:$D,0),MATCH('2013'!J$6,DataEx!$7:$7,0))</f>
        <v>16395294.609999999</v>
      </c>
      <c r="K21" s="91">
        <f>+INDEX(DataEx!$1:$1048576,MATCH('2013'!$A21,DataEx!$D:$D,0),MATCH('2013'!K$6,DataEx!$7:$7,0))</f>
        <v>17202945.740000002</v>
      </c>
      <c r="L21" s="91">
        <f>+INDEX(DataEx!$1:$1048576,MATCH('2013'!$A21,DataEx!$D:$D,0),MATCH('2013'!L$6,DataEx!$7:$7,0))</f>
        <v>19884670.049999997</v>
      </c>
      <c r="M21" s="91">
        <f>+INDEX(DataEx!$1:$1048576,MATCH('2013'!$A21,DataEx!$D:$D,0),MATCH('2013'!M$6,DataEx!$7:$7,0))</f>
        <v>20554627.069999993</v>
      </c>
      <c r="N21" s="91">
        <f>+INDEX(DataEx!$1:$1048576,MATCH('2013'!$A21,DataEx!$D:$D,0),MATCH('2013'!N$6,DataEx!$7:$7,0))</f>
        <v>21794241.240000013</v>
      </c>
      <c r="O21" s="91">
        <f>+INDEX(DataEx!$1:$1048576,MATCH('2013'!$A21,DataEx!$D:$D,0),MATCH('2013'!O$6,DataEx!$7:$7,0))</f>
        <v>24404439.250000011</v>
      </c>
      <c r="P21" s="91">
        <f>+INDEX(DataEx!$1:$1048576,MATCH('2013'!$A21,DataEx!$D:$D,0),MATCH('2013'!P$6,DataEx!$7:$7,0))</f>
        <v>26554882.900000017</v>
      </c>
      <c r="Q21" s="91">
        <f>+INDEX(DataEx!$1:$1048576,MATCH('2013'!$A21,DataEx!$D:$D,0),MATCH('2013'!Q$6,DataEx!$7:$7,0))</f>
        <v>18167916.660000004</v>
      </c>
      <c r="R21" s="91">
        <f>+INDEX(DataEx!$1:$1048576,MATCH('2013'!$A21,DataEx!$D:$D,0),MATCH('2013'!R$6,DataEx!$7:$7,0))</f>
        <v>36741484.63000001</v>
      </c>
      <c r="S21" s="126">
        <f t="shared" si="3"/>
        <v>241949355.73000002</v>
      </c>
      <c r="T21" s="127">
        <f t="shared" si="4"/>
        <v>7.2722980381725283E-2</v>
      </c>
    </row>
    <row r="22" spans="1:20">
      <c r="A22" s="72">
        <v>7122</v>
      </c>
      <c r="B22" s="398" t="str">
        <f>+VLOOKUP($A22,Master!$D$22:$G$218,4,FALSE)</f>
        <v>Doprinosi za zdravstveno osiguranje</v>
      </c>
      <c r="C22" s="399"/>
      <c r="D22" s="399"/>
      <c r="E22" s="399"/>
      <c r="F22" s="399"/>
      <c r="G22" s="91">
        <f>+INDEX(DataEx!$1:$1048576,MATCH('2013'!$A22,DataEx!$D:$D,0),MATCH('2013'!G$6,DataEx!$7:$7,0))</f>
        <v>4448210.5799999991</v>
      </c>
      <c r="H22" s="91">
        <f>+INDEX(DataEx!$1:$1048576,MATCH('2013'!$A22,DataEx!$D:$D,0),MATCH('2013'!H$6,DataEx!$7:$7,0))</f>
        <v>9815385.6499999948</v>
      </c>
      <c r="I22" s="91">
        <f>+INDEX(DataEx!$1:$1048576,MATCH('2013'!$A22,DataEx!$D:$D,0),MATCH('2013'!I$6,DataEx!$7:$7,0))</f>
        <v>10258473.91</v>
      </c>
      <c r="J22" s="91">
        <f>+INDEX(DataEx!$1:$1048576,MATCH('2013'!$A22,DataEx!$D:$D,0),MATCH('2013'!J$6,DataEx!$7:$7,0))</f>
        <v>9269268.3100000005</v>
      </c>
      <c r="K22" s="91">
        <f>+INDEX(DataEx!$1:$1048576,MATCH('2013'!$A22,DataEx!$D:$D,0),MATCH('2013'!K$6,DataEx!$7:$7,0))</f>
        <v>9910929.3900000043</v>
      </c>
      <c r="L22" s="91">
        <f>+INDEX(DataEx!$1:$1048576,MATCH('2013'!$A22,DataEx!$D:$D,0),MATCH('2013'!L$6,DataEx!$7:$7,0))</f>
        <v>10350588.919999991</v>
      </c>
      <c r="M22" s="91">
        <f>+INDEX(DataEx!$1:$1048576,MATCH('2013'!$A22,DataEx!$D:$D,0),MATCH('2013'!M$6,DataEx!$7:$7,0))</f>
        <v>10616032.939999998</v>
      </c>
      <c r="N22" s="91">
        <f>+INDEX(DataEx!$1:$1048576,MATCH('2013'!$A22,DataEx!$D:$D,0),MATCH('2013'!N$6,DataEx!$7:$7,0))</f>
        <v>12357023.080000006</v>
      </c>
      <c r="O22" s="91">
        <f>+INDEX(DataEx!$1:$1048576,MATCH('2013'!$A22,DataEx!$D:$D,0),MATCH('2013'!O$6,DataEx!$7:$7,0))</f>
        <v>12078523.4</v>
      </c>
      <c r="P22" s="91">
        <f>+INDEX(DataEx!$1:$1048576,MATCH('2013'!$A22,DataEx!$D:$D,0),MATCH('2013'!P$6,DataEx!$7:$7,0))</f>
        <v>14819585.57</v>
      </c>
      <c r="Q22" s="91">
        <f>+INDEX(DataEx!$1:$1048576,MATCH('2013'!$A22,DataEx!$D:$D,0),MATCH('2013'!Q$6,DataEx!$7:$7,0))</f>
        <v>10483154.240000008</v>
      </c>
      <c r="R22" s="91">
        <f>+INDEX(DataEx!$1:$1048576,MATCH('2013'!$A22,DataEx!$D:$D,0),MATCH('2013'!R$6,DataEx!$7:$7,0))</f>
        <v>20296721.100000005</v>
      </c>
      <c r="S22" s="126">
        <f t="shared" si="3"/>
        <v>134703897.09</v>
      </c>
      <c r="T22" s="127">
        <f t="shared" si="4"/>
        <v>4.0488096510369706E-2</v>
      </c>
    </row>
    <row r="23" spans="1:20">
      <c r="A23" s="72">
        <v>7123</v>
      </c>
      <c r="B23" s="398" t="str">
        <f>+VLOOKUP($A23,Master!$D$22:$G$218,4,FALSE)</f>
        <v>Doprinosi za osiguranje od nezaposlenosti</v>
      </c>
      <c r="C23" s="399"/>
      <c r="D23" s="399"/>
      <c r="E23" s="399"/>
      <c r="F23" s="399"/>
      <c r="G23" s="91">
        <f>+INDEX(DataEx!$1:$1048576,MATCH('2013'!$A23,DataEx!$D:$D,0),MATCH('2013'!G$6,DataEx!$7:$7,0))</f>
        <v>320175.13999999996</v>
      </c>
      <c r="H23" s="91">
        <f>+INDEX(DataEx!$1:$1048576,MATCH('2013'!$A23,DataEx!$D:$D,0),MATCH('2013'!H$6,DataEx!$7:$7,0))</f>
        <v>855409.47999999975</v>
      </c>
      <c r="I23" s="91">
        <f>+INDEX(DataEx!$1:$1048576,MATCH('2013'!$A23,DataEx!$D:$D,0),MATCH('2013'!I$6,DataEx!$7:$7,0))</f>
        <v>794755.32</v>
      </c>
      <c r="J23" s="91">
        <f>+INDEX(DataEx!$1:$1048576,MATCH('2013'!$A23,DataEx!$D:$D,0),MATCH('2013'!J$6,DataEx!$7:$7,0))</f>
        <v>736973.07000000018</v>
      </c>
      <c r="K23" s="91">
        <f>+INDEX(DataEx!$1:$1048576,MATCH('2013'!$A23,DataEx!$D:$D,0),MATCH('2013'!K$6,DataEx!$7:$7,0))</f>
        <v>797748.44000000006</v>
      </c>
      <c r="L23" s="91">
        <f>+INDEX(DataEx!$1:$1048576,MATCH('2013'!$A23,DataEx!$D:$D,0),MATCH('2013'!L$6,DataEx!$7:$7,0))</f>
        <v>812695.58999999973</v>
      </c>
      <c r="M23" s="91">
        <f>+INDEX(DataEx!$1:$1048576,MATCH('2013'!$A23,DataEx!$D:$D,0),MATCH('2013'!M$6,DataEx!$7:$7,0))</f>
        <v>832467.98</v>
      </c>
      <c r="N23" s="91">
        <f>+INDEX(DataEx!$1:$1048576,MATCH('2013'!$A23,DataEx!$D:$D,0),MATCH('2013'!N$6,DataEx!$7:$7,0))</f>
        <v>972876.82999999973</v>
      </c>
      <c r="O23" s="91">
        <f>+INDEX(DataEx!$1:$1048576,MATCH('2013'!$A23,DataEx!$D:$D,0),MATCH('2013'!O$6,DataEx!$7:$7,0))</f>
        <v>974818.92999999982</v>
      </c>
      <c r="P23" s="91">
        <f>+INDEX(DataEx!$1:$1048576,MATCH('2013'!$A23,DataEx!$D:$D,0),MATCH('2013'!P$6,DataEx!$7:$7,0))</f>
        <v>1188966.4200000004</v>
      </c>
      <c r="Q23" s="91">
        <f>+INDEX(DataEx!$1:$1048576,MATCH('2013'!$A23,DataEx!$D:$D,0),MATCH('2013'!Q$6,DataEx!$7:$7,0))</f>
        <v>830457.97999999963</v>
      </c>
      <c r="R23" s="91">
        <f>+INDEX(DataEx!$1:$1048576,MATCH('2013'!$A23,DataEx!$D:$D,0),MATCH('2013'!R$6,DataEx!$7:$7,0))</f>
        <v>1652845.01</v>
      </c>
      <c r="S23" s="126">
        <f t="shared" si="3"/>
        <v>10770190.189999999</v>
      </c>
      <c r="T23" s="127">
        <f t="shared" si="4"/>
        <v>3.2372077517282835E-3</v>
      </c>
    </row>
    <row r="24" spans="1:20">
      <c r="A24" s="72">
        <v>7124</v>
      </c>
      <c r="B24" s="398" t="str">
        <f>+VLOOKUP($A24,Master!$D$22:$G$218,4,FALSE)</f>
        <v>Ostali doprinosi</v>
      </c>
      <c r="C24" s="399"/>
      <c r="D24" s="399"/>
      <c r="E24" s="399"/>
      <c r="F24" s="399"/>
      <c r="G24" s="91">
        <f>+INDEX(DataEx!$1:$1048576,MATCH('2013'!$A24,DataEx!$D:$D,0),MATCH('2013'!G$6,DataEx!$7:$7,0))</f>
        <v>344635.14000000007</v>
      </c>
      <c r="H24" s="91">
        <f>+INDEX(DataEx!$1:$1048576,MATCH('2013'!$A24,DataEx!$D:$D,0),MATCH('2013'!H$6,DataEx!$7:$7,0))</f>
        <v>712306.89000000025</v>
      </c>
      <c r="I24" s="91">
        <f>+INDEX(DataEx!$1:$1048576,MATCH('2013'!$A24,DataEx!$D:$D,0),MATCH('2013'!I$6,DataEx!$7:$7,0))</f>
        <v>824989.75</v>
      </c>
      <c r="J24" s="91">
        <f>+INDEX(DataEx!$1:$1048576,MATCH('2013'!$A24,DataEx!$D:$D,0),MATCH('2013'!J$6,DataEx!$7:$7,0))</f>
        <v>879092.25999999966</v>
      </c>
      <c r="K24" s="91">
        <f>+INDEX(DataEx!$1:$1048576,MATCH('2013'!$A24,DataEx!$D:$D,0),MATCH('2013'!K$6,DataEx!$7:$7,0))</f>
        <v>725205.07000000018</v>
      </c>
      <c r="L24" s="91">
        <f>+INDEX(DataEx!$1:$1048576,MATCH('2013'!$A24,DataEx!$D:$D,0),MATCH('2013'!L$6,DataEx!$7:$7,0))</f>
        <v>1133751.2200000002</v>
      </c>
      <c r="M24" s="91">
        <f>+INDEX(DataEx!$1:$1048576,MATCH('2013'!$A24,DataEx!$D:$D,0),MATCH('2013'!M$6,DataEx!$7:$7,0))</f>
        <v>1081371.8799999994</v>
      </c>
      <c r="N24" s="91">
        <f>+INDEX(DataEx!$1:$1048576,MATCH('2013'!$A24,DataEx!$D:$D,0),MATCH('2013'!N$6,DataEx!$7:$7,0))</f>
        <v>1001294.7499999998</v>
      </c>
      <c r="O24" s="91">
        <f>+INDEX(DataEx!$1:$1048576,MATCH('2013'!$A24,DataEx!$D:$D,0),MATCH('2013'!O$6,DataEx!$7:$7,0))</f>
        <v>897570.06999999948</v>
      </c>
      <c r="P24" s="91">
        <f>+INDEX(DataEx!$1:$1048576,MATCH('2013'!$A24,DataEx!$D:$D,0),MATCH('2013'!P$6,DataEx!$7:$7,0))</f>
        <v>1185801.2499999998</v>
      </c>
      <c r="Q24" s="91">
        <f>+INDEX(DataEx!$1:$1048576,MATCH('2013'!$A24,DataEx!$D:$D,0),MATCH('2013'!Q$6,DataEx!$7:$7,0))</f>
        <v>734792.65000000037</v>
      </c>
      <c r="R24" s="91">
        <f>+INDEX(DataEx!$1:$1048576,MATCH('2013'!$A24,DataEx!$D:$D,0),MATCH('2013'!R$6,DataEx!$7:$7,0))</f>
        <v>1550030.2500000012</v>
      </c>
      <c r="S24" s="126">
        <f t="shared" si="3"/>
        <v>11070841.18</v>
      </c>
      <c r="T24" s="127">
        <f t="shared" si="4"/>
        <v>3.327574746017433E-3</v>
      </c>
    </row>
    <row r="25" spans="1:20">
      <c r="A25" s="72">
        <v>713</v>
      </c>
      <c r="B25" s="402" t="str">
        <f>+VLOOKUP($A25,Master!$D$22:$G$218,4,FALSE)</f>
        <v>Takse</v>
      </c>
      <c r="C25" s="403"/>
      <c r="D25" s="403"/>
      <c r="E25" s="403"/>
      <c r="F25" s="403"/>
      <c r="G25" s="85">
        <f>+INDEX(DataEx!$1:$1048576,MATCH('2013'!$A25,DataEx!$D:$D,0),MATCH('2013'!G$6,DataEx!$7:$7,0))</f>
        <v>1080928.04</v>
      </c>
      <c r="H25" s="85">
        <f>+INDEX(DataEx!$1:$1048576,MATCH('2013'!$A25,DataEx!$D:$D,0),MATCH('2013'!H$6,DataEx!$7:$7,0))</f>
        <v>1829225.4899999998</v>
      </c>
      <c r="I25" s="85">
        <f>+INDEX(DataEx!$1:$1048576,MATCH('2013'!$A25,DataEx!$D:$D,0),MATCH('2013'!I$6,DataEx!$7:$7,0))</f>
        <v>2131564.3200000003</v>
      </c>
      <c r="J25" s="85">
        <f>+INDEX(DataEx!$1:$1048576,MATCH('2013'!$A25,DataEx!$D:$D,0),MATCH('2013'!J$6,DataEx!$7:$7,0))</f>
        <v>2230267.9299999997</v>
      </c>
      <c r="K25" s="85">
        <f>+INDEX(DataEx!$1:$1048576,MATCH('2013'!$A25,DataEx!$D:$D,0),MATCH('2013'!K$6,DataEx!$7:$7,0))</f>
        <v>2071940.6700000004</v>
      </c>
      <c r="L25" s="85">
        <f>+INDEX(DataEx!$1:$1048576,MATCH('2013'!$A25,DataEx!$D:$D,0),MATCH('2013'!L$6,DataEx!$7:$7,0))</f>
        <v>2056189.4</v>
      </c>
      <c r="M25" s="85">
        <f>+INDEX(DataEx!$1:$1048576,MATCH('2013'!$A25,DataEx!$D:$D,0),MATCH('2013'!M$6,DataEx!$7:$7,0))</f>
        <v>2845514.48</v>
      </c>
      <c r="N25" s="85">
        <f>+INDEX(DataEx!$1:$1048576,MATCH('2013'!$A25,DataEx!$D:$D,0),MATCH('2013'!N$6,DataEx!$7:$7,0))</f>
        <v>2292067.08</v>
      </c>
      <c r="O25" s="85">
        <f>+INDEX(DataEx!$1:$1048576,MATCH('2013'!$A25,DataEx!$D:$D,0),MATCH('2013'!O$6,DataEx!$7:$7,0))</f>
        <v>1734506.4499999997</v>
      </c>
      <c r="P25" s="85">
        <f>+INDEX(DataEx!$1:$1048576,MATCH('2013'!$A25,DataEx!$D:$D,0),MATCH('2013'!P$6,DataEx!$7:$7,0))</f>
        <v>2895854.4999999995</v>
      </c>
      <c r="Q25" s="85">
        <f>+INDEX(DataEx!$1:$1048576,MATCH('2013'!$A25,DataEx!$D:$D,0),MATCH('2013'!Q$6,DataEx!$7:$7,0))</f>
        <v>2729149.32</v>
      </c>
      <c r="R25" s="86">
        <f>+INDEX(DataEx!$1:$1048576,MATCH('2013'!$A25,DataEx!$D:$D,0),MATCH('2013'!R$6,DataEx!$7:$7,0))</f>
        <v>3282224.9699999997</v>
      </c>
      <c r="S25" s="128">
        <f t="shared" si="3"/>
        <v>27179432.649999999</v>
      </c>
      <c r="T25" s="129">
        <f t="shared" si="4"/>
        <v>8.1693515629696414E-3</v>
      </c>
    </row>
    <row r="26" spans="1:20">
      <c r="A26" s="72">
        <v>714</v>
      </c>
      <c r="B26" s="402" t="str">
        <f>+VLOOKUP($A26,Master!$D$22:$G$218,4,FALSE)</f>
        <v>Naknade</v>
      </c>
      <c r="C26" s="403"/>
      <c r="D26" s="403"/>
      <c r="E26" s="403"/>
      <c r="F26" s="403"/>
      <c r="G26" s="85">
        <f>+INDEX(DataEx!$1:$1048576,MATCH('2013'!$A26,DataEx!$D:$D,0),MATCH('2013'!G$6,DataEx!$7:$7,0))</f>
        <v>893749.16999999993</v>
      </c>
      <c r="H26" s="85">
        <f>+INDEX(DataEx!$1:$1048576,MATCH('2013'!$A26,DataEx!$D:$D,0),MATCH('2013'!H$6,DataEx!$7:$7,0))</f>
        <v>1163449.2899999996</v>
      </c>
      <c r="I26" s="85">
        <f>+INDEX(DataEx!$1:$1048576,MATCH('2013'!$A26,DataEx!$D:$D,0),MATCH('2013'!I$6,DataEx!$7:$7,0))</f>
        <v>1397810.9500000002</v>
      </c>
      <c r="J26" s="85">
        <f>+INDEX(DataEx!$1:$1048576,MATCH('2013'!$A26,DataEx!$D:$D,0),MATCH('2013'!J$6,DataEx!$7:$7,0))</f>
        <v>988260.99000000022</v>
      </c>
      <c r="K26" s="85">
        <f>+INDEX(DataEx!$1:$1048576,MATCH('2013'!$A26,DataEx!$D:$D,0),MATCH('2013'!K$6,DataEx!$7:$7,0))</f>
        <v>663493.42000000004</v>
      </c>
      <c r="L26" s="85">
        <f>+INDEX(DataEx!$1:$1048576,MATCH('2013'!$A26,DataEx!$D:$D,0),MATCH('2013'!L$6,DataEx!$7:$7,0))</f>
        <v>985589.2799999998</v>
      </c>
      <c r="M26" s="85">
        <f>+INDEX(DataEx!$1:$1048576,MATCH('2013'!$A26,DataEx!$D:$D,0),MATCH('2013'!M$6,DataEx!$7:$7,0))</f>
        <v>1220629.8</v>
      </c>
      <c r="N26" s="85">
        <f>+INDEX(DataEx!$1:$1048576,MATCH('2013'!$A26,DataEx!$D:$D,0),MATCH('2013'!N$6,DataEx!$7:$7,0))</f>
        <v>1071856.1399999999</v>
      </c>
      <c r="O26" s="85">
        <f>+INDEX(DataEx!$1:$1048576,MATCH('2013'!$A26,DataEx!$D:$D,0),MATCH('2013'!O$6,DataEx!$7:$7,0))</f>
        <v>1326309.73</v>
      </c>
      <c r="P26" s="85">
        <f>+INDEX(DataEx!$1:$1048576,MATCH('2013'!$A26,DataEx!$D:$D,0),MATCH('2013'!P$6,DataEx!$7:$7,0))</f>
        <v>1344708.9499999997</v>
      </c>
      <c r="Q26" s="85">
        <f>+INDEX(DataEx!$1:$1048576,MATCH('2013'!$A26,DataEx!$D:$D,0),MATCH('2013'!Q$6,DataEx!$7:$7,0))</f>
        <v>1250084.5299999996</v>
      </c>
      <c r="R26" s="86">
        <f>+INDEX(DataEx!$1:$1048576,MATCH('2013'!$A26,DataEx!$D:$D,0),MATCH('2013'!R$6,DataEx!$7:$7,0))</f>
        <v>927547.93</v>
      </c>
      <c r="S26" s="128">
        <f t="shared" si="3"/>
        <v>13233490.179999998</v>
      </c>
      <c r="T26" s="129">
        <f t="shared" si="4"/>
        <v>3.9776045025548537E-3</v>
      </c>
    </row>
    <row r="27" spans="1:20">
      <c r="A27" s="72">
        <v>715</v>
      </c>
      <c r="B27" s="402" t="str">
        <f>+VLOOKUP($A27,Master!$D$22:$G$218,4,FALSE)</f>
        <v>Ostali prihodi</v>
      </c>
      <c r="C27" s="403"/>
      <c r="D27" s="403"/>
      <c r="E27" s="403"/>
      <c r="F27" s="403"/>
      <c r="G27" s="85">
        <f>+INDEX(DataEx!$1:$1048576,MATCH('2013'!$A27,DataEx!$D:$D,0),MATCH('2013'!G$6,DataEx!$7:$7,0))</f>
        <v>2325408.9100000015</v>
      </c>
      <c r="H27" s="85">
        <f>+INDEX(DataEx!$1:$1048576,MATCH('2013'!$A27,DataEx!$D:$D,0),MATCH('2013'!H$6,DataEx!$7:$7,0))</f>
        <v>1380294.78</v>
      </c>
      <c r="I27" s="85">
        <f>+INDEX(DataEx!$1:$1048576,MATCH('2013'!$A27,DataEx!$D:$D,0),MATCH('2013'!I$6,DataEx!$7:$7,0))</f>
        <v>1585729.3000000012</v>
      </c>
      <c r="J27" s="85">
        <f>+INDEX(DataEx!$1:$1048576,MATCH('2013'!$A27,DataEx!$D:$D,0),MATCH('2013'!J$6,DataEx!$7:$7,0))</f>
        <v>2752927.87</v>
      </c>
      <c r="K27" s="85">
        <f>+INDEX(DataEx!$1:$1048576,MATCH('2013'!$A27,DataEx!$D:$D,0),MATCH('2013'!K$6,DataEx!$7:$7,0))</f>
        <v>2926591.1800000006</v>
      </c>
      <c r="L27" s="85">
        <f>+INDEX(DataEx!$1:$1048576,MATCH('2013'!$A27,DataEx!$D:$D,0),MATCH('2013'!L$6,DataEx!$7:$7,0))</f>
        <v>2018414.159999999</v>
      </c>
      <c r="M27" s="85">
        <f>+INDEX(DataEx!$1:$1048576,MATCH('2013'!$A27,DataEx!$D:$D,0),MATCH('2013'!M$6,DataEx!$7:$7,0))</f>
        <v>3252322.99</v>
      </c>
      <c r="N27" s="85">
        <f>+INDEX(DataEx!$1:$1048576,MATCH('2013'!$A27,DataEx!$D:$D,0),MATCH('2013'!N$6,DataEx!$7:$7,0))</f>
        <v>2552195.8000000003</v>
      </c>
      <c r="O27" s="85">
        <f>+INDEX(DataEx!$1:$1048576,MATCH('2013'!$A27,DataEx!$D:$D,0),MATCH('2013'!O$6,DataEx!$7:$7,0))</f>
        <v>2584912.9000000013</v>
      </c>
      <c r="P27" s="85">
        <f>+INDEX(DataEx!$1:$1048576,MATCH('2013'!$A27,DataEx!$D:$D,0),MATCH('2013'!P$6,DataEx!$7:$7,0))</f>
        <v>2305817.4300000011</v>
      </c>
      <c r="Q27" s="85">
        <f>+INDEX(DataEx!$1:$1048576,MATCH('2013'!$A27,DataEx!$D:$D,0),MATCH('2013'!Q$6,DataEx!$7:$7,0))</f>
        <v>4419328.6100000013</v>
      </c>
      <c r="R27" s="86">
        <f>+INDEX(DataEx!$1:$1048576,MATCH('2013'!$A27,DataEx!$D:$D,0),MATCH('2013'!R$6,DataEx!$7:$7,0))</f>
        <v>5571807.3499999987</v>
      </c>
      <c r="S27" s="128">
        <f t="shared" si="3"/>
        <v>33675751.280000009</v>
      </c>
      <c r="T27" s="129">
        <f t="shared" si="4"/>
        <v>1.0121957102494743E-2</v>
      </c>
    </row>
    <row r="28" spans="1:20">
      <c r="A28" s="72">
        <v>73</v>
      </c>
      <c r="B28" s="402" t="str">
        <f>+VLOOKUP($A28,Master!$D$22:$G$218,4,FALSE)</f>
        <v>Primici od otplate kredita i sredstva prenesena iz prethodne godine</v>
      </c>
      <c r="C28" s="403"/>
      <c r="D28" s="403"/>
      <c r="E28" s="403"/>
      <c r="F28" s="403"/>
      <c r="G28" s="85">
        <f>+INDEX(DataEx!$1:$1048576,MATCH('2013'!$A28,DataEx!$D:$D,0),MATCH('2013'!G$6,DataEx!$7:$7,0))</f>
        <v>206949.9</v>
      </c>
      <c r="H28" s="85">
        <f>+INDEX(DataEx!$1:$1048576,MATCH('2013'!$A28,DataEx!$D:$D,0),MATCH('2013'!H$6,DataEx!$7:$7,0))</f>
        <v>235107.78999999998</v>
      </c>
      <c r="I28" s="85">
        <f>+INDEX(DataEx!$1:$1048576,MATCH('2013'!$A28,DataEx!$D:$D,0),MATCH('2013'!I$6,DataEx!$7:$7,0))</f>
        <v>299748.19</v>
      </c>
      <c r="J28" s="85">
        <f>+INDEX(DataEx!$1:$1048576,MATCH('2013'!$A28,DataEx!$D:$D,0),MATCH('2013'!J$6,DataEx!$7:$7,0))</f>
        <v>298965.78000000003</v>
      </c>
      <c r="K28" s="85">
        <f>+INDEX(DataEx!$1:$1048576,MATCH('2013'!$A28,DataEx!$D:$D,0),MATCH('2013'!K$6,DataEx!$7:$7,0))</f>
        <v>208873.82</v>
      </c>
      <c r="L28" s="85">
        <f>+INDEX(DataEx!$1:$1048576,MATCH('2013'!$A28,DataEx!$D:$D,0),MATCH('2013'!L$6,DataEx!$7:$7,0))</f>
        <v>273742.46000000002</v>
      </c>
      <c r="M28" s="85">
        <f>+INDEX(DataEx!$1:$1048576,MATCH('2013'!$A28,DataEx!$D:$D,0),MATCH('2013'!M$6,DataEx!$7:$7,0))</f>
        <v>3435190.4099999997</v>
      </c>
      <c r="N28" s="85">
        <f>+INDEX(DataEx!$1:$1048576,MATCH('2013'!$A28,DataEx!$D:$D,0),MATCH('2013'!N$6,DataEx!$7:$7,0))</f>
        <v>586185.70000000007</v>
      </c>
      <c r="O28" s="85">
        <f>+INDEX(DataEx!$1:$1048576,MATCH('2013'!$A28,DataEx!$D:$D,0),MATCH('2013'!O$6,DataEx!$7:$7,0))</f>
        <v>401482.51</v>
      </c>
      <c r="P28" s="85">
        <f>+INDEX(DataEx!$1:$1048576,MATCH('2013'!$A28,DataEx!$D:$D,0),MATCH('2013'!P$6,DataEx!$7:$7,0))</f>
        <v>614629.94999999995</v>
      </c>
      <c r="Q28" s="85">
        <f>+INDEX(DataEx!$1:$1048576,MATCH('2013'!$A28,DataEx!$D:$D,0),MATCH('2013'!Q$6,DataEx!$7:$7,0))</f>
        <v>171580.47</v>
      </c>
      <c r="R28" s="86">
        <f>+INDEX(DataEx!$1:$1048576,MATCH('2013'!$A28,DataEx!$D:$D,0),MATCH('2013'!R$6,DataEx!$7:$7,0))</f>
        <v>1810625.69</v>
      </c>
      <c r="S28" s="128">
        <f t="shared" si="3"/>
        <v>8543082.6699999999</v>
      </c>
      <c r="T28" s="129">
        <f t="shared" si="4"/>
        <v>2.5678036278929967E-3</v>
      </c>
    </row>
    <row r="29" spans="1:20" ht="13.5" thickBot="1">
      <c r="A29" s="72">
        <v>74</v>
      </c>
      <c r="B29" s="404" t="str">
        <f>+VLOOKUP($A29,Master!$D$22:$G$218,4,FALSE)</f>
        <v>Donacije i transferi</v>
      </c>
      <c r="C29" s="405"/>
      <c r="D29" s="405"/>
      <c r="E29" s="405"/>
      <c r="F29" s="405"/>
      <c r="G29" s="85">
        <f>+INDEX(DataEx!$1:$1048576,MATCH('2013'!$A29,DataEx!$D:$D,0),MATCH('2013'!G$6,DataEx!$7:$7,0))</f>
        <v>165851.26</v>
      </c>
      <c r="H29" s="85">
        <f>+INDEX(DataEx!$1:$1048576,MATCH('2013'!$A29,DataEx!$D:$D,0),MATCH('2013'!H$6,DataEx!$7:$7,0))</f>
        <v>158391.43</v>
      </c>
      <c r="I29" s="85">
        <f>+INDEX(DataEx!$1:$1048576,MATCH('2013'!$A29,DataEx!$D:$D,0),MATCH('2013'!I$6,DataEx!$7:$7,0))</f>
        <v>618410.81000000006</v>
      </c>
      <c r="J29" s="85">
        <f>+INDEX(DataEx!$1:$1048576,MATCH('2013'!$A29,DataEx!$D:$D,0),MATCH('2013'!J$6,DataEx!$7:$7,0))</f>
        <v>143255.71000000002</v>
      </c>
      <c r="K29" s="85">
        <f>+INDEX(DataEx!$1:$1048576,MATCH('2013'!$A29,DataEx!$D:$D,0),MATCH('2013'!K$6,DataEx!$7:$7,0))</f>
        <v>330184.12999999995</v>
      </c>
      <c r="L29" s="85">
        <f>+INDEX(DataEx!$1:$1048576,MATCH('2013'!$A29,DataEx!$D:$D,0),MATCH('2013'!L$6,DataEx!$7:$7,0))</f>
        <v>460006.45</v>
      </c>
      <c r="M29" s="85">
        <f>+INDEX(DataEx!$1:$1048576,MATCH('2013'!$A29,DataEx!$D:$D,0),MATCH('2013'!M$6,DataEx!$7:$7,0))</f>
        <v>487486.95</v>
      </c>
      <c r="N29" s="85">
        <f>+INDEX(DataEx!$1:$1048576,MATCH('2013'!$A29,DataEx!$D:$D,0),MATCH('2013'!N$6,DataEx!$7:$7,0))</f>
        <v>225390.90000000002</v>
      </c>
      <c r="O29" s="85">
        <f>+INDEX(DataEx!$1:$1048576,MATCH('2013'!$A29,DataEx!$D:$D,0),MATCH('2013'!O$6,DataEx!$7:$7,0))</f>
        <v>761867.5299999998</v>
      </c>
      <c r="P29" s="85">
        <f>+INDEX(DataEx!$1:$1048576,MATCH('2013'!$A29,DataEx!$D:$D,0),MATCH('2013'!P$6,DataEx!$7:$7,0))</f>
        <v>1447115.8099999996</v>
      </c>
      <c r="Q29" s="85">
        <f>+INDEX(DataEx!$1:$1048576,MATCH('2013'!$A29,DataEx!$D:$D,0),MATCH('2013'!Q$6,DataEx!$7:$7,0))</f>
        <v>707499.84000000008</v>
      </c>
      <c r="R29" s="86">
        <f>+INDEX(DataEx!$1:$1048576,MATCH('2013'!$A29,DataEx!$D:$D,0),MATCH('2013'!R$6,DataEx!$7:$7,0))</f>
        <v>1108546.8899999999</v>
      </c>
      <c r="S29" s="130">
        <f t="shared" si="3"/>
        <v>6614007.7099999981</v>
      </c>
      <c r="T29" s="131">
        <f t="shared" si="4"/>
        <v>1.9879794740006005E-3</v>
      </c>
    </row>
    <row r="30" spans="1:20" ht="13.5" thickBot="1">
      <c r="A30" s="72">
        <v>4</v>
      </c>
      <c r="B30" s="390" t="str">
        <f>+VLOOKUP($A30,Master!$D$22:$G$218,4,FALSE)</f>
        <v>Budžetki izdaci</v>
      </c>
      <c r="C30" s="391"/>
      <c r="D30" s="391"/>
      <c r="E30" s="391"/>
      <c r="F30" s="391"/>
      <c r="G30" s="97">
        <f>+G32+G43+G49+SUM(G50:G54)</f>
        <v>84584048.424166679</v>
      </c>
      <c r="H30" s="97">
        <f t="shared" ref="H30:R30" si="5">+H32+H43+H49+SUM(H50:H54)</f>
        <v>102684088.27416666</v>
      </c>
      <c r="I30" s="97">
        <f t="shared" si="5"/>
        <v>104008573.38416666</v>
      </c>
      <c r="J30" s="97">
        <f t="shared" si="5"/>
        <v>122210494.66416664</v>
      </c>
      <c r="K30" s="97">
        <f t="shared" si="5"/>
        <v>102878087.82416667</v>
      </c>
      <c r="L30" s="97">
        <f t="shared" si="5"/>
        <v>102392322.23416667</v>
      </c>
      <c r="M30" s="97">
        <f t="shared" si="5"/>
        <v>181346847.16416669</v>
      </c>
      <c r="N30" s="97">
        <f t="shared" si="5"/>
        <v>150239168.24416667</v>
      </c>
      <c r="O30" s="97">
        <f t="shared" si="5"/>
        <v>125770955.07416669</v>
      </c>
      <c r="P30" s="97">
        <f t="shared" si="5"/>
        <v>102908154.45416665</v>
      </c>
      <c r="Q30" s="97">
        <f t="shared" si="5"/>
        <v>105343610.31416669</v>
      </c>
      <c r="R30" s="97">
        <f t="shared" si="5"/>
        <v>160423364.29416662</v>
      </c>
      <c r="S30" s="132">
        <f>+SUM(G30:R30)</f>
        <v>1444789714.3500001</v>
      </c>
      <c r="T30" s="133">
        <f t="shared" si="4"/>
        <v>0.43426201212804333</v>
      </c>
    </row>
    <row r="31" spans="1:20" ht="13.5" thickBot="1">
      <c r="A31" s="72">
        <v>41</v>
      </c>
      <c r="B31" s="406" t="str">
        <f>+VLOOKUP($A31,Master!$D$22:$G$218,4,FALSE)</f>
        <v>Tekući izdaci</v>
      </c>
      <c r="C31" s="407"/>
      <c r="D31" s="407"/>
      <c r="E31" s="407"/>
      <c r="F31" s="407"/>
      <c r="G31" s="80">
        <f>+G30-G50</f>
        <v>83159826.900000006</v>
      </c>
      <c r="H31" s="80">
        <f t="shared" ref="H31:Q31" si="6">+H30-H50</f>
        <v>99389879.539999992</v>
      </c>
      <c r="I31" s="80">
        <f t="shared" si="6"/>
        <v>98300188.419999987</v>
      </c>
      <c r="J31" s="80">
        <f t="shared" si="6"/>
        <v>116726678.27999997</v>
      </c>
      <c r="K31" s="80">
        <f t="shared" si="6"/>
        <v>97355026.670000002</v>
      </c>
      <c r="L31" s="80">
        <f t="shared" si="6"/>
        <v>96400023.099999994</v>
      </c>
      <c r="M31" s="80">
        <f t="shared" si="6"/>
        <v>175536179.88000003</v>
      </c>
      <c r="N31" s="80">
        <f t="shared" si="6"/>
        <v>144736707.03999999</v>
      </c>
      <c r="O31" s="80">
        <f t="shared" si="6"/>
        <v>120543454.79000002</v>
      </c>
      <c r="P31" s="80">
        <f t="shared" si="6"/>
        <v>95646690.069999978</v>
      </c>
      <c r="Q31" s="80">
        <f t="shared" si="6"/>
        <v>98011620.330000028</v>
      </c>
      <c r="R31" s="80">
        <f>+R30-R50</f>
        <v>141764211.89999995</v>
      </c>
      <c r="S31" s="134">
        <f t="shared" si="3"/>
        <v>1367570486.9199996</v>
      </c>
      <c r="T31" s="135">
        <f t="shared" si="4"/>
        <v>0.41105214515178828</v>
      </c>
    </row>
    <row r="32" spans="1:20">
      <c r="A32" s="72">
        <v>40</v>
      </c>
      <c r="B32" s="400" t="str">
        <f>+VLOOKUP($A32,Master!$D$22:$G$218,4,FALSE)</f>
        <v>Tekući budžetski izdaci</v>
      </c>
      <c r="C32" s="401"/>
      <c r="D32" s="401"/>
      <c r="E32" s="401"/>
      <c r="F32" s="401"/>
      <c r="G32" s="89">
        <f>+SUM(G33:G42)</f>
        <v>37559259.920000024</v>
      </c>
      <c r="H32" s="89">
        <f t="shared" ref="H32:R32" si="7">+SUM(H33:H42)</f>
        <v>43448523.989999987</v>
      </c>
      <c r="I32" s="89">
        <f t="shared" si="7"/>
        <v>45712746.45000001</v>
      </c>
      <c r="J32" s="89">
        <f t="shared" si="7"/>
        <v>66765798.219999984</v>
      </c>
      <c r="K32" s="89">
        <f t="shared" si="7"/>
        <v>47578093.07</v>
      </c>
      <c r="L32" s="89">
        <f t="shared" si="7"/>
        <v>39972707.770000003</v>
      </c>
      <c r="M32" s="89">
        <f t="shared" si="7"/>
        <v>52244035.139999993</v>
      </c>
      <c r="N32" s="89">
        <f t="shared" si="7"/>
        <v>46109305.099999987</v>
      </c>
      <c r="O32" s="89">
        <f t="shared" si="7"/>
        <v>64428387.520000018</v>
      </c>
      <c r="P32" s="89">
        <f t="shared" si="7"/>
        <v>44963115.269999988</v>
      </c>
      <c r="Q32" s="89">
        <f t="shared" si="7"/>
        <v>46191093.280000009</v>
      </c>
      <c r="R32" s="90">
        <f t="shared" si="7"/>
        <v>70669565.129999951</v>
      </c>
      <c r="S32" s="124">
        <f t="shared" si="3"/>
        <v>605642630.8599999</v>
      </c>
      <c r="T32" s="125">
        <f t="shared" si="4"/>
        <v>0.18203866271716257</v>
      </c>
    </row>
    <row r="33" spans="1:20">
      <c r="A33" s="72">
        <v>411</v>
      </c>
      <c r="B33" s="398" t="str">
        <f>+VLOOKUP($A33,Master!$D$22:$G$218,4,FALSE)</f>
        <v>Bruto zarade i doprinosi na teret poslodavca</v>
      </c>
      <c r="C33" s="399"/>
      <c r="D33" s="399"/>
      <c r="E33" s="399"/>
      <c r="F33" s="399"/>
      <c r="G33" s="91">
        <f>+INDEX(DataEx!$1:$1048576,MATCH('2013'!$A33,DataEx!$D:$D,0),MATCH('2013'!G$6,DataEx!$7:$7,0))</f>
        <v>30971376.560000021</v>
      </c>
      <c r="H33" s="91">
        <f>+INDEX(DataEx!$1:$1048576,MATCH('2013'!$A33,DataEx!$D:$D,0),MATCH('2013'!H$6,DataEx!$7:$7,0))</f>
        <v>31767543.569999989</v>
      </c>
      <c r="I33" s="91">
        <f>+INDEX(DataEx!$1:$1048576,MATCH('2013'!$A33,DataEx!$D:$D,0),MATCH('2013'!I$6,DataEx!$7:$7,0))</f>
        <v>27281136.950000007</v>
      </c>
      <c r="J33" s="91">
        <f>+INDEX(DataEx!$1:$1048576,MATCH('2013'!$A33,DataEx!$D:$D,0),MATCH('2013'!J$6,DataEx!$7:$7,0))</f>
        <v>29258745.93999999</v>
      </c>
      <c r="K33" s="91">
        <f>+INDEX(DataEx!$1:$1048576,MATCH('2013'!$A33,DataEx!$D:$D,0),MATCH('2013'!K$6,DataEx!$7:$7,0))</f>
        <v>36008593.489999995</v>
      </c>
      <c r="L33" s="91">
        <f>+INDEX(DataEx!$1:$1048576,MATCH('2013'!$A33,DataEx!$D:$D,0),MATCH('2013'!L$6,DataEx!$7:$7,0))</f>
        <v>25859054.300000004</v>
      </c>
      <c r="M33" s="91">
        <f>+INDEX(DataEx!$1:$1048576,MATCH('2013'!$A33,DataEx!$D:$D,0),MATCH('2013'!M$6,DataEx!$7:$7,0))</f>
        <v>34643447.109999992</v>
      </c>
      <c r="N33" s="91">
        <f>+INDEX(DataEx!$1:$1048576,MATCH('2013'!$A33,DataEx!$D:$D,0),MATCH('2013'!N$6,DataEx!$7:$7,0))</f>
        <v>30708364.169999976</v>
      </c>
      <c r="O33" s="91">
        <f>+INDEX(DataEx!$1:$1048576,MATCH('2013'!$A33,DataEx!$D:$D,0),MATCH('2013'!O$6,DataEx!$7:$7,0))</f>
        <v>31076205.190000027</v>
      </c>
      <c r="P33" s="91">
        <f>+INDEX(DataEx!$1:$1048576,MATCH('2013'!$A33,DataEx!$D:$D,0),MATCH('2013'!P$6,DataEx!$7:$7,0))</f>
        <v>30090664.149999991</v>
      </c>
      <c r="Q33" s="91">
        <f>+INDEX(DataEx!$1:$1048576,MATCH('2013'!$A33,DataEx!$D:$D,0),MATCH('2013'!Q$6,DataEx!$7:$7,0))</f>
        <v>33509791.740000006</v>
      </c>
      <c r="R33" s="91">
        <f>+INDEX(DataEx!$1:$1048576,MATCH('2013'!$A33,DataEx!$D:$D,0),MATCH('2013'!R$6,DataEx!$7:$7,0))</f>
        <v>29829446.999999981</v>
      </c>
      <c r="S33" s="126">
        <f t="shared" si="3"/>
        <v>371004370.16999996</v>
      </c>
      <c r="T33" s="127">
        <f t="shared" si="4"/>
        <v>0.11151318610459872</v>
      </c>
    </row>
    <row r="34" spans="1:20">
      <c r="A34" s="72">
        <v>412</v>
      </c>
      <c r="B34" s="398" t="str">
        <f>+VLOOKUP($A34,Master!$D$22:$G$218,4,FALSE)</f>
        <v>Ostala lična primanja</v>
      </c>
      <c r="C34" s="399"/>
      <c r="D34" s="399"/>
      <c r="E34" s="399"/>
      <c r="F34" s="399"/>
      <c r="G34" s="91">
        <f>+INDEX(DataEx!$1:$1048576,MATCH('2013'!$A34,DataEx!$D:$D,0),MATCH('2013'!G$6,DataEx!$7:$7,0))</f>
        <v>1584140</v>
      </c>
      <c r="H34" s="91">
        <f>+INDEX(DataEx!$1:$1048576,MATCH('2013'!$A34,DataEx!$D:$D,0),MATCH('2013'!H$6,DataEx!$7:$7,0))</f>
        <v>494224.27999999968</v>
      </c>
      <c r="I34" s="91">
        <f>+INDEX(DataEx!$1:$1048576,MATCH('2013'!$A34,DataEx!$D:$D,0),MATCH('2013'!I$6,DataEx!$7:$7,0))</f>
        <v>1196100.0600000008</v>
      </c>
      <c r="J34" s="91">
        <f>+INDEX(DataEx!$1:$1048576,MATCH('2013'!$A34,DataEx!$D:$D,0),MATCH('2013'!J$6,DataEx!$7:$7,0))</f>
        <v>1826112.7700000014</v>
      </c>
      <c r="K34" s="91">
        <f>+INDEX(DataEx!$1:$1048576,MATCH('2013'!$A34,DataEx!$D:$D,0),MATCH('2013'!K$6,DataEx!$7:$7,0))</f>
        <v>404313.79000000004</v>
      </c>
      <c r="L34" s="91">
        <f>+INDEX(DataEx!$1:$1048576,MATCH('2013'!$A34,DataEx!$D:$D,0),MATCH('2013'!L$6,DataEx!$7:$7,0))</f>
        <v>460176.8899999999</v>
      </c>
      <c r="M34" s="91">
        <f>+INDEX(DataEx!$1:$1048576,MATCH('2013'!$A34,DataEx!$D:$D,0),MATCH('2013'!M$6,DataEx!$7:$7,0))</f>
        <v>807342.56</v>
      </c>
      <c r="N34" s="91">
        <f>+INDEX(DataEx!$1:$1048576,MATCH('2013'!$A34,DataEx!$D:$D,0),MATCH('2013'!N$6,DataEx!$7:$7,0))</f>
        <v>1160483.8900000001</v>
      </c>
      <c r="O34" s="91">
        <f>+INDEX(DataEx!$1:$1048576,MATCH('2013'!$A34,DataEx!$D:$D,0),MATCH('2013'!O$6,DataEx!$7:$7,0))</f>
        <v>545300.30999999971</v>
      </c>
      <c r="P34" s="91">
        <f>+INDEX(DataEx!$1:$1048576,MATCH('2013'!$A34,DataEx!$D:$D,0),MATCH('2013'!P$6,DataEx!$7:$7,0))</f>
        <v>1094017.3800000006</v>
      </c>
      <c r="Q34" s="91">
        <f>+INDEX(DataEx!$1:$1048576,MATCH('2013'!$A34,DataEx!$D:$D,0),MATCH('2013'!Q$6,DataEx!$7:$7,0))</f>
        <v>577957.56000000029</v>
      </c>
      <c r="R34" s="91">
        <f>+INDEX(DataEx!$1:$1048576,MATCH('2013'!$A34,DataEx!$D:$D,0),MATCH('2013'!R$6,DataEx!$7:$7,0))</f>
        <v>1871989.5499999986</v>
      </c>
      <c r="S34" s="126">
        <f t="shared" si="3"/>
        <v>12022159.040000003</v>
      </c>
      <c r="T34" s="127">
        <f t="shared" si="4"/>
        <v>3.6135133874361297E-3</v>
      </c>
    </row>
    <row r="35" spans="1:20">
      <c r="A35" s="72">
        <v>413</v>
      </c>
      <c r="B35" s="398" t="str">
        <f>+VLOOKUP($A35,Master!$D$22:$G$218,4,FALSE)</f>
        <v>Rashodi za materijal</v>
      </c>
      <c r="C35" s="399"/>
      <c r="D35" s="399"/>
      <c r="E35" s="399"/>
      <c r="F35" s="399"/>
      <c r="G35" s="91">
        <f>+INDEX(DataEx!$1:$1048576,MATCH('2013'!$A35,DataEx!$D:$D,0),MATCH('2013'!G$6,DataEx!$7:$7,0))</f>
        <v>1731979.6599999997</v>
      </c>
      <c r="H35" s="91">
        <f>+INDEX(DataEx!$1:$1048576,MATCH('2013'!$A35,DataEx!$D:$D,0),MATCH('2013'!H$6,DataEx!$7:$7,0))</f>
        <v>2425317.9600000009</v>
      </c>
      <c r="I35" s="91">
        <f>+INDEX(DataEx!$1:$1048576,MATCH('2013'!$A35,DataEx!$D:$D,0),MATCH('2013'!I$6,DataEx!$7:$7,0))</f>
        <v>2387853.52</v>
      </c>
      <c r="J35" s="91">
        <f>+INDEX(DataEx!$1:$1048576,MATCH('2013'!$A35,DataEx!$D:$D,0),MATCH('2013'!J$6,DataEx!$7:$7,0))</f>
        <v>1861509.3800000004</v>
      </c>
      <c r="K35" s="91">
        <f>+INDEX(DataEx!$1:$1048576,MATCH('2013'!$A35,DataEx!$D:$D,0),MATCH('2013'!K$6,DataEx!$7:$7,0))</f>
        <v>1558724.7399999998</v>
      </c>
      <c r="L35" s="91">
        <f>+INDEX(DataEx!$1:$1048576,MATCH('2013'!$A35,DataEx!$D:$D,0),MATCH('2013'!L$6,DataEx!$7:$7,0))</f>
        <v>1781711.4100000006</v>
      </c>
      <c r="M35" s="91">
        <f>+INDEX(DataEx!$1:$1048576,MATCH('2013'!$A35,DataEx!$D:$D,0),MATCH('2013'!M$6,DataEx!$7:$7,0))</f>
        <v>1451041.02</v>
      </c>
      <c r="N35" s="91">
        <f>+INDEX(DataEx!$1:$1048576,MATCH('2013'!$A35,DataEx!$D:$D,0),MATCH('2013'!N$6,DataEx!$7:$7,0))</f>
        <v>2067913.99</v>
      </c>
      <c r="O35" s="91">
        <f>+INDEX(DataEx!$1:$1048576,MATCH('2013'!$A35,DataEx!$D:$D,0),MATCH('2013'!O$6,DataEx!$7:$7,0))</f>
        <v>1776948.5700000003</v>
      </c>
      <c r="P35" s="91">
        <f>+INDEX(DataEx!$1:$1048576,MATCH('2013'!$A35,DataEx!$D:$D,0),MATCH('2013'!P$6,DataEx!$7:$7,0))</f>
        <v>2217702.7300000004</v>
      </c>
      <c r="Q35" s="91">
        <f>+INDEX(DataEx!$1:$1048576,MATCH('2013'!$A35,DataEx!$D:$D,0),MATCH('2013'!Q$6,DataEx!$7:$7,0))</f>
        <v>2315316.7400000002</v>
      </c>
      <c r="R35" s="91">
        <f>+INDEX(DataEx!$1:$1048576,MATCH('2013'!$A35,DataEx!$D:$D,0),MATCH('2013'!R$6,DataEx!$7:$7,0))</f>
        <v>5693241.2300000023</v>
      </c>
      <c r="S35" s="126">
        <f t="shared" si="3"/>
        <v>27269260.950000003</v>
      </c>
      <c r="T35" s="127">
        <f t="shared" si="4"/>
        <v>8.196351352569884E-3</v>
      </c>
    </row>
    <row r="36" spans="1:20">
      <c r="A36" s="72">
        <v>414</v>
      </c>
      <c r="B36" s="398" t="str">
        <f>+VLOOKUP($A36,Master!$D$22:$G$218,4,FALSE)</f>
        <v>Rashodi za usluge</v>
      </c>
      <c r="C36" s="399"/>
      <c r="D36" s="399"/>
      <c r="E36" s="399"/>
      <c r="F36" s="399"/>
      <c r="G36" s="91">
        <f>+INDEX(DataEx!$1:$1048576,MATCH('2013'!$A36,DataEx!$D:$D,0),MATCH('2013'!G$6,DataEx!$7:$7,0))</f>
        <v>1344848.0100000005</v>
      </c>
      <c r="H36" s="91">
        <f>+INDEX(DataEx!$1:$1048576,MATCH('2013'!$A36,DataEx!$D:$D,0),MATCH('2013'!H$6,DataEx!$7:$7,0))</f>
        <v>3095515.3200000022</v>
      </c>
      <c r="I36" s="91">
        <f>+INDEX(DataEx!$1:$1048576,MATCH('2013'!$A36,DataEx!$D:$D,0),MATCH('2013'!I$6,DataEx!$7:$7,0))</f>
        <v>2997100.3900000025</v>
      </c>
      <c r="J36" s="91">
        <f>+INDEX(DataEx!$1:$1048576,MATCH('2013'!$A36,DataEx!$D:$D,0),MATCH('2013'!J$6,DataEx!$7:$7,0))</f>
        <v>4519384.7399999993</v>
      </c>
      <c r="K36" s="91">
        <f>+INDEX(DataEx!$1:$1048576,MATCH('2013'!$A36,DataEx!$D:$D,0),MATCH('2013'!K$6,DataEx!$7:$7,0))</f>
        <v>2812296.3000000012</v>
      </c>
      <c r="L36" s="91">
        <f>+INDEX(DataEx!$1:$1048576,MATCH('2013'!$A36,DataEx!$D:$D,0),MATCH('2013'!L$6,DataEx!$7:$7,0))</f>
        <v>3053712.3000000021</v>
      </c>
      <c r="M36" s="91">
        <f>+INDEX(DataEx!$1:$1048576,MATCH('2013'!$A36,DataEx!$D:$D,0),MATCH('2013'!M$6,DataEx!$7:$7,0))</f>
        <v>4454753.2700000042</v>
      </c>
      <c r="N36" s="91">
        <f>+INDEX(DataEx!$1:$1048576,MATCH('2013'!$A36,DataEx!$D:$D,0),MATCH('2013'!N$6,DataEx!$7:$7,0))</f>
        <v>3481453.1100000064</v>
      </c>
      <c r="O36" s="91">
        <f>+INDEX(DataEx!$1:$1048576,MATCH('2013'!$A36,DataEx!$D:$D,0),MATCH('2013'!O$6,DataEx!$7:$7,0))</f>
        <v>4104785.9800000018</v>
      </c>
      <c r="P36" s="91">
        <f>+INDEX(DataEx!$1:$1048576,MATCH('2013'!$A36,DataEx!$D:$D,0),MATCH('2013'!P$6,DataEx!$7:$7,0))</f>
        <v>5063438.4500000039</v>
      </c>
      <c r="Q36" s="91">
        <f>+INDEX(DataEx!$1:$1048576,MATCH('2013'!$A36,DataEx!$D:$D,0),MATCH('2013'!Q$6,DataEx!$7:$7,0))</f>
        <v>2900734.9700000016</v>
      </c>
      <c r="R36" s="91">
        <f>+INDEX(DataEx!$1:$1048576,MATCH('2013'!$A36,DataEx!$D:$D,0),MATCH('2013'!R$6,DataEx!$7:$7,0))</f>
        <v>9675540.9999999739</v>
      </c>
      <c r="S36" s="126">
        <f t="shared" si="3"/>
        <v>47503563.839999989</v>
      </c>
      <c r="T36" s="127">
        <f t="shared" si="4"/>
        <v>1.4278197727682594E-2</v>
      </c>
    </row>
    <row r="37" spans="1:20">
      <c r="A37" s="72">
        <v>415</v>
      </c>
      <c r="B37" s="398" t="str">
        <f>+VLOOKUP($A37,Master!$D$22:$G$218,4,FALSE)</f>
        <v>Rashodi za tekuće održavanje</v>
      </c>
      <c r="C37" s="399"/>
      <c r="D37" s="399"/>
      <c r="E37" s="399"/>
      <c r="F37" s="399"/>
      <c r="G37" s="91">
        <f>+INDEX(DataEx!$1:$1048576,MATCH('2013'!$A37,DataEx!$D:$D,0),MATCH('2013'!G$6,DataEx!$7:$7,0))</f>
        <v>39625.519999999997</v>
      </c>
      <c r="H37" s="91">
        <f>+INDEX(DataEx!$1:$1048576,MATCH('2013'!$A37,DataEx!$D:$D,0),MATCH('2013'!H$6,DataEx!$7:$7,0))</f>
        <v>746518.12</v>
      </c>
      <c r="I37" s="91">
        <f>+INDEX(DataEx!$1:$1048576,MATCH('2013'!$A37,DataEx!$D:$D,0),MATCH('2013'!I$6,DataEx!$7:$7,0))</f>
        <v>2188111.64</v>
      </c>
      <c r="J37" s="91">
        <f>+INDEX(DataEx!$1:$1048576,MATCH('2013'!$A37,DataEx!$D:$D,0),MATCH('2013'!J$6,DataEx!$7:$7,0))</f>
        <v>860738.31999999983</v>
      </c>
      <c r="K37" s="91">
        <f>+INDEX(DataEx!$1:$1048576,MATCH('2013'!$A37,DataEx!$D:$D,0),MATCH('2013'!K$6,DataEx!$7:$7,0))</f>
        <v>1045961.96</v>
      </c>
      <c r="L37" s="91">
        <f>+INDEX(DataEx!$1:$1048576,MATCH('2013'!$A37,DataEx!$D:$D,0),MATCH('2013'!L$6,DataEx!$7:$7,0))</f>
        <v>1586588.0699999998</v>
      </c>
      <c r="M37" s="91">
        <f>+INDEX(DataEx!$1:$1048576,MATCH('2013'!$A37,DataEx!$D:$D,0),MATCH('2013'!M$6,DataEx!$7:$7,0))</f>
        <v>1708745.73</v>
      </c>
      <c r="N37" s="91">
        <f>+INDEX(DataEx!$1:$1048576,MATCH('2013'!$A37,DataEx!$D:$D,0),MATCH('2013'!N$6,DataEx!$7:$7,0))</f>
        <v>2046173.92</v>
      </c>
      <c r="O37" s="91">
        <f>+INDEX(DataEx!$1:$1048576,MATCH('2013'!$A37,DataEx!$D:$D,0),MATCH('2013'!O$6,DataEx!$7:$7,0))</f>
        <v>2633936.0099999998</v>
      </c>
      <c r="P37" s="91">
        <f>+INDEX(DataEx!$1:$1048576,MATCH('2013'!$A37,DataEx!$D:$D,0),MATCH('2013'!P$6,DataEx!$7:$7,0))</f>
        <v>1316206.53</v>
      </c>
      <c r="Q37" s="91">
        <f>+INDEX(DataEx!$1:$1048576,MATCH('2013'!$A37,DataEx!$D:$D,0),MATCH('2013'!Q$6,DataEx!$7:$7,0))</f>
        <v>1381658.69</v>
      </c>
      <c r="R37" s="91">
        <f>+INDEX(DataEx!$1:$1048576,MATCH('2013'!$A37,DataEx!$D:$D,0),MATCH('2013'!R$6,DataEx!$7:$7,0))</f>
        <v>4861519.66</v>
      </c>
      <c r="S37" s="126">
        <f t="shared" si="3"/>
        <v>20415784.170000002</v>
      </c>
      <c r="T37" s="127">
        <f t="shared" si="4"/>
        <v>6.1363944003606855E-3</v>
      </c>
    </row>
    <row r="38" spans="1:20">
      <c r="A38" s="72">
        <v>416</v>
      </c>
      <c r="B38" s="398" t="str">
        <f>+VLOOKUP($A38,Master!$D$22:$G$218,4,FALSE)</f>
        <v>Kamate</v>
      </c>
      <c r="C38" s="399"/>
      <c r="D38" s="399"/>
      <c r="E38" s="399"/>
      <c r="F38" s="399"/>
      <c r="G38" s="91">
        <f>+INDEX(DataEx!$1:$1048576,MATCH('2013'!$A38,DataEx!$D:$D,0),MATCH('2013'!G$6,DataEx!$7:$7,0))</f>
        <v>553790.51</v>
      </c>
      <c r="H38" s="91">
        <f>+INDEX(DataEx!$1:$1048576,MATCH('2013'!$A38,DataEx!$D:$D,0),MATCH('2013'!H$6,DataEx!$7:$7,0))</f>
        <v>1783760.79</v>
      </c>
      <c r="I38" s="91">
        <f>+INDEX(DataEx!$1:$1048576,MATCH('2013'!$A38,DataEx!$D:$D,0),MATCH('2013'!I$6,DataEx!$7:$7,0))</f>
        <v>2136902.62</v>
      </c>
      <c r="J38" s="91">
        <f>+INDEX(DataEx!$1:$1048576,MATCH('2013'!$A38,DataEx!$D:$D,0),MATCH('2013'!J$6,DataEx!$7:$7,0))</f>
        <v>24827472.129999999</v>
      </c>
      <c r="K38" s="91">
        <f>+INDEX(DataEx!$1:$1048576,MATCH('2013'!$A38,DataEx!$D:$D,0),MATCH('2013'!K$6,DataEx!$7:$7,0))</f>
        <v>1125415.9300000002</v>
      </c>
      <c r="L38" s="91">
        <f>+INDEX(DataEx!$1:$1048576,MATCH('2013'!$A38,DataEx!$D:$D,0),MATCH('2013'!L$6,DataEx!$7:$7,0))</f>
        <v>3793946.4499999997</v>
      </c>
      <c r="M38" s="91">
        <f>+INDEX(DataEx!$1:$1048576,MATCH('2013'!$A38,DataEx!$D:$D,0),MATCH('2013'!M$6,DataEx!$7:$7,0))</f>
        <v>5739215.1899999995</v>
      </c>
      <c r="N38" s="91">
        <f>+INDEX(DataEx!$1:$1048576,MATCH('2013'!$A38,DataEx!$D:$D,0),MATCH('2013'!N$6,DataEx!$7:$7,0))</f>
        <v>2103580.0900000003</v>
      </c>
      <c r="O38" s="91">
        <f>+INDEX(DataEx!$1:$1048576,MATCH('2013'!$A38,DataEx!$D:$D,0),MATCH('2013'!O$6,DataEx!$7:$7,0))</f>
        <v>18700318.619999997</v>
      </c>
      <c r="P38" s="91">
        <f>+INDEX(DataEx!$1:$1048576,MATCH('2013'!$A38,DataEx!$D:$D,0),MATCH('2013'!P$6,DataEx!$7:$7,0))</f>
        <v>797388.29</v>
      </c>
      <c r="Q38" s="91">
        <f>+INDEX(DataEx!$1:$1048576,MATCH('2013'!$A38,DataEx!$D:$D,0),MATCH('2013'!Q$6,DataEx!$7:$7,0))</f>
        <v>749118.78</v>
      </c>
      <c r="R38" s="91">
        <f>+INDEX(DataEx!$1:$1048576,MATCH('2013'!$A38,DataEx!$D:$D,0),MATCH('2013'!R$6,DataEx!$7:$7,0))</f>
        <v>5611866.1400000006</v>
      </c>
      <c r="S38" s="126">
        <f t="shared" si="3"/>
        <v>67922775.539999992</v>
      </c>
      <c r="T38" s="127">
        <f t="shared" si="4"/>
        <v>2.0415622344454459E-2</v>
      </c>
    </row>
    <row r="39" spans="1:20">
      <c r="A39" s="72">
        <v>417</v>
      </c>
      <c r="B39" s="398" t="str">
        <f>+VLOOKUP($A39,Master!$D$22:$G$218,4,FALSE)</f>
        <v>Renta</v>
      </c>
      <c r="C39" s="399"/>
      <c r="D39" s="399"/>
      <c r="E39" s="399"/>
      <c r="F39" s="399"/>
      <c r="G39" s="91">
        <f>+INDEX(DataEx!$1:$1048576,MATCH('2013'!$A39,DataEx!$D:$D,0),MATCH('2013'!G$6,DataEx!$7:$7,0))</f>
        <v>514851.78</v>
      </c>
      <c r="H39" s="91">
        <f>+INDEX(DataEx!$1:$1048576,MATCH('2013'!$A39,DataEx!$D:$D,0),MATCH('2013'!H$6,DataEx!$7:$7,0))</f>
        <v>585306.03000000014</v>
      </c>
      <c r="I39" s="91">
        <f>+INDEX(DataEx!$1:$1048576,MATCH('2013'!$A39,DataEx!$D:$D,0),MATCH('2013'!I$6,DataEx!$7:$7,0))</f>
        <v>717206.67999999959</v>
      </c>
      <c r="J39" s="91">
        <f>+INDEX(DataEx!$1:$1048576,MATCH('2013'!$A39,DataEx!$D:$D,0),MATCH('2013'!J$6,DataEx!$7:$7,0))</f>
        <v>605035.83000000007</v>
      </c>
      <c r="K39" s="91">
        <f>+INDEX(DataEx!$1:$1048576,MATCH('2013'!$A39,DataEx!$D:$D,0),MATCH('2013'!K$6,DataEx!$7:$7,0))</f>
        <v>812757.71</v>
      </c>
      <c r="L39" s="91">
        <f>+INDEX(DataEx!$1:$1048576,MATCH('2013'!$A39,DataEx!$D:$D,0),MATCH('2013'!L$6,DataEx!$7:$7,0))</f>
        <v>562444.47999999986</v>
      </c>
      <c r="M39" s="91">
        <f>+INDEX(DataEx!$1:$1048576,MATCH('2013'!$A39,DataEx!$D:$D,0),MATCH('2013'!M$6,DataEx!$7:$7,0))</f>
        <v>546494.50999999989</v>
      </c>
      <c r="N39" s="91">
        <f>+INDEX(DataEx!$1:$1048576,MATCH('2013'!$A39,DataEx!$D:$D,0),MATCH('2013'!N$6,DataEx!$7:$7,0))</f>
        <v>583035.2899999998</v>
      </c>
      <c r="O39" s="91">
        <f>+INDEX(DataEx!$1:$1048576,MATCH('2013'!$A39,DataEx!$D:$D,0),MATCH('2013'!O$6,DataEx!$7:$7,0))</f>
        <v>872287.29000000015</v>
      </c>
      <c r="P39" s="91">
        <f>+INDEX(DataEx!$1:$1048576,MATCH('2013'!$A39,DataEx!$D:$D,0),MATCH('2013'!P$6,DataEx!$7:$7,0))</f>
        <v>927461.39000000013</v>
      </c>
      <c r="Q39" s="91">
        <f>+INDEX(DataEx!$1:$1048576,MATCH('2013'!$A39,DataEx!$D:$D,0),MATCH('2013'!Q$6,DataEx!$7:$7,0))</f>
        <v>532803.81000000006</v>
      </c>
      <c r="R39" s="91">
        <f>+INDEX(DataEx!$1:$1048576,MATCH('2013'!$A39,DataEx!$D:$D,0),MATCH('2013'!R$6,DataEx!$7:$7,0))</f>
        <v>668357.01</v>
      </c>
      <c r="S39" s="126">
        <f t="shared" si="3"/>
        <v>7928041.8100000005</v>
      </c>
      <c r="T39" s="127">
        <f t="shared" si="4"/>
        <v>2.3829401292455666E-3</v>
      </c>
    </row>
    <row r="40" spans="1:20">
      <c r="A40" s="72">
        <v>418</v>
      </c>
      <c r="B40" s="398" t="str">
        <f>+VLOOKUP($A40,Master!$D$22:$G$218,4,FALSE)</f>
        <v>Subvencije</v>
      </c>
      <c r="C40" s="399"/>
      <c r="D40" s="399"/>
      <c r="E40" s="399"/>
      <c r="F40" s="399"/>
      <c r="G40" s="91">
        <f>+INDEX(DataEx!$1:$1048576,MATCH('2013'!$A40,DataEx!$D:$D,0),MATCH('2013'!G$6,DataEx!$7:$7,0))</f>
        <v>77660</v>
      </c>
      <c r="H40" s="91">
        <f>+INDEX(DataEx!$1:$1048576,MATCH('2013'!$A40,DataEx!$D:$D,0),MATCH('2013'!H$6,DataEx!$7:$7,0))</f>
        <v>1074577.6399999999</v>
      </c>
      <c r="I40" s="91">
        <f>+INDEX(DataEx!$1:$1048576,MATCH('2013'!$A40,DataEx!$D:$D,0),MATCH('2013'!I$6,DataEx!$7:$7,0))</f>
        <v>3164428.47</v>
      </c>
      <c r="J40" s="91">
        <f>+INDEX(DataEx!$1:$1048576,MATCH('2013'!$A40,DataEx!$D:$D,0),MATCH('2013'!J$6,DataEx!$7:$7,0))</f>
        <v>667057.27000000025</v>
      </c>
      <c r="K40" s="91">
        <f>+INDEX(DataEx!$1:$1048576,MATCH('2013'!$A40,DataEx!$D:$D,0),MATCH('2013'!K$6,DataEx!$7:$7,0))</f>
        <v>1249861.7200000004</v>
      </c>
      <c r="L40" s="91">
        <f>+INDEX(DataEx!$1:$1048576,MATCH('2013'!$A40,DataEx!$D:$D,0),MATCH('2013'!L$6,DataEx!$7:$7,0))</f>
        <v>697386.65000000014</v>
      </c>
      <c r="M40" s="91">
        <f>+INDEX(DataEx!$1:$1048576,MATCH('2013'!$A40,DataEx!$D:$D,0),MATCH('2013'!M$6,DataEx!$7:$7,0))</f>
        <v>891788.01000000024</v>
      </c>
      <c r="N40" s="91">
        <f>+INDEX(DataEx!$1:$1048576,MATCH('2013'!$A40,DataEx!$D:$D,0),MATCH('2013'!N$6,DataEx!$7:$7,0))</f>
        <v>1091929.3799999997</v>
      </c>
      <c r="O40" s="91">
        <f>+INDEX(DataEx!$1:$1048576,MATCH('2013'!$A40,DataEx!$D:$D,0),MATCH('2013'!O$6,DataEx!$7:$7,0))</f>
        <v>1191416.1399999999</v>
      </c>
      <c r="P40" s="91">
        <f>+INDEX(DataEx!$1:$1048576,MATCH('2013'!$A40,DataEx!$D:$D,0),MATCH('2013'!P$6,DataEx!$7:$7,0))</f>
        <v>1143142.19</v>
      </c>
      <c r="Q40" s="91">
        <f>+INDEX(DataEx!$1:$1048576,MATCH('2013'!$A40,DataEx!$D:$D,0),MATCH('2013'!Q$6,DataEx!$7:$7,0))</f>
        <v>2199265.1999999997</v>
      </c>
      <c r="R40" s="91">
        <f>+INDEX(DataEx!$1:$1048576,MATCH('2013'!$A40,DataEx!$D:$D,0),MATCH('2013'!R$6,DataEx!$7:$7,0))</f>
        <v>3977237.29</v>
      </c>
      <c r="S40" s="126">
        <f t="shared" si="3"/>
        <v>17425749.960000001</v>
      </c>
      <c r="T40" s="127">
        <f t="shared" si="4"/>
        <v>5.2376765734896309E-3</v>
      </c>
    </row>
    <row r="41" spans="1:20">
      <c r="A41" s="72">
        <v>419</v>
      </c>
      <c r="B41" s="398" t="str">
        <f>+VLOOKUP($A41,Master!$D$22:$G$218,4,FALSE)</f>
        <v>Ostali izdaci</v>
      </c>
      <c r="C41" s="399"/>
      <c r="D41" s="399"/>
      <c r="E41" s="399"/>
      <c r="F41" s="399"/>
      <c r="G41" s="91">
        <f>+INDEX(DataEx!$1:$1048576,MATCH('2013'!$A41,DataEx!$D:$D,0),MATCH('2013'!G$6,DataEx!$7:$7,0))</f>
        <v>581683.60000000021</v>
      </c>
      <c r="H41" s="91">
        <f>+INDEX(DataEx!$1:$1048576,MATCH('2013'!$A41,DataEx!$D:$D,0),MATCH('2013'!H$6,DataEx!$7:$7,0))</f>
        <v>1362314.9500000002</v>
      </c>
      <c r="I41" s="91">
        <f>+INDEX(DataEx!$1:$1048576,MATCH('2013'!$A41,DataEx!$D:$D,0),MATCH('2013'!I$6,DataEx!$7:$7,0))</f>
        <v>3124988.67</v>
      </c>
      <c r="J41" s="91">
        <f>+INDEX(DataEx!$1:$1048576,MATCH('2013'!$A41,DataEx!$D:$D,0),MATCH('2013'!J$6,DataEx!$7:$7,0))</f>
        <v>1637869.83</v>
      </c>
      <c r="K41" s="91">
        <f>+INDEX(DataEx!$1:$1048576,MATCH('2013'!$A41,DataEx!$D:$D,0),MATCH('2013'!K$6,DataEx!$7:$7,0))</f>
        <v>1862941.280000001</v>
      </c>
      <c r="L41" s="91">
        <f>+INDEX(DataEx!$1:$1048576,MATCH('2013'!$A41,DataEx!$D:$D,0),MATCH('2013'!L$6,DataEx!$7:$7,0))</f>
        <v>1673742.2199999997</v>
      </c>
      <c r="M41" s="91">
        <f>+INDEX(DataEx!$1:$1048576,MATCH('2013'!$A41,DataEx!$D:$D,0),MATCH('2013'!M$6,DataEx!$7:$7,0))</f>
        <v>1597215.3400000008</v>
      </c>
      <c r="N41" s="91">
        <f>+INDEX(DataEx!$1:$1048576,MATCH('2013'!$A41,DataEx!$D:$D,0),MATCH('2013'!N$6,DataEx!$7:$7,0))</f>
        <v>1583362.94</v>
      </c>
      <c r="O41" s="91">
        <f>+INDEX(DataEx!$1:$1048576,MATCH('2013'!$A41,DataEx!$D:$D,0),MATCH('2013'!O$6,DataEx!$7:$7,0))</f>
        <v>1556662.8600000006</v>
      </c>
      <c r="P41" s="91">
        <f>+INDEX(DataEx!$1:$1048576,MATCH('2013'!$A41,DataEx!$D:$D,0),MATCH('2013'!P$6,DataEx!$7:$7,0))</f>
        <v>1657284.79</v>
      </c>
      <c r="Q41" s="91">
        <f>+INDEX(DataEx!$1:$1048576,MATCH('2013'!$A41,DataEx!$D:$D,0),MATCH('2013'!Q$6,DataEx!$7:$7,0))</f>
        <v>1584386.8800000004</v>
      </c>
      <c r="R41" s="91">
        <f>+INDEX(DataEx!$1:$1048576,MATCH('2013'!$A41,DataEx!$D:$D,0),MATCH('2013'!R$6,DataEx!$7:$7,0))</f>
        <v>3716241.4299999992</v>
      </c>
      <c r="S41" s="126">
        <f t="shared" si="3"/>
        <v>21938694.789999999</v>
      </c>
      <c r="T41" s="127">
        <f t="shared" si="4"/>
        <v>6.5941372978659454E-3</v>
      </c>
    </row>
    <row r="42" spans="1:20">
      <c r="A42" s="72">
        <v>440</v>
      </c>
      <c r="B42" s="398" t="str">
        <f>+VLOOKUP($A42,Master!$D$22:$G$218,4,FALSE)</f>
        <v>Kapitalni izdaci u tekućem budžetu</v>
      </c>
      <c r="C42" s="399"/>
      <c r="D42" s="399"/>
      <c r="E42" s="399"/>
      <c r="F42" s="399"/>
      <c r="G42" s="91">
        <f>+INDEX(DataEx!$1:$1048576,MATCH('2013'!$A42,DataEx!$D:$D,0),MATCH('2013'!G$6,DataEx!$7:$7,0))</f>
        <v>159304.27999999997</v>
      </c>
      <c r="H42" s="91">
        <f>+INDEX(DataEx!$1:$1048576,MATCH('2013'!$A42,DataEx!$D:$D,0),MATCH('2013'!H$6,DataEx!$7:$7,0))</f>
        <v>113445.32999999999</v>
      </c>
      <c r="I42" s="91">
        <f>+INDEX(DataEx!$1:$1048576,MATCH('2013'!$A42,DataEx!$D:$D,0),MATCH('2013'!I$6,DataEx!$7:$7,0))</f>
        <v>518917.44999999995</v>
      </c>
      <c r="J42" s="91">
        <f>+INDEX(DataEx!$1:$1048576,MATCH('2013'!$A42,DataEx!$D:$D,0),MATCH('2013'!J$6,DataEx!$7:$7,0))</f>
        <v>701872.01000000152</v>
      </c>
      <c r="K42" s="91">
        <f>+INDEX(DataEx!$1:$1048576,MATCH('2013'!$A42,DataEx!$D:$D,0),MATCH('2013'!K$6,DataEx!$7:$7,0))</f>
        <v>697226.15</v>
      </c>
      <c r="L42" s="91">
        <f>+INDEX(DataEx!$1:$1048576,MATCH('2013'!$A42,DataEx!$D:$D,0),MATCH('2013'!L$6,DataEx!$7:$7,0))</f>
        <v>503944.99999999994</v>
      </c>
      <c r="M42" s="91">
        <f>+INDEX(DataEx!$1:$1048576,MATCH('2013'!$A42,DataEx!$D:$D,0),MATCH('2013'!M$6,DataEx!$7:$7,0))</f>
        <v>403992.4</v>
      </c>
      <c r="N42" s="91">
        <f>+INDEX(DataEx!$1:$1048576,MATCH('2013'!$A42,DataEx!$D:$D,0),MATCH('2013'!N$6,DataEx!$7:$7,0))</f>
        <v>1283008.3199999998</v>
      </c>
      <c r="O42" s="91">
        <f>+INDEX(DataEx!$1:$1048576,MATCH('2013'!$A42,DataEx!$D:$D,0),MATCH('2013'!O$6,DataEx!$7:$7,0))</f>
        <v>1970526.5499999998</v>
      </c>
      <c r="P42" s="91">
        <f>+INDEX(DataEx!$1:$1048576,MATCH('2013'!$A42,DataEx!$D:$D,0),MATCH('2013'!P$6,DataEx!$7:$7,0))</f>
        <v>655809.37</v>
      </c>
      <c r="Q42" s="91">
        <f>+INDEX(DataEx!$1:$1048576,MATCH('2013'!$A42,DataEx!$D:$D,0),MATCH('2013'!Q$6,DataEx!$7:$7,0))</f>
        <v>440058.91</v>
      </c>
      <c r="R42" s="91">
        <f>+INDEX(DataEx!$1:$1048576,MATCH('2013'!$A42,DataEx!$D:$D,0),MATCH('2013'!R$6,DataEx!$7:$7,0))</f>
        <v>4764124.82</v>
      </c>
      <c r="S42" s="126">
        <f t="shared" si="3"/>
        <v>12212230.590000002</v>
      </c>
      <c r="T42" s="127">
        <f t="shared" si="4"/>
        <v>3.6706433994589728E-3</v>
      </c>
    </row>
    <row r="43" spans="1:20">
      <c r="A43" s="72">
        <v>42</v>
      </c>
      <c r="B43" s="384" t="str">
        <f>+VLOOKUP($A43,Master!$D$22:$G$218,4,FALSE)</f>
        <v>Transferi za socijalnu zaštitu</v>
      </c>
      <c r="C43" s="385"/>
      <c r="D43" s="385"/>
      <c r="E43" s="385"/>
      <c r="F43" s="385"/>
      <c r="G43" s="87">
        <f>+SUM(G44:G48)</f>
        <v>38151243.679999985</v>
      </c>
      <c r="H43" s="87">
        <f t="shared" ref="H43:R43" si="8">+SUM(H44:H48)</f>
        <v>42304307.499999993</v>
      </c>
      <c r="I43" s="87">
        <f t="shared" si="8"/>
        <v>40495852.529999986</v>
      </c>
      <c r="J43" s="87">
        <f t="shared" si="8"/>
        <v>40445889.589999996</v>
      </c>
      <c r="K43" s="87">
        <f t="shared" si="8"/>
        <v>39916624.779999986</v>
      </c>
      <c r="L43" s="87">
        <f t="shared" si="8"/>
        <v>39873840.350000001</v>
      </c>
      <c r="M43" s="87">
        <f t="shared" si="8"/>
        <v>39783817.739999995</v>
      </c>
      <c r="N43" s="87">
        <f t="shared" si="8"/>
        <v>39183217.88000001</v>
      </c>
      <c r="O43" s="87">
        <f t="shared" si="8"/>
        <v>40139584.429999992</v>
      </c>
      <c r="P43" s="87">
        <f t="shared" si="8"/>
        <v>39790180.209999986</v>
      </c>
      <c r="Q43" s="87">
        <f t="shared" si="8"/>
        <v>39831268.440000013</v>
      </c>
      <c r="R43" s="88">
        <f t="shared" si="8"/>
        <v>43051593.350000009</v>
      </c>
      <c r="S43" s="128">
        <f t="shared" si="3"/>
        <v>482967420.4799999</v>
      </c>
      <c r="T43" s="129">
        <f t="shared" si="4"/>
        <v>0.14516604162308383</v>
      </c>
    </row>
    <row r="44" spans="1:20">
      <c r="A44" s="72">
        <v>421</v>
      </c>
      <c r="B44" s="398" t="str">
        <f>+VLOOKUP($A44,Master!$D$22:$G$218,4,FALSE)</f>
        <v>Prava iz oblasti socijalne zaštite</v>
      </c>
      <c r="C44" s="399"/>
      <c r="D44" s="399"/>
      <c r="E44" s="399"/>
      <c r="F44" s="399"/>
      <c r="G44" s="91">
        <f>+INDEX(DataEx!$1:$1048576,MATCH('2013'!$A44,DataEx!$D:$D,0),MATCH('2013'!G$6,DataEx!$7:$7,0))</f>
        <v>5249177.4899999993</v>
      </c>
      <c r="H44" s="91">
        <f>+INDEX(DataEx!$1:$1048576,MATCH('2013'!$A44,DataEx!$D:$D,0),MATCH('2013'!H$6,DataEx!$7:$7,0))</f>
        <v>6265311.1100000003</v>
      </c>
      <c r="I44" s="91">
        <f>+INDEX(DataEx!$1:$1048576,MATCH('2013'!$A44,DataEx!$D:$D,0),MATCH('2013'!I$6,DataEx!$7:$7,0))</f>
        <v>5548846.8199999994</v>
      </c>
      <c r="J44" s="91">
        <f>+INDEX(DataEx!$1:$1048576,MATCH('2013'!$A44,DataEx!$D:$D,0),MATCH('2013'!J$6,DataEx!$7:$7,0))</f>
        <v>5564842.5499999998</v>
      </c>
      <c r="K44" s="91">
        <f>+INDEX(DataEx!$1:$1048576,MATCH('2013'!$A44,DataEx!$D:$D,0),MATCH('2013'!K$6,DataEx!$7:$7,0))</f>
        <v>5426012.3199999984</v>
      </c>
      <c r="L44" s="91">
        <f>+INDEX(DataEx!$1:$1048576,MATCH('2013'!$A44,DataEx!$D:$D,0),MATCH('2013'!L$6,DataEx!$7:$7,0))</f>
        <v>5414506.1200000001</v>
      </c>
      <c r="M44" s="91">
        <f>+INDEX(DataEx!$1:$1048576,MATCH('2013'!$A44,DataEx!$D:$D,0),MATCH('2013'!M$6,DataEx!$7:$7,0))</f>
        <v>5377364.7999999998</v>
      </c>
      <c r="N44" s="91">
        <f>+INDEX(DataEx!$1:$1048576,MATCH('2013'!$A44,DataEx!$D:$D,0),MATCH('2013'!N$6,DataEx!$7:$7,0))</f>
        <v>4628282.3600000003</v>
      </c>
      <c r="O44" s="91">
        <f>+INDEX(DataEx!$1:$1048576,MATCH('2013'!$A44,DataEx!$D:$D,0),MATCH('2013'!O$6,DataEx!$7:$7,0))</f>
        <v>4825112.1500000004</v>
      </c>
      <c r="P44" s="91">
        <f>+INDEX(DataEx!$1:$1048576,MATCH('2013'!$A44,DataEx!$D:$D,0),MATCH('2013'!P$6,DataEx!$7:$7,0))</f>
        <v>4994196.5700000012</v>
      </c>
      <c r="Q44" s="91">
        <f>+INDEX(DataEx!$1:$1048576,MATCH('2013'!$A44,DataEx!$D:$D,0),MATCH('2013'!Q$6,DataEx!$7:$7,0))</f>
        <v>5164469.1300000008</v>
      </c>
      <c r="R44" s="91">
        <f>+INDEX(DataEx!$1:$1048576,MATCH('2013'!$A44,DataEx!$D:$D,0),MATCH('2013'!R$6,DataEx!$7:$7,0))</f>
        <v>5578422.5699999994</v>
      </c>
      <c r="S44" s="126">
        <f t="shared" si="3"/>
        <v>64036543.990000002</v>
      </c>
      <c r="T44" s="127">
        <f t="shared" si="4"/>
        <v>1.9247533510670274E-2</v>
      </c>
    </row>
    <row r="45" spans="1:20">
      <c r="A45" s="72">
        <v>422</v>
      </c>
      <c r="B45" s="398" t="str">
        <f>+VLOOKUP($A45,Master!$D$22:$G$218,4,FALSE)</f>
        <v>Sredstva za tehnološke viškove</v>
      </c>
      <c r="C45" s="399"/>
      <c r="D45" s="399"/>
      <c r="E45" s="399"/>
      <c r="F45" s="399"/>
      <c r="G45" s="91">
        <f>+INDEX(DataEx!$1:$1048576,MATCH('2013'!$A45,DataEx!$D:$D,0),MATCH('2013'!G$6,DataEx!$7:$7,0))</f>
        <v>217499.03000000003</v>
      </c>
      <c r="H45" s="91">
        <f>+INDEX(DataEx!$1:$1048576,MATCH('2013'!$A45,DataEx!$D:$D,0),MATCH('2013'!H$6,DataEx!$7:$7,0))</f>
        <v>1858188.85</v>
      </c>
      <c r="I45" s="91">
        <f>+INDEX(DataEx!$1:$1048576,MATCH('2013'!$A45,DataEx!$D:$D,0),MATCH('2013'!I$6,DataEx!$7:$7,0))</f>
        <v>1411205.3399999999</v>
      </c>
      <c r="J45" s="91">
        <f>+INDEX(DataEx!$1:$1048576,MATCH('2013'!$A45,DataEx!$D:$D,0),MATCH('2013'!J$6,DataEx!$7:$7,0))</f>
        <v>929016.33999999985</v>
      </c>
      <c r="K45" s="91">
        <f>+INDEX(DataEx!$1:$1048576,MATCH('2013'!$A45,DataEx!$D:$D,0),MATCH('2013'!K$6,DataEx!$7:$7,0))</f>
        <v>880474.57</v>
      </c>
      <c r="L45" s="91">
        <f>+INDEX(DataEx!$1:$1048576,MATCH('2013'!$A45,DataEx!$D:$D,0),MATCH('2013'!L$6,DataEx!$7:$7,0))</f>
        <v>934224.59999999986</v>
      </c>
      <c r="M45" s="91">
        <f>+INDEX(DataEx!$1:$1048576,MATCH('2013'!$A45,DataEx!$D:$D,0),MATCH('2013'!M$6,DataEx!$7:$7,0))</f>
        <v>746595.69</v>
      </c>
      <c r="N45" s="91">
        <f>+INDEX(DataEx!$1:$1048576,MATCH('2013'!$A45,DataEx!$D:$D,0),MATCH('2013'!N$6,DataEx!$7:$7,0))</f>
        <v>1119949.56</v>
      </c>
      <c r="O45" s="91">
        <f>+INDEX(DataEx!$1:$1048576,MATCH('2013'!$A45,DataEx!$D:$D,0),MATCH('2013'!O$6,DataEx!$7:$7,0))</f>
        <v>976049.14999999991</v>
      </c>
      <c r="P45" s="91">
        <f>+INDEX(DataEx!$1:$1048576,MATCH('2013'!$A45,DataEx!$D:$D,0),MATCH('2013'!P$6,DataEx!$7:$7,0))</f>
        <v>1095627.2599999998</v>
      </c>
      <c r="Q45" s="91">
        <f>+INDEX(DataEx!$1:$1048576,MATCH('2013'!$A45,DataEx!$D:$D,0),MATCH('2013'!Q$6,DataEx!$7:$7,0))</f>
        <v>977725.46</v>
      </c>
      <c r="R45" s="91">
        <f>+INDEX(DataEx!$1:$1048576,MATCH('2013'!$A45,DataEx!$D:$D,0),MATCH('2013'!R$6,DataEx!$7:$7,0))</f>
        <v>1939799.67</v>
      </c>
      <c r="S45" s="126">
        <f t="shared" si="3"/>
        <v>13086355.520000001</v>
      </c>
      <c r="T45" s="127">
        <f t="shared" si="4"/>
        <v>3.9333800781484827E-3</v>
      </c>
    </row>
    <row r="46" spans="1:20">
      <c r="A46" s="72">
        <v>423</v>
      </c>
      <c r="B46" s="398" t="str">
        <f>+VLOOKUP($A46,Master!$D$22:$G$218,4,FALSE)</f>
        <v>Prava iz oblasti penzijskog i invalidskog osiguranja</v>
      </c>
      <c r="C46" s="399"/>
      <c r="D46" s="399"/>
      <c r="E46" s="399"/>
      <c r="F46" s="399"/>
      <c r="G46" s="91">
        <f>+INDEX(DataEx!$1:$1048576,MATCH('2013'!$A46,DataEx!$D:$D,0),MATCH('2013'!G$6,DataEx!$7:$7,0))</f>
        <v>31674733.129999988</v>
      </c>
      <c r="H46" s="91">
        <f>+INDEX(DataEx!$1:$1048576,MATCH('2013'!$A46,DataEx!$D:$D,0),MATCH('2013'!H$6,DataEx!$7:$7,0))</f>
        <v>31981161.769999992</v>
      </c>
      <c r="I46" s="91">
        <f>+INDEX(DataEx!$1:$1048576,MATCH('2013'!$A46,DataEx!$D:$D,0),MATCH('2013'!I$6,DataEx!$7:$7,0))</f>
        <v>32270882.729999989</v>
      </c>
      <c r="J46" s="91">
        <f>+INDEX(DataEx!$1:$1048576,MATCH('2013'!$A46,DataEx!$D:$D,0),MATCH('2013'!J$6,DataEx!$7:$7,0))</f>
        <v>31901739.649999991</v>
      </c>
      <c r="K46" s="91">
        <f>+INDEX(DataEx!$1:$1048576,MATCH('2013'!$A46,DataEx!$D:$D,0),MATCH('2013'!K$6,DataEx!$7:$7,0))</f>
        <v>31873820.949999992</v>
      </c>
      <c r="L46" s="91">
        <f>+INDEX(DataEx!$1:$1048576,MATCH('2013'!$A46,DataEx!$D:$D,0),MATCH('2013'!L$6,DataEx!$7:$7,0))</f>
        <v>31986440.059999999</v>
      </c>
      <c r="M46" s="91">
        <f>+INDEX(DataEx!$1:$1048576,MATCH('2013'!$A46,DataEx!$D:$D,0),MATCH('2013'!M$6,DataEx!$7:$7,0))</f>
        <v>31784804.799999997</v>
      </c>
      <c r="N46" s="91">
        <f>+INDEX(DataEx!$1:$1048576,MATCH('2013'!$A46,DataEx!$D:$D,0),MATCH('2013'!N$6,DataEx!$7:$7,0))</f>
        <v>31691801.060000014</v>
      </c>
      <c r="O46" s="91">
        <f>+INDEX(DataEx!$1:$1048576,MATCH('2013'!$A46,DataEx!$D:$D,0),MATCH('2013'!O$6,DataEx!$7:$7,0))</f>
        <v>31830341.049999997</v>
      </c>
      <c r="P46" s="91">
        <f>+INDEX(DataEx!$1:$1048576,MATCH('2013'!$A46,DataEx!$D:$D,0),MATCH('2013'!P$6,DataEx!$7:$7,0))</f>
        <v>31877312.889999993</v>
      </c>
      <c r="Q46" s="91">
        <f>+INDEX(DataEx!$1:$1048576,MATCH('2013'!$A46,DataEx!$D:$D,0),MATCH('2013'!Q$6,DataEx!$7:$7,0))</f>
        <v>32168831.480000004</v>
      </c>
      <c r="R46" s="91">
        <f>+INDEX(DataEx!$1:$1048576,MATCH('2013'!$A46,DataEx!$D:$D,0),MATCH('2013'!R$6,DataEx!$7:$7,0))</f>
        <v>32148029.950000003</v>
      </c>
      <c r="S46" s="126">
        <f t="shared" si="3"/>
        <v>383189899.51999998</v>
      </c>
      <c r="T46" s="127">
        <f t="shared" si="4"/>
        <v>0.11517580388337842</v>
      </c>
    </row>
    <row r="47" spans="1:20">
      <c r="A47" s="72">
        <v>424</v>
      </c>
      <c r="B47" s="398" t="str">
        <f>+VLOOKUP($A47,Master!$D$22:$G$218,4,FALSE)</f>
        <v>Ostala prava iz oblasti zdravstvene zaštite</v>
      </c>
      <c r="C47" s="399"/>
      <c r="D47" s="399"/>
      <c r="E47" s="399"/>
      <c r="F47" s="399"/>
      <c r="G47" s="91">
        <f>+INDEX(DataEx!$1:$1048576,MATCH('2013'!$A47,DataEx!$D:$D,0),MATCH('2013'!G$6,DataEx!$7:$7,0))</f>
        <v>639432.91000000015</v>
      </c>
      <c r="H47" s="91">
        <f>+INDEX(DataEx!$1:$1048576,MATCH('2013'!$A47,DataEx!$D:$D,0),MATCH('2013'!H$6,DataEx!$7:$7,0))</f>
        <v>1579093.2500000002</v>
      </c>
      <c r="I47" s="91">
        <f>+INDEX(DataEx!$1:$1048576,MATCH('2013'!$A47,DataEx!$D:$D,0),MATCH('2013'!I$6,DataEx!$7:$7,0))</f>
        <v>626460.35000000009</v>
      </c>
      <c r="J47" s="91">
        <f>+INDEX(DataEx!$1:$1048576,MATCH('2013'!$A47,DataEx!$D:$D,0),MATCH('2013'!J$6,DataEx!$7:$7,0))</f>
        <v>1544704.7100000004</v>
      </c>
      <c r="K47" s="91">
        <f>+INDEX(DataEx!$1:$1048576,MATCH('2013'!$A47,DataEx!$D:$D,0),MATCH('2013'!K$6,DataEx!$7:$7,0))</f>
        <v>1166317.4599999997</v>
      </c>
      <c r="L47" s="91">
        <f>+INDEX(DataEx!$1:$1048576,MATCH('2013'!$A47,DataEx!$D:$D,0),MATCH('2013'!L$6,DataEx!$7:$7,0))</f>
        <v>678250.89000000025</v>
      </c>
      <c r="M47" s="91">
        <f>+INDEX(DataEx!$1:$1048576,MATCH('2013'!$A47,DataEx!$D:$D,0),MATCH('2013'!M$6,DataEx!$7:$7,0))</f>
        <v>1306714.3699999999</v>
      </c>
      <c r="N47" s="91">
        <f>+INDEX(DataEx!$1:$1048576,MATCH('2013'!$A47,DataEx!$D:$D,0),MATCH('2013'!N$6,DataEx!$7:$7,0))</f>
        <v>1105331.22</v>
      </c>
      <c r="O47" s="91">
        <f>+INDEX(DataEx!$1:$1048576,MATCH('2013'!$A47,DataEx!$D:$D,0),MATCH('2013'!O$6,DataEx!$7:$7,0))</f>
        <v>1786629.0099999988</v>
      </c>
      <c r="P47" s="91">
        <f>+INDEX(DataEx!$1:$1048576,MATCH('2013'!$A47,DataEx!$D:$D,0),MATCH('2013'!P$6,DataEx!$7:$7,0))</f>
        <v>1261101.8699999999</v>
      </c>
      <c r="Q47" s="91">
        <f>+INDEX(DataEx!$1:$1048576,MATCH('2013'!$A47,DataEx!$D:$D,0),MATCH('2013'!Q$6,DataEx!$7:$7,0))</f>
        <v>1076426.2</v>
      </c>
      <c r="R47" s="91">
        <f>+INDEX(DataEx!$1:$1048576,MATCH('2013'!$A47,DataEx!$D:$D,0),MATCH('2013'!R$6,DataEx!$7:$7,0))</f>
        <v>2021633.8499999987</v>
      </c>
      <c r="S47" s="126">
        <f t="shared" si="3"/>
        <v>14792096.09</v>
      </c>
      <c r="T47" s="127">
        <f t="shared" si="4"/>
        <v>4.4460763721070034E-3</v>
      </c>
    </row>
    <row r="48" spans="1:20">
      <c r="A48" s="72">
        <v>425</v>
      </c>
      <c r="B48" s="398" t="str">
        <f>+VLOOKUP($A48,Master!$D$22:$G$218,4,FALSE)</f>
        <v>Ostala prava iz zdravstvenog osiguranja</v>
      </c>
      <c r="C48" s="399"/>
      <c r="D48" s="399"/>
      <c r="E48" s="399"/>
      <c r="F48" s="399"/>
      <c r="G48" s="91">
        <f>+INDEX(DataEx!$1:$1048576,MATCH('2013'!$A48,DataEx!$D:$D,0),MATCH('2013'!G$6,DataEx!$7:$7,0))</f>
        <v>370401.12000000005</v>
      </c>
      <c r="H48" s="91">
        <f>+INDEX(DataEx!$1:$1048576,MATCH('2013'!$A48,DataEx!$D:$D,0),MATCH('2013'!H$6,DataEx!$7:$7,0))</f>
        <v>620552.5199999999</v>
      </c>
      <c r="I48" s="91">
        <f>+INDEX(DataEx!$1:$1048576,MATCH('2013'!$A48,DataEx!$D:$D,0),MATCH('2013'!I$6,DataEx!$7:$7,0))</f>
        <v>638457.29</v>
      </c>
      <c r="J48" s="91">
        <f>+INDEX(DataEx!$1:$1048576,MATCH('2013'!$A48,DataEx!$D:$D,0),MATCH('2013'!J$6,DataEx!$7:$7,0))</f>
        <v>505586.33999999991</v>
      </c>
      <c r="K48" s="91">
        <f>+INDEX(DataEx!$1:$1048576,MATCH('2013'!$A48,DataEx!$D:$D,0),MATCH('2013'!K$6,DataEx!$7:$7,0))</f>
        <v>569999.48</v>
      </c>
      <c r="L48" s="91">
        <f>+INDEX(DataEx!$1:$1048576,MATCH('2013'!$A48,DataEx!$D:$D,0),MATCH('2013'!L$6,DataEx!$7:$7,0))</f>
        <v>860418.68</v>
      </c>
      <c r="M48" s="91">
        <f>+INDEX(DataEx!$1:$1048576,MATCH('2013'!$A48,DataEx!$D:$D,0),MATCH('2013'!M$6,DataEx!$7:$7,0))</f>
        <v>568338.07999999984</v>
      </c>
      <c r="N48" s="91">
        <f>+INDEX(DataEx!$1:$1048576,MATCH('2013'!$A48,DataEx!$D:$D,0),MATCH('2013'!N$6,DataEx!$7:$7,0))</f>
        <v>637853.68000000005</v>
      </c>
      <c r="O48" s="91">
        <f>+INDEX(DataEx!$1:$1048576,MATCH('2013'!$A48,DataEx!$D:$D,0),MATCH('2013'!O$6,DataEx!$7:$7,0))</f>
        <v>721453.06999999983</v>
      </c>
      <c r="P48" s="91">
        <f>+INDEX(DataEx!$1:$1048576,MATCH('2013'!$A48,DataEx!$D:$D,0),MATCH('2013'!P$6,DataEx!$7:$7,0))</f>
        <v>561941.62</v>
      </c>
      <c r="Q48" s="91">
        <f>+INDEX(DataEx!$1:$1048576,MATCH('2013'!$A48,DataEx!$D:$D,0),MATCH('2013'!Q$6,DataEx!$7:$7,0))</f>
        <v>443816.17000000004</v>
      </c>
      <c r="R48" s="91">
        <f>+INDEX(DataEx!$1:$1048576,MATCH('2013'!$A48,DataEx!$D:$D,0),MATCH('2013'!R$6,DataEx!$7:$7,0))</f>
        <v>1363707.3099999996</v>
      </c>
      <c r="S48" s="126">
        <f t="shared" si="3"/>
        <v>7862525.3599999994</v>
      </c>
      <c r="T48" s="127">
        <f t="shared" si="4"/>
        <v>2.3632477787796811E-3</v>
      </c>
    </row>
    <row r="49" spans="1:20">
      <c r="A49" s="72">
        <v>43</v>
      </c>
      <c r="B49" s="392" t="str">
        <f>+VLOOKUP($A49,Master!$D$22:$G$218,4,FALSE)</f>
        <v xml:space="preserve">Transferi institucijama, pojedincima, nevladinom i javnom sektoru </v>
      </c>
      <c r="C49" s="393"/>
      <c r="D49" s="393"/>
      <c r="E49" s="393"/>
      <c r="F49" s="393"/>
      <c r="G49" s="85">
        <f>+INDEX(DataEx!$1:$1048576,MATCH('2013'!$A49,DataEx!$D:$D,0),MATCH('2013'!G$6,DataEx!$7:$7,0))</f>
        <v>4766352.82</v>
      </c>
      <c r="H49" s="85">
        <f>+INDEX(DataEx!$1:$1048576,MATCH('2013'!$A49,DataEx!$D:$D,0),MATCH('2013'!H$6,DataEx!$7:$7,0))</f>
        <v>7183318.2800000003</v>
      </c>
      <c r="I49" s="85">
        <f>+INDEX(DataEx!$1:$1048576,MATCH('2013'!$A49,DataEx!$D:$D,0),MATCH('2013'!I$6,DataEx!$7:$7,0))</f>
        <v>8947545.6400000043</v>
      </c>
      <c r="J49" s="85">
        <f>+INDEX(DataEx!$1:$1048576,MATCH('2013'!$A49,DataEx!$D:$D,0),MATCH('2013'!J$6,DataEx!$7:$7,0))</f>
        <v>5884665.6099999966</v>
      </c>
      <c r="K49" s="85">
        <f>+INDEX(DataEx!$1:$1048576,MATCH('2013'!$A49,DataEx!$D:$D,0),MATCH('2013'!K$6,DataEx!$7:$7,0))</f>
        <v>7415737.6300000092</v>
      </c>
      <c r="L49" s="85">
        <f>+INDEX(DataEx!$1:$1048576,MATCH('2013'!$A49,DataEx!$D:$D,0),MATCH('2013'!L$6,DataEx!$7:$7,0))</f>
        <v>7060820.3000000007</v>
      </c>
      <c r="M49" s="85">
        <f>+INDEX(DataEx!$1:$1048576,MATCH('2013'!$A49,DataEx!$D:$D,0),MATCH('2013'!M$6,DataEx!$7:$7,0))</f>
        <v>5861351.5200000033</v>
      </c>
      <c r="N49" s="85">
        <f>+INDEX(DataEx!$1:$1048576,MATCH('2013'!$A49,DataEx!$D:$D,0),MATCH('2013'!N$6,DataEx!$7:$7,0))</f>
        <v>9038041.9699999969</v>
      </c>
      <c r="O49" s="85">
        <f>+INDEX(DataEx!$1:$1048576,MATCH('2013'!$A49,DataEx!$D:$D,0),MATCH('2013'!O$6,DataEx!$7:$7,0))</f>
        <v>8245712.2599999988</v>
      </c>
      <c r="P49" s="85">
        <f>+INDEX(DataEx!$1:$1048576,MATCH('2013'!$A49,DataEx!$D:$D,0),MATCH('2013'!P$6,DataEx!$7:$7,0))</f>
        <v>7298462.0700000059</v>
      </c>
      <c r="Q49" s="85">
        <f>+INDEX(DataEx!$1:$1048576,MATCH('2013'!$A49,DataEx!$D:$D,0),MATCH('2013'!Q$6,DataEx!$7:$7,0))</f>
        <v>4753269.4800000023</v>
      </c>
      <c r="R49" s="86">
        <f>+INDEX(DataEx!$1:$1048576,MATCH('2013'!$A49,DataEx!$D:$D,0),MATCH('2013'!R$6,DataEx!$7:$7,0))</f>
        <v>17851748.629999999</v>
      </c>
      <c r="S49" s="128">
        <f t="shared" si="3"/>
        <v>94307026.210000023</v>
      </c>
      <c r="T49" s="129">
        <f t="shared" si="4"/>
        <v>2.8345965196874066E-2</v>
      </c>
    </row>
    <row r="50" spans="1:20">
      <c r="A50" s="72">
        <v>44</v>
      </c>
      <c r="B50" s="392" t="str">
        <f>+VLOOKUP($A50,Master!$D$22:$G$218,4,FALSE)</f>
        <v>Kapitalni budžet</v>
      </c>
      <c r="C50" s="393"/>
      <c r="D50" s="393"/>
      <c r="E50" s="393"/>
      <c r="F50" s="393"/>
      <c r="G50" s="85">
        <f>+INDEX(DataEx!$1:$1048576,MATCH('2013'!$A50,DataEx!$D:$D,0),MATCH('2013'!G$6,DataEx!$7:$7,0))+1286143.71416667</f>
        <v>1424221.5241666702</v>
      </c>
      <c r="H50" s="85">
        <f>+INDEX(DataEx!$1:$1048576,MATCH('2013'!$A50,DataEx!$D:$D,0),MATCH('2013'!H$6,DataEx!$7:$7,0))+1286143.71416667</f>
        <v>3294208.7341666697</v>
      </c>
      <c r="I50" s="85">
        <f>+INDEX(DataEx!$1:$1048576,MATCH('2013'!$A50,DataEx!$D:$D,0),MATCH('2013'!I$6,DataEx!$7:$7,0))+1286143.71416667</f>
        <v>5708384.9641666701</v>
      </c>
      <c r="J50" s="85">
        <f>+INDEX(DataEx!$1:$1048576,MATCH('2013'!$A50,DataEx!$D:$D,0),MATCH('2013'!J$6,DataEx!$7:$7,0))+1286143.71416667</f>
        <v>5483816.384166671</v>
      </c>
      <c r="K50" s="85">
        <f>+INDEX(DataEx!$1:$1048576,MATCH('2013'!$A50,DataEx!$D:$D,0),MATCH('2013'!K$6,DataEx!$7:$7,0))+1286143.71416667</f>
        <v>5523061.1541666696</v>
      </c>
      <c r="L50" s="85">
        <f>+INDEX(DataEx!$1:$1048576,MATCH('2013'!$A50,DataEx!$D:$D,0),MATCH('2013'!L$6,DataEx!$7:$7,0))+1286143.71416667</f>
        <v>5992299.134166671</v>
      </c>
      <c r="M50" s="85">
        <f>+INDEX(DataEx!$1:$1048576,MATCH('2013'!$A50,DataEx!$D:$D,0),MATCH('2013'!M$6,DataEx!$7:$7,0))+1286143.71416667</f>
        <v>5810667.2841666704</v>
      </c>
      <c r="N50" s="85">
        <f>+INDEX(DataEx!$1:$1048576,MATCH('2013'!$A50,DataEx!$D:$D,0),MATCH('2013'!N$6,DataEx!$7:$7,0))+1286143.71416667</f>
        <v>5502461.2041666703</v>
      </c>
      <c r="O50" s="85">
        <f>+INDEX(DataEx!$1:$1048576,MATCH('2013'!$A50,DataEx!$D:$D,0),MATCH('2013'!O$6,DataEx!$7:$7,0))+1286143.71416667</f>
        <v>5227500.2841666695</v>
      </c>
      <c r="P50" s="85">
        <f>+INDEX(DataEx!$1:$1048576,MATCH('2013'!$A50,DataEx!$D:$D,0),MATCH('2013'!P$6,DataEx!$7:$7,0))+1286143.71416667</f>
        <v>7261464.3841666682</v>
      </c>
      <c r="Q50" s="85">
        <f>+INDEX(DataEx!$1:$1048576,MATCH('2013'!$A50,DataEx!$D:$D,0),MATCH('2013'!Q$6,DataEx!$7:$7,0))+1286143.71416667</f>
        <v>7331989.9841666706</v>
      </c>
      <c r="R50" s="85">
        <f>+INDEX(DataEx!$1:$1048576,MATCH('2013'!$A50,DataEx!$D:$D,0),MATCH('2013'!R$6,DataEx!$7:$7,0))+1286143.71416667</f>
        <v>18659152.394166671</v>
      </c>
      <c r="S50" s="128">
        <f t="shared" si="3"/>
        <v>77219227.430000037</v>
      </c>
      <c r="T50" s="129">
        <f t="shared" si="4"/>
        <v>2.3209866976254896E-2</v>
      </c>
    </row>
    <row r="51" spans="1:20">
      <c r="A51" s="72">
        <v>451</v>
      </c>
      <c r="B51" s="382" t="str">
        <f>+VLOOKUP($A51,Master!$D$22:$G$218,4,FALSE)</f>
        <v>Pozajmice i krediti</v>
      </c>
      <c r="C51" s="383"/>
      <c r="D51" s="383"/>
      <c r="E51" s="383"/>
      <c r="F51" s="383"/>
      <c r="G51" s="91">
        <f>+INDEX(DataEx!$1:$1048576,MATCH('2013'!$A51,DataEx!$D:$D,0),MATCH('2013'!G$6,DataEx!$7:$7,0))</f>
        <v>5000</v>
      </c>
      <c r="H51" s="91">
        <f>+INDEX(DataEx!$1:$1048576,MATCH('2013'!$A51,DataEx!$D:$D,0),MATCH('2013'!H$6,DataEx!$7:$7,0))</f>
        <v>57001.11</v>
      </c>
      <c r="I51" s="91">
        <f>+INDEX(DataEx!$1:$1048576,MATCH('2013'!$A51,DataEx!$D:$D,0),MATCH('2013'!I$6,DataEx!$7:$7,0))</f>
        <v>614160.66</v>
      </c>
      <c r="J51" s="91">
        <f>+INDEX(DataEx!$1:$1048576,MATCH('2013'!$A51,DataEx!$D:$D,0),MATCH('2013'!J$6,DataEx!$7:$7,0))</f>
        <v>220833.34</v>
      </c>
      <c r="K51" s="91">
        <f>+INDEX(DataEx!$1:$1048576,MATCH('2013'!$A51,DataEx!$D:$D,0),MATCH('2013'!K$6,DataEx!$7:$7,0))</f>
        <v>331814</v>
      </c>
      <c r="L51" s="91">
        <f>+INDEX(DataEx!$1:$1048576,MATCH('2013'!$A51,DataEx!$D:$D,0),MATCH('2013'!L$6,DataEx!$7:$7,0))</f>
        <v>6656</v>
      </c>
      <c r="M51" s="91">
        <f>+INDEX(DataEx!$1:$1048576,MATCH('2013'!$A51,DataEx!$D:$D,0),MATCH('2013'!M$6,DataEx!$7:$7,0))</f>
        <v>27500</v>
      </c>
      <c r="N51" s="91">
        <f>+INDEX(DataEx!$1:$1048576,MATCH('2013'!$A51,DataEx!$D:$D,0),MATCH('2013'!N$6,DataEx!$7:$7,0))</f>
        <v>40000</v>
      </c>
      <c r="O51" s="91">
        <f>+INDEX(DataEx!$1:$1048576,MATCH('2013'!$A51,DataEx!$D:$D,0),MATCH('2013'!O$6,DataEx!$7:$7,0))</f>
        <v>17507.28</v>
      </c>
      <c r="P51" s="91">
        <f>+INDEX(DataEx!$1:$1048576,MATCH('2013'!$A51,DataEx!$D:$D,0),MATCH('2013'!P$6,DataEx!$7:$7,0))</f>
        <v>533513.18999999994</v>
      </c>
      <c r="Q51" s="91">
        <f>+INDEX(DataEx!$1:$1048576,MATCH('2013'!$A51,DataEx!$D:$D,0),MATCH('2013'!Q$6,DataEx!$7:$7,0))</f>
        <v>69960</v>
      </c>
      <c r="R51" s="91">
        <f>+INDEX(DataEx!$1:$1048576,MATCH('2013'!$A51,DataEx!$D:$D,0),MATCH('2013'!R$6,DataEx!$7:$7,0))</f>
        <v>828836.4</v>
      </c>
      <c r="S51" s="126">
        <f t="shared" si="3"/>
        <v>2752781.98</v>
      </c>
      <c r="T51" s="127">
        <f t="shared" si="4"/>
        <v>8.2740666666666668E-4</v>
      </c>
    </row>
    <row r="52" spans="1:20">
      <c r="A52" s="72">
        <v>47</v>
      </c>
      <c r="B52" s="382" t="str">
        <f>+VLOOKUP($A52,Master!$D$22:$G$218,4,FALSE)</f>
        <v>Rezerve</v>
      </c>
      <c r="C52" s="383"/>
      <c r="D52" s="383"/>
      <c r="E52" s="383"/>
      <c r="F52" s="383"/>
      <c r="G52" s="91">
        <f>+INDEX(DataEx!$1:$1048576,MATCH('2013'!$A52,DataEx!$D:$D,0),MATCH('2013'!G$6,DataEx!$7:$7,0))</f>
        <v>152480</v>
      </c>
      <c r="H52" s="91">
        <f>+INDEX(DataEx!$1:$1048576,MATCH('2013'!$A52,DataEx!$D:$D,0),MATCH('2013'!H$6,DataEx!$7:$7,0))</f>
        <v>69850</v>
      </c>
      <c r="I52" s="91">
        <f>+INDEX(DataEx!$1:$1048576,MATCH('2013'!$A52,DataEx!$D:$D,0),MATCH('2013'!I$6,DataEx!$7:$7,0))</f>
        <v>381882.20999999996</v>
      </c>
      <c r="J52" s="91">
        <f>+INDEX(DataEx!$1:$1048576,MATCH('2013'!$A52,DataEx!$D:$D,0),MATCH('2013'!J$6,DataEx!$7:$7,0))</f>
        <v>795860</v>
      </c>
      <c r="K52" s="91">
        <f>+INDEX(DataEx!$1:$1048576,MATCH('2013'!$A52,DataEx!$D:$D,0),MATCH('2013'!K$6,DataEx!$7:$7,0))</f>
        <v>1010265.09</v>
      </c>
      <c r="L52" s="91">
        <f>+INDEX(DataEx!$1:$1048576,MATCH('2013'!$A52,DataEx!$D:$D,0),MATCH('2013'!L$6,DataEx!$7:$7,0))</f>
        <v>3303845.5</v>
      </c>
      <c r="M52" s="91">
        <f>+INDEX(DataEx!$1:$1048576,MATCH('2013'!$A52,DataEx!$D:$D,0),MATCH('2013'!M$6,DataEx!$7:$7,0))</f>
        <v>2217610</v>
      </c>
      <c r="N52" s="91">
        <f>+INDEX(DataEx!$1:$1048576,MATCH('2013'!$A52,DataEx!$D:$D,0),MATCH('2013'!N$6,DataEx!$7:$7,0))</f>
        <v>1221150.82</v>
      </c>
      <c r="O52" s="91">
        <f>+INDEX(DataEx!$1:$1048576,MATCH('2013'!$A52,DataEx!$D:$D,0),MATCH('2013'!O$6,DataEx!$7:$7,0))</f>
        <v>2522421.1</v>
      </c>
      <c r="P52" s="91">
        <f>+INDEX(DataEx!$1:$1048576,MATCH('2013'!$A52,DataEx!$D:$D,0),MATCH('2013'!P$6,DataEx!$7:$7,0))</f>
        <v>283431.86</v>
      </c>
      <c r="Q52" s="91">
        <f>+INDEX(DataEx!$1:$1048576,MATCH('2013'!$A52,DataEx!$D:$D,0),MATCH('2013'!Q$6,DataEx!$7:$7,0))</f>
        <v>862021</v>
      </c>
      <c r="R52" s="91">
        <f>+INDEX(DataEx!$1:$1048576,MATCH('2013'!$A52,DataEx!$D:$D,0),MATCH('2013'!R$6,DataEx!$7:$7,0))</f>
        <v>1306027.21</v>
      </c>
      <c r="S52" s="126">
        <f t="shared" si="3"/>
        <v>14126844.789999999</v>
      </c>
      <c r="T52" s="127">
        <f t="shared" si="4"/>
        <v>4.2461210670273518E-3</v>
      </c>
    </row>
    <row r="53" spans="1:20" ht="13.5" thickBot="1">
      <c r="A53" s="72">
        <v>462</v>
      </c>
      <c r="B53" s="386" t="str">
        <f>+VLOOKUP($A53,Master!$D$22:$G$218,4,FALSE)</f>
        <v>Otplata garancija</v>
      </c>
      <c r="C53" s="387"/>
      <c r="D53" s="387"/>
      <c r="E53" s="387"/>
      <c r="F53" s="387"/>
      <c r="G53" s="99">
        <f>+INDEX(DataEx!$1:$1048576,MATCH('2013'!$A53,DataEx!$D:$D,0),MATCH('2013'!G$6,DataEx!$7:$7,0))</f>
        <v>0</v>
      </c>
      <c r="H53" s="99">
        <f>+INDEX(DataEx!$1:$1048576,MATCH('2013'!$A53,DataEx!$D:$D,0),MATCH('2013'!H$6,DataEx!$7:$7,0))</f>
        <v>0</v>
      </c>
      <c r="I53" s="99">
        <f>+INDEX(DataEx!$1:$1048576,MATCH('2013'!$A53,DataEx!$D:$D,0),MATCH('2013'!I$6,DataEx!$7:$7,0))</f>
        <v>0</v>
      </c>
      <c r="J53" s="99">
        <f>+INDEX(DataEx!$1:$1048576,MATCH('2013'!$A53,DataEx!$D:$D,0),MATCH('2013'!J$6,DataEx!$7:$7,0))</f>
        <v>145520.37</v>
      </c>
      <c r="K53" s="99">
        <f>+INDEX(DataEx!$1:$1048576,MATCH('2013'!$A53,DataEx!$D:$D,0),MATCH('2013'!K$6,DataEx!$7:$7,0))</f>
        <v>0</v>
      </c>
      <c r="L53" s="99">
        <f>+INDEX(DataEx!$1:$1048576,MATCH('2013'!$A53,DataEx!$D:$D,0),MATCH('2013'!L$6,DataEx!$7:$7,0))</f>
        <v>0</v>
      </c>
      <c r="M53" s="99">
        <f>+INDEX(DataEx!$1:$1048576,MATCH('2013'!$A53,DataEx!$D:$D,0),MATCH('2013'!M$6,DataEx!$7:$7,0))</f>
        <v>60056480</v>
      </c>
      <c r="N53" s="99">
        <f>+INDEX(DataEx!$1:$1048576,MATCH('2013'!$A53,DataEx!$D:$D,0),MATCH('2013'!N$6,DataEx!$7:$7,0))</f>
        <v>42900294.009999998</v>
      </c>
      <c r="O53" s="99">
        <f>+INDEX(DataEx!$1:$1048576,MATCH('2013'!$A53,DataEx!$D:$D,0),MATCH('2013'!O$6,DataEx!$7:$7,0))</f>
        <v>0</v>
      </c>
      <c r="P53" s="99">
        <f>+INDEX(DataEx!$1:$1048576,MATCH('2013'!$A53,DataEx!$D:$D,0),MATCH('2013'!P$6,DataEx!$7:$7,0))</f>
        <v>0</v>
      </c>
      <c r="Q53" s="99">
        <f>+INDEX(DataEx!$1:$1048576,MATCH('2013'!$A53,DataEx!$D:$D,0),MATCH('2013'!Q$6,DataEx!$7:$7,0))</f>
        <v>3552750.0900000008</v>
      </c>
      <c r="R53" s="99">
        <f>+INDEX(DataEx!$1:$1048576,MATCH('2013'!$A53,DataEx!$D:$D,0),MATCH('2013'!R$6,DataEx!$7:$7,0))</f>
        <v>575548.03</v>
      </c>
      <c r="S53" s="136">
        <f t="shared" si="3"/>
        <v>107230592.5</v>
      </c>
      <c r="T53" s="137">
        <f t="shared" si="4"/>
        <v>3.2230415539525097E-2</v>
      </c>
    </row>
    <row r="54" spans="1:20" ht="13.5" thickBot="1">
      <c r="A54" s="71">
        <v>4630</v>
      </c>
      <c r="B54" s="386" t="str">
        <f>+VLOOKUP($A54,Master!$D$22:$G$218,4,FALSE)</f>
        <v>Otplata obaveza iz prethodnih godina</v>
      </c>
      <c r="C54" s="387"/>
      <c r="D54" s="387"/>
      <c r="E54" s="387"/>
      <c r="F54" s="387"/>
      <c r="G54" s="99">
        <f>+INDEX(DataEx!$1:$1048576,MATCH('2013'!$A54,DataEx!$D:$D,0),MATCH('2013'!G$6,DataEx!$7:$7,0))</f>
        <v>2525490.4799999991</v>
      </c>
      <c r="H54" s="99">
        <f>+INDEX(DataEx!$1:$1048576,MATCH('2013'!$A54,DataEx!$D:$D,0),MATCH('2013'!H$6,DataEx!$7:$7,0))</f>
        <v>6326878.6600000029</v>
      </c>
      <c r="I54" s="99">
        <f>+INDEX(DataEx!$1:$1048576,MATCH('2013'!$A54,DataEx!$D:$D,0),MATCH('2013'!I$6,DataEx!$7:$7,0))</f>
        <v>2148000.9299999997</v>
      </c>
      <c r="J54" s="99">
        <f>+INDEX(DataEx!$1:$1048576,MATCH('2013'!$A54,DataEx!$D:$D,0),MATCH('2013'!J$6,DataEx!$7:$7,0))</f>
        <v>2468111.1500000008</v>
      </c>
      <c r="K54" s="99">
        <f>+INDEX(DataEx!$1:$1048576,MATCH('2013'!$A54,DataEx!$D:$D,0),MATCH('2013'!K$6,DataEx!$7:$7,0))</f>
        <v>1102492.0999999994</v>
      </c>
      <c r="L54" s="99">
        <f>+INDEX(DataEx!$1:$1048576,MATCH('2013'!$A54,DataEx!$D:$D,0),MATCH('2013'!L$6,DataEx!$7:$7,0))</f>
        <v>6182153.1799999997</v>
      </c>
      <c r="M54" s="99">
        <f>+INDEX(DataEx!$1:$1048576,MATCH('2013'!$A54,DataEx!$D:$D,0),MATCH('2013'!M$6,DataEx!$7:$7,0))</f>
        <v>15345385.480000004</v>
      </c>
      <c r="N54" s="99">
        <f>+INDEX(DataEx!$1:$1048576,MATCH('2013'!$A54,DataEx!$D:$D,0),MATCH('2013'!N$6,DataEx!$7:$7,0))</f>
        <v>6244697.2600000184</v>
      </c>
      <c r="O54" s="99">
        <f>+INDEX(DataEx!$1:$1048576,MATCH('2013'!$A54,DataEx!$D:$D,0),MATCH('2013'!O$6,DataEx!$7:$7,0))</f>
        <v>5189842.1999999974</v>
      </c>
      <c r="P54" s="99">
        <f>+INDEX(DataEx!$1:$1048576,MATCH('2013'!$A54,DataEx!$D:$D,0),MATCH('2013'!P$6,DataEx!$7:$7,0))</f>
        <v>2777987.4700000011</v>
      </c>
      <c r="Q54" s="99">
        <f>+INDEX(DataEx!$1:$1048576,MATCH('2013'!$A54,DataEx!$D:$D,0),MATCH('2013'!Q$6,DataEx!$7:$7,0))</f>
        <v>2751258.04</v>
      </c>
      <c r="R54" s="99">
        <f>+INDEX(DataEx!$1:$1048576,MATCH('2013'!$A54,DataEx!$D:$D,0),MATCH('2013'!R$6,DataEx!$7:$7,0))</f>
        <v>7480893.1499999966</v>
      </c>
      <c r="S54" s="136">
        <f>+SUM(G54:R54)</f>
        <v>60543190.100000016</v>
      </c>
      <c r="T54" s="137">
        <f>+S54/$T$7</f>
        <v>1.8197532341448757E-2</v>
      </c>
    </row>
    <row r="55" spans="1:20" ht="13.5" thickBot="1">
      <c r="A55" s="71">
        <v>1005</v>
      </c>
      <c r="B55" s="386" t="str">
        <f>+VLOOKUP($A55,Master!$D$22:$G$220,4,FALSE)</f>
        <v>Neto povećanje obaveza</v>
      </c>
      <c r="C55" s="387"/>
      <c r="D55" s="387"/>
      <c r="E55" s="387"/>
      <c r="F55" s="387"/>
      <c r="G55" s="99">
        <f>+INDEX(DataEx!$1:$1048576,MATCH('2013'!$A55,DataEx!$D:$D,0),MATCH('2013'!G$6,DataEx!$7:$7,0))</f>
        <v>0</v>
      </c>
      <c r="H55" s="99">
        <f>+INDEX(DataEx!$1:$1048576,MATCH('2013'!$A55,DataEx!$D:$D,0),MATCH('2013'!H$6,DataEx!$7:$7,0))</f>
        <v>0</v>
      </c>
      <c r="I55" s="99">
        <f>+INDEX(DataEx!$1:$1048576,MATCH('2013'!$A55,DataEx!$D:$D,0),MATCH('2013'!I$6,DataEx!$7:$7,0))</f>
        <v>0</v>
      </c>
      <c r="J55" s="99">
        <f>+INDEX(DataEx!$1:$1048576,MATCH('2013'!$A55,DataEx!$D:$D,0),MATCH('2013'!J$6,DataEx!$7:$7,0))</f>
        <v>0</v>
      </c>
      <c r="K55" s="99">
        <f>+INDEX(DataEx!$1:$1048576,MATCH('2013'!$A55,DataEx!$D:$D,0),MATCH('2013'!K$6,DataEx!$7:$7,0))</f>
        <v>0</v>
      </c>
      <c r="L55" s="99">
        <f>+INDEX(DataEx!$1:$1048576,MATCH('2013'!$A55,DataEx!$D:$D,0),MATCH('2013'!L$6,DataEx!$7:$7,0))</f>
        <v>0</v>
      </c>
      <c r="M55" s="99">
        <f>+INDEX(DataEx!$1:$1048576,MATCH('2013'!$A55,DataEx!$D:$D,0),MATCH('2013'!M$6,DataEx!$7:$7,0))</f>
        <v>0</v>
      </c>
      <c r="N55" s="99">
        <f>+INDEX(DataEx!$1:$1048576,MATCH('2013'!$A55,DataEx!$D:$D,0),MATCH('2013'!N$6,DataEx!$7:$7,0))</f>
        <v>0</v>
      </c>
      <c r="O55" s="99">
        <f>+INDEX(DataEx!$1:$1048576,MATCH('2013'!$A55,DataEx!$D:$D,0),MATCH('2013'!O$6,DataEx!$7:$7,0))</f>
        <v>0</v>
      </c>
      <c r="P55" s="99">
        <f>+INDEX(DataEx!$1:$1048576,MATCH('2013'!$A55,DataEx!$D:$D,0),MATCH('2013'!P$6,DataEx!$7:$7,0))</f>
        <v>0</v>
      </c>
      <c r="Q55" s="99">
        <f>+INDEX(DataEx!$1:$1048576,MATCH('2013'!$A55,DataEx!$D:$D,0),MATCH('2013'!Q$6,DataEx!$7:$7,0))</f>
        <v>0</v>
      </c>
      <c r="R55" s="99">
        <f>+INDEX(DataEx!$1:$1048576,MATCH('2013'!$A55,DataEx!$D:$D,0),MATCH('2013'!R$6,DataEx!$7:$7,0))</f>
        <v>14438105.227299999</v>
      </c>
      <c r="S55" s="136">
        <f>+SUM(G55:R55)</f>
        <v>14438105.227299999</v>
      </c>
      <c r="T55" s="137">
        <f>+S55/$T$7</f>
        <v>4.339676954403366E-3</v>
      </c>
    </row>
    <row r="56" spans="1:20" ht="13.5" thickBot="1">
      <c r="A56" s="71">
        <v>1000</v>
      </c>
      <c r="B56" s="394" t="str">
        <f>+VLOOKUP($A56,Master!$D$22:$G$218,4,FALSE)</f>
        <v>Suficit / deficit</v>
      </c>
      <c r="C56" s="395"/>
      <c r="D56" s="395"/>
      <c r="E56" s="395"/>
      <c r="F56" s="395"/>
      <c r="G56" s="97">
        <f>+G10-G30-G55</f>
        <v>-29576499.354166672</v>
      </c>
      <c r="H56" s="97">
        <f t="shared" ref="H56:R56" si="9">+H10-H30-H55</f>
        <v>-26848761.504166663</v>
      </c>
      <c r="I56" s="97">
        <f t="shared" si="9"/>
        <v>-15093921.994166657</v>
      </c>
      <c r="J56" s="97">
        <f t="shared" si="9"/>
        <v>-18119092.994166628</v>
      </c>
      <c r="K56" s="97">
        <f t="shared" si="9"/>
        <v>-8552502.9141666591</v>
      </c>
      <c r="L56" s="97">
        <f t="shared" si="9"/>
        <v>-2425421.8541666865</v>
      </c>
      <c r="M56" s="97">
        <f t="shared" si="9"/>
        <v>-58865763.804166719</v>
      </c>
      <c r="N56" s="97">
        <f t="shared" si="9"/>
        <v>-24959799.994166628</v>
      </c>
      <c r="O56" s="97">
        <f t="shared" si="9"/>
        <v>-8636124.9641666412</v>
      </c>
      <c r="P56" s="97">
        <f t="shared" si="9"/>
        <v>15853485.795833364</v>
      </c>
      <c r="Q56" s="97">
        <f t="shared" si="9"/>
        <v>-8825440.8641666919</v>
      </c>
      <c r="R56" s="97">
        <f t="shared" si="9"/>
        <v>-29741466.941466641</v>
      </c>
      <c r="S56" s="114">
        <f>+SUM(G56:R56)</f>
        <v>-215791311.3872999</v>
      </c>
      <c r="T56" s="115">
        <f t="shared" si="4"/>
        <v>-6.4860628610550017E-2</v>
      </c>
    </row>
    <row r="57" spans="1:20" ht="13.5" thickBot="1">
      <c r="A57" s="71">
        <v>1001</v>
      </c>
      <c r="B57" s="396" t="str">
        <f>+VLOOKUP($A57,Master!$D$22:$G$218,4,FALSE)</f>
        <v>Primarni bilans</v>
      </c>
      <c r="C57" s="397"/>
      <c r="D57" s="397"/>
      <c r="E57" s="397"/>
      <c r="F57" s="397"/>
      <c r="G57" s="98">
        <f>+G56+G38</f>
        <v>-29022708.84416667</v>
      </c>
      <c r="H57" s="98">
        <f t="shared" ref="H57:R57" si="10">+H56+H38</f>
        <v>-25065000.714166664</v>
      </c>
      <c r="I57" s="98">
        <f t="shared" si="10"/>
        <v>-12957019.374166656</v>
      </c>
      <c r="J57" s="98">
        <f t="shared" si="10"/>
        <v>6708379.1358333714</v>
      </c>
      <c r="K57" s="98">
        <f t="shared" si="10"/>
        <v>-7427086.9841666594</v>
      </c>
      <c r="L57" s="98">
        <f t="shared" si="10"/>
        <v>1368524.5958333132</v>
      </c>
      <c r="M57" s="98">
        <f t="shared" si="10"/>
        <v>-53126548.614166722</v>
      </c>
      <c r="N57" s="98">
        <f t="shared" si="10"/>
        <v>-22856219.904166628</v>
      </c>
      <c r="O57" s="98">
        <f t="shared" si="10"/>
        <v>10064193.655833356</v>
      </c>
      <c r="P57" s="98">
        <f t="shared" si="10"/>
        <v>16650874.085833363</v>
      </c>
      <c r="Q57" s="98">
        <f t="shared" si="10"/>
        <v>-8076322.0841666916</v>
      </c>
      <c r="R57" s="98">
        <f t="shared" si="10"/>
        <v>-24129600.80146664</v>
      </c>
      <c r="S57" s="114">
        <f t="shared" si="3"/>
        <v>-147868535.8472999</v>
      </c>
      <c r="T57" s="115">
        <f t="shared" si="4"/>
        <v>-4.4445006266095551E-2</v>
      </c>
    </row>
    <row r="58" spans="1:20">
      <c r="A58" s="71">
        <v>46</v>
      </c>
      <c r="B58" s="384" t="str">
        <f>+VLOOKUP($A58,Master!$D$22:$G$218,4,FALSE)</f>
        <v>Otplata dugova</v>
      </c>
      <c r="C58" s="385"/>
      <c r="D58" s="385"/>
      <c r="E58" s="385"/>
      <c r="F58" s="385"/>
      <c r="G58" s="87">
        <f t="shared" ref="G58:R58" si="11">+SUM(G59:G60)</f>
        <v>13535535.23</v>
      </c>
      <c r="H58" s="87">
        <f t="shared" si="11"/>
        <v>1235188.6600000001</v>
      </c>
      <c r="I58" s="87">
        <f t="shared" si="11"/>
        <v>5069298.5799999991</v>
      </c>
      <c r="J58" s="87">
        <f t="shared" si="11"/>
        <v>5426716.3900000006</v>
      </c>
      <c r="K58" s="87">
        <f t="shared" si="11"/>
        <v>4462597.3999999994</v>
      </c>
      <c r="L58" s="87">
        <f t="shared" si="11"/>
        <v>12284472.710000001</v>
      </c>
      <c r="M58" s="87">
        <f t="shared" si="11"/>
        <v>19258533.780000001</v>
      </c>
      <c r="N58" s="87">
        <f t="shared" si="11"/>
        <v>10735160.850000001</v>
      </c>
      <c r="O58" s="87">
        <f t="shared" si="11"/>
        <v>19194056.120000001</v>
      </c>
      <c r="P58" s="87">
        <f t="shared" si="11"/>
        <v>11227719.770000001</v>
      </c>
      <c r="Q58" s="87">
        <f t="shared" si="11"/>
        <v>7409763.3200000003</v>
      </c>
      <c r="R58" s="87">
        <f t="shared" si="11"/>
        <v>64186408.939999998</v>
      </c>
      <c r="S58" s="110">
        <f t="shared" si="3"/>
        <v>174025451.75</v>
      </c>
      <c r="T58" s="111">
        <f t="shared" si="4"/>
        <v>5.2307018860835587E-2</v>
      </c>
    </row>
    <row r="59" spans="1:20">
      <c r="A59" s="71">
        <v>4611</v>
      </c>
      <c r="B59" s="380" t="str">
        <f>+VLOOKUP($A59,Master!$D$22:$G$218,4,FALSE)</f>
        <v>Otplata hartija od vrijednosti i kredita rezidentima</v>
      </c>
      <c r="C59" s="381"/>
      <c r="D59" s="381"/>
      <c r="E59" s="381"/>
      <c r="F59" s="381"/>
      <c r="G59" s="100">
        <f>+INDEX(DataEx!$1:$1048576,MATCH('2013'!$A59,DataEx!$D:$D,0),MATCH('2013'!G$6,DataEx!$7:$7,0))</f>
        <v>10400865.82</v>
      </c>
      <c r="H59" s="100">
        <f>+INDEX(DataEx!$1:$1048576,MATCH('2013'!$A59,DataEx!$D:$D,0),MATCH('2013'!H$6,DataEx!$7:$7,0))</f>
        <v>1076386.28</v>
      </c>
      <c r="I59" s="100">
        <f>+INDEX(DataEx!$1:$1048576,MATCH('2013'!$A59,DataEx!$D:$D,0),MATCH('2013'!I$6,DataEx!$7:$7,0))</f>
        <v>1750313.7699999998</v>
      </c>
      <c r="J59" s="100">
        <f>+INDEX(DataEx!$1:$1048576,MATCH('2013'!$A59,DataEx!$D:$D,0),MATCH('2013'!J$6,DataEx!$7:$7,0))</f>
        <v>3128301.99</v>
      </c>
      <c r="K59" s="100">
        <f>+INDEX(DataEx!$1:$1048576,MATCH('2013'!$A59,DataEx!$D:$D,0),MATCH('2013'!K$6,DataEx!$7:$7,0))</f>
        <v>1945669.64</v>
      </c>
      <c r="L59" s="100">
        <f>+INDEX(DataEx!$1:$1048576,MATCH('2013'!$A59,DataEx!$D:$D,0),MATCH('2013'!L$6,DataEx!$7:$7,0))</f>
        <v>989736.54</v>
      </c>
      <c r="M59" s="100">
        <f>+INDEX(DataEx!$1:$1048576,MATCH('2013'!$A59,DataEx!$D:$D,0),MATCH('2013'!M$6,DataEx!$7:$7,0))</f>
        <v>4774307.7200000007</v>
      </c>
      <c r="N59" s="100">
        <f>+INDEX(DataEx!$1:$1048576,MATCH('2013'!$A59,DataEx!$D:$D,0),MATCH('2013'!N$6,DataEx!$7:$7,0))</f>
        <v>9944955.370000001</v>
      </c>
      <c r="O59" s="100">
        <f>+INDEX(DataEx!$1:$1048576,MATCH('2013'!$A59,DataEx!$D:$D,0),MATCH('2013'!O$6,DataEx!$7:$7,0))</f>
        <v>12179630.32</v>
      </c>
      <c r="P59" s="100">
        <f>+INDEX(DataEx!$1:$1048576,MATCH('2013'!$A59,DataEx!$D:$D,0),MATCH('2013'!P$6,DataEx!$7:$7,0))</f>
        <v>7710797.4800000004</v>
      </c>
      <c r="Q59" s="100">
        <f>+INDEX(DataEx!$1:$1048576,MATCH('2013'!$A59,DataEx!$D:$D,0),MATCH('2013'!Q$6,DataEx!$7:$7,0))</f>
        <v>4899072.42</v>
      </c>
      <c r="R59" s="100">
        <f>+INDEX(DataEx!$1:$1048576,MATCH('2013'!$A59,DataEx!$D:$D,0),MATCH('2013'!R$6,DataEx!$7:$7,0))</f>
        <v>48820983.07</v>
      </c>
      <c r="S59" s="108">
        <f t="shared" si="3"/>
        <v>107621020.41999999</v>
      </c>
      <c r="T59" s="109">
        <f t="shared" si="4"/>
        <v>3.2347766883077847E-2</v>
      </c>
    </row>
    <row r="60" spans="1:20" ht="13.5" thickBot="1">
      <c r="A60" s="71">
        <v>4612</v>
      </c>
      <c r="B60" s="382" t="str">
        <f>+VLOOKUP($A60,Master!$D$22:$G$218,4,FALSE)</f>
        <v>Otplata hartija od vrijednosti i kredita nerezidentima</v>
      </c>
      <c r="C60" s="383"/>
      <c r="D60" s="383"/>
      <c r="E60" s="383"/>
      <c r="F60" s="383"/>
      <c r="G60" s="100">
        <f>+INDEX(DataEx!$1:$1048576,MATCH('2013'!$A60,DataEx!$D:$D,0),MATCH('2013'!G$6,DataEx!$7:$7,0))</f>
        <v>3134669.4099999997</v>
      </c>
      <c r="H60" s="100">
        <f>+INDEX(DataEx!$1:$1048576,MATCH('2013'!$A60,DataEx!$D:$D,0),MATCH('2013'!H$6,DataEx!$7:$7,0))</f>
        <v>158802.38</v>
      </c>
      <c r="I60" s="100">
        <f>+INDEX(DataEx!$1:$1048576,MATCH('2013'!$A60,DataEx!$D:$D,0),MATCH('2013'!I$6,DataEx!$7:$7,0))</f>
        <v>3318984.8099999996</v>
      </c>
      <c r="J60" s="100">
        <f>+INDEX(DataEx!$1:$1048576,MATCH('2013'!$A60,DataEx!$D:$D,0),MATCH('2013'!J$6,DataEx!$7:$7,0))</f>
        <v>2298414.4</v>
      </c>
      <c r="K60" s="100">
        <f>+INDEX(DataEx!$1:$1048576,MATCH('2013'!$A60,DataEx!$D:$D,0),MATCH('2013'!K$6,DataEx!$7:$7,0))</f>
        <v>2516927.7599999998</v>
      </c>
      <c r="L60" s="100">
        <f>+INDEX(DataEx!$1:$1048576,MATCH('2013'!$A60,DataEx!$D:$D,0),MATCH('2013'!L$6,DataEx!$7:$7,0))</f>
        <v>11294736.17</v>
      </c>
      <c r="M60" s="100">
        <f>+INDEX(DataEx!$1:$1048576,MATCH('2013'!$A60,DataEx!$D:$D,0),MATCH('2013'!M$6,DataEx!$7:$7,0))</f>
        <v>14484226.060000002</v>
      </c>
      <c r="N60" s="100">
        <f>+INDEX(DataEx!$1:$1048576,MATCH('2013'!$A60,DataEx!$D:$D,0),MATCH('2013'!N$6,DataEx!$7:$7,0))</f>
        <v>790205.48</v>
      </c>
      <c r="O60" s="100">
        <f>+INDEX(DataEx!$1:$1048576,MATCH('2013'!$A60,DataEx!$D:$D,0),MATCH('2013'!O$6,DataEx!$7:$7,0))</f>
        <v>7014425.7999999998</v>
      </c>
      <c r="P60" s="100">
        <f>+INDEX(DataEx!$1:$1048576,MATCH('2013'!$A60,DataEx!$D:$D,0),MATCH('2013'!P$6,DataEx!$7:$7,0))</f>
        <v>3516922.290000001</v>
      </c>
      <c r="Q60" s="100">
        <f>+INDEX(DataEx!$1:$1048576,MATCH('2013'!$A60,DataEx!$D:$D,0),MATCH('2013'!Q$6,DataEx!$7:$7,0))</f>
        <v>2510690.9000000004</v>
      </c>
      <c r="R60" s="100">
        <f>+INDEX(DataEx!$1:$1048576,MATCH('2013'!$A60,DataEx!$D:$D,0),MATCH('2013'!R$6,DataEx!$7:$7,0))</f>
        <v>15365425.870000001</v>
      </c>
      <c r="S60" s="108">
        <f t="shared" si="3"/>
        <v>66404431.329999998</v>
      </c>
      <c r="T60" s="109">
        <f t="shared" si="4"/>
        <v>1.995925197775774E-2</v>
      </c>
    </row>
    <row r="61" spans="1:20" ht="13.5" thickBot="1">
      <c r="A61" s="71">
        <v>1002</v>
      </c>
      <c r="B61" s="388" t="str">
        <f>+VLOOKUP($A61,Master!$D$22:$G$218,4,FALSE)</f>
        <v>Nedostajuća sredstva</v>
      </c>
      <c r="C61" s="389"/>
      <c r="D61" s="389"/>
      <c r="E61" s="389"/>
      <c r="F61" s="389"/>
      <c r="G61" s="79">
        <f t="shared" ref="G61:R61" si="12">+G56-G58</f>
        <v>-43112034.584166676</v>
      </c>
      <c r="H61" s="79">
        <f t="shared" si="12"/>
        <v>-28083950.164166663</v>
      </c>
      <c r="I61" s="79">
        <f t="shared" si="12"/>
        <v>-20163220.574166656</v>
      </c>
      <c r="J61" s="79">
        <f t="shared" si="12"/>
        <v>-23545809.384166628</v>
      </c>
      <c r="K61" s="79">
        <f t="shared" si="12"/>
        <v>-13015100.314166658</v>
      </c>
      <c r="L61" s="79">
        <f t="shared" si="12"/>
        <v>-14709894.564166687</v>
      </c>
      <c r="M61" s="79">
        <f t="shared" si="12"/>
        <v>-78124297.584166721</v>
      </c>
      <c r="N61" s="79">
        <f t="shared" si="12"/>
        <v>-35694960.844166629</v>
      </c>
      <c r="O61" s="79">
        <f t="shared" si="12"/>
        <v>-27830181.084166642</v>
      </c>
      <c r="P61" s="79">
        <f t="shared" si="12"/>
        <v>4625766.0258333627</v>
      </c>
      <c r="Q61" s="79">
        <f t="shared" si="12"/>
        <v>-16235204.184166692</v>
      </c>
      <c r="R61" s="79">
        <f t="shared" si="12"/>
        <v>-93927875.881466642</v>
      </c>
      <c r="S61" s="118">
        <f t="shared" si="3"/>
        <v>-389816763.1372999</v>
      </c>
      <c r="T61" s="119">
        <f t="shared" si="4"/>
        <v>-0.1171676474713856</v>
      </c>
    </row>
    <row r="62" spans="1:20" ht="13.5" thickBot="1">
      <c r="A62" s="71">
        <v>1003</v>
      </c>
      <c r="B62" s="390" t="str">
        <f>+VLOOKUP($A62,Master!$D$22:$G$218,4,FALSE)</f>
        <v>Finansiranje</v>
      </c>
      <c r="C62" s="391"/>
      <c r="D62" s="391"/>
      <c r="E62" s="391"/>
      <c r="F62" s="391"/>
      <c r="G62" s="97">
        <f>+SUM(G63:G66)</f>
        <v>43112034.584166676</v>
      </c>
      <c r="H62" s="97">
        <f t="shared" ref="H62:R62" si="13">+SUM(H63:H66)</f>
        <v>28083950.164166663</v>
      </c>
      <c r="I62" s="97">
        <f t="shared" si="13"/>
        <v>20163220.574166656</v>
      </c>
      <c r="J62" s="97">
        <f t="shared" si="13"/>
        <v>23545809.384166628</v>
      </c>
      <c r="K62" s="97">
        <f t="shared" si="13"/>
        <v>13015100.314166658</v>
      </c>
      <c r="L62" s="97">
        <f t="shared" si="13"/>
        <v>14709894.564166687</v>
      </c>
      <c r="M62" s="97">
        <f t="shared" si="13"/>
        <v>78124297.584166721</v>
      </c>
      <c r="N62" s="97">
        <f t="shared" si="13"/>
        <v>35694960.844166629</v>
      </c>
      <c r="O62" s="97">
        <f t="shared" si="13"/>
        <v>27830181.084166642</v>
      </c>
      <c r="P62" s="97">
        <f t="shared" si="13"/>
        <v>-4625766.0258333627</v>
      </c>
      <c r="Q62" s="97">
        <f t="shared" si="13"/>
        <v>16235204.184166692</v>
      </c>
      <c r="R62" s="97">
        <f t="shared" si="13"/>
        <v>93927875.881466642</v>
      </c>
      <c r="S62" s="120">
        <f t="shared" si="3"/>
        <v>389816763.1372999</v>
      </c>
      <c r="T62" s="121">
        <f t="shared" si="4"/>
        <v>0.1171676474713856</v>
      </c>
    </row>
    <row r="63" spans="1:20">
      <c r="A63" s="71">
        <v>7511</v>
      </c>
      <c r="B63" s="380" t="str">
        <f>+VLOOKUP($A63,Master!$D$22:$G$218,4,FALSE)</f>
        <v>Pozajmice i krediti od domaćih izvora</v>
      </c>
      <c r="C63" s="381"/>
      <c r="D63" s="381"/>
      <c r="E63" s="381"/>
      <c r="F63" s="381"/>
      <c r="G63" s="100">
        <f>+INDEX(DataEx!$1:$1048576,MATCH('2013'!$A63,DataEx!$D:$D,0),MATCH('2013'!G$6,DataEx!$7:$7,0))</f>
        <v>0</v>
      </c>
      <c r="H63" s="100">
        <f>+INDEX(DataEx!$1:$1048576,MATCH('2013'!$A63,DataEx!$D:$D,0),MATCH('2013'!H$6,DataEx!$7:$7,0))</f>
        <v>3971500</v>
      </c>
      <c r="I63" s="100">
        <f>+INDEX(DataEx!$1:$1048576,MATCH('2013'!$A63,DataEx!$D:$D,0),MATCH('2013'!I$6,DataEx!$7:$7,0))</f>
        <v>23000000</v>
      </c>
      <c r="J63" s="100">
        <f>+INDEX(DataEx!$1:$1048576,MATCH('2013'!$A63,DataEx!$D:$D,0),MATCH('2013'!J$6,DataEx!$7:$7,0))</f>
        <v>14499142</v>
      </c>
      <c r="K63" s="100">
        <f>+INDEX(DataEx!$1:$1048576,MATCH('2013'!$A63,DataEx!$D:$D,0),MATCH('2013'!K$6,DataEx!$7:$7,0))</f>
        <v>4400000</v>
      </c>
      <c r="L63" s="100">
        <f>+INDEX(DataEx!$1:$1048576,MATCH('2013'!$A63,DataEx!$D:$D,0),MATCH('2013'!L$6,DataEx!$7:$7,0))</f>
        <v>7801000</v>
      </c>
      <c r="M63" s="100">
        <f>+INDEX(DataEx!$1:$1048576,MATCH('2013'!$A63,DataEx!$D:$D,0),MATCH('2013'!M$6,DataEx!$7:$7,0))</f>
        <v>11000000</v>
      </c>
      <c r="N63" s="100">
        <f>+INDEX(DataEx!$1:$1048576,MATCH('2013'!$A63,DataEx!$D:$D,0),MATCH('2013'!N$6,DataEx!$7:$7,0))</f>
        <v>44678500</v>
      </c>
      <c r="O63" s="100">
        <f>+INDEX(DataEx!$1:$1048576,MATCH('2013'!$A63,DataEx!$D:$D,0),MATCH('2013'!O$6,DataEx!$7:$7,0))</f>
        <v>16000000</v>
      </c>
      <c r="P63" s="100">
        <f>+INDEX(DataEx!$1:$1048576,MATCH('2013'!$A63,DataEx!$D:$D,0),MATCH('2013'!P$6,DataEx!$7:$7,0))</f>
        <v>0</v>
      </c>
      <c r="Q63" s="100">
        <f>+INDEX(DataEx!$1:$1048576,MATCH('2013'!$A63,DataEx!$D:$D,0),MATCH('2013'!Q$6,DataEx!$7:$7,0))</f>
        <v>0</v>
      </c>
      <c r="R63" s="100">
        <f>+INDEX(DataEx!$1:$1048576,MATCH('2013'!$A63,DataEx!$D:$D,0),MATCH('2013'!R$6,DataEx!$7:$7,0))</f>
        <v>20000000</v>
      </c>
      <c r="S63" s="108">
        <f t="shared" si="3"/>
        <v>145350142</v>
      </c>
      <c r="T63" s="109">
        <f t="shared" si="4"/>
        <v>4.3688049894800123E-2</v>
      </c>
    </row>
    <row r="64" spans="1:20">
      <c r="A64" s="71">
        <v>7512</v>
      </c>
      <c r="B64" s="382" t="str">
        <f>+VLOOKUP($A64,Master!$D$22:$G$218,4,FALSE)</f>
        <v>Pozajmice i krediti od inostranih izvora</v>
      </c>
      <c r="C64" s="383"/>
      <c r="D64" s="383"/>
      <c r="E64" s="383"/>
      <c r="F64" s="383"/>
      <c r="G64" s="100">
        <f>+INDEX(DataEx!$1:$1048576,MATCH('2013'!$A64,DataEx!$D:$D,0),MATCH('2013'!G$6,DataEx!$7:$7,0))</f>
        <v>35315594.670000009</v>
      </c>
      <c r="H64" s="100">
        <f>+INDEX(DataEx!$1:$1048576,MATCH('2013'!$A64,DataEx!$D:$D,0),MATCH('2013'!H$6,DataEx!$7:$7,0))</f>
        <v>1296835.0099999998</v>
      </c>
      <c r="I64" s="100">
        <f>+INDEX(DataEx!$1:$1048576,MATCH('2013'!$A64,DataEx!$D:$D,0),MATCH('2013'!I$6,DataEx!$7:$7,0))</f>
        <v>1101008.7399999998</v>
      </c>
      <c r="J64" s="100">
        <f>+INDEX(DataEx!$1:$1048576,MATCH('2013'!$A64,DataEx!$D:$D,0),MATCH('2013'!J$6,DataEx!$7:$7,0))</f>
        <v>772062.14000000025</v>
      </c>
      <c r="K64" s="100">
        <f>+INDEX(DataEx!$1:$1048576,MATCH('2013'!$A64,DataEx!$D:$D,0),MATCH('2013'!K$6,DataEx!$7:$7,0))</f>
        <v>1139143.8399999999</v>
      </c>
      <c r="L64" s="100">
        <f>+INDEX(DataEx!$1:$1048576,MATCH('2013'!$A64,DataEx!$D:$D,0),MATCH('2013'!L$6,DataEx!$7:$7,0))</f>
        <v>3391069.1199999996</v>
      </c>
      <c r="M64" s="100">
        <f>+INDEX(DataEx!$1:$1048576,MATCH('2013'!$A64,DataEx!$D:$D,0),MATCH('2013'!M$6,DataEx!$7:$7,0))</f>
        <v>59863883.469999999</v>
      </c>
      <c r="N64" s="100">
        <f>+INDEX(DataEx!$1:$1048576,MATCH('2013'!$A64,DataEx!$D:$D,0),MATCH('2013'!N$6,DataEx!$7:$7,0))</f>
        <v>650880.35000001104</v>
      </c>
      <c r="O64" s="100">
        <f>+INDEX(DataEx!$1:$1048576,MATCH('2013'!$A64,DataEx!$D:$D,0),MATCH('2013'!O$6,DataEx!$7:$7,0))</f>
        <v>107867.28</v>
      </c>
      <c r="P64" s="100">
        <f>+INDEX(DataEx!$1:$1048576,MATCH('2013'!$A64,DataEx!$D:$D,0),MATCH('2013'!P$6,DataEx!$7:$7,0))</f>
        <v>443723.68999999994</v>
      </c>
      <c r="Q64" s="100">
        <f>+INDEX(DataEx!$1:$1048576,MATCH('2013'!$A64,DataEx!$D:$D,0),MATCH('2013'!Q$6,DataEx!$7:$7,0))</f>
        <v>890239.71000000008</v>
      </c>
      <c r="R64" s="100">
        <f>+INDEX(DataEx!$1:$1048576,MATCH('2013'!$A64,DataEx!$D:$D,0),MATCH('2013'!R$6,DataEx!$7:$7,0))</f>
        <v>83544900.230000019</v>
      </c>
      <c r="S64" s="108">
        <f t="shared" si="3"/>
        <v>188517208.25000003</v>
      </c>
      <c r="T64" s="109">
        <f t="shared" si="4"/>
        <v>5.6662821836489338E-2</v>
      </c>
    </row>
    <row r="65" spans="1:20">
      <c r="A65" s="71">
        <v>72</v>
      </c>
      <c r="B65" s="382" t="str">
        <f>+VLOOKUP($A65,Master!$D$22:$G$218,4,FALSE)</f>
        <v>Primici od prodaje imovine</v>
      </c>
      <c r="C65" s="383"/>
      <c r="D65" s="383"/>
      <c r="E65" s="383"/>
      <c r="F65" s="383"/>
      <c r="G65" s="100">
        <f>+INDEX(DataEx!$1:$1048576,MATCH('2013'!$A65,DataEx!$D:$D,0),MATCH('2013'!G$6,DataEx!$7:$7,0))</f>
        <v>10542.3</v>
      </c>
      <c r="H65" s="100">
        <f>+INDEX(DataEx!$1:$1048576,MATCH('2013'!$A65,DataEx!$D:$D,0),MATCH('2013'!H$6,DataEx!$7:$7,0))</f>
        <v>34351.880000000005</v>
      </c>
      <c r="I65" s="100">
        <f>+INDEX(DataEx!$1:$1048576,MATCH('2013'!$A65,DataEx!$D:$D,0),MATCH('2013'!I$6,DataEx!$7:$7,0))</f>
        <v>12933.289999999999</v>
      </c>
      <c r="J65" s="100">
        <f>+INDEX(DataEx!$1:$1048576,MATCH('2013'!$A65,DataEx!$D:$D,0),MATCH('2013'!J$6,DataEx!$7:$7,0))</f>
        <v>120350.93999999999</v>
      </c>
      <c r="K65" s="100">
        <f>+INDEX(DataEx!$1:$1048576,MATCH('2013'!$A65,DataEx!$D:$D,0),MATCH('2013'!K$6,DataEx!$7:$7,0))</f>
        <v>206183.41000000003</v>
      </c>
      <c r="L65" s="100">
        <f>+INDEX(DataEx!$1:$1048576,MATCH('2013'!$A65,DataEx!$D:$D,0),MATCH('2013'!L$6,DataEx!$7:$7,0))</f>
        <v>461491.11</v>
      </c>
      <c r="M65" s="100">
        <f>+INDEX(DataEx!$1:$1048576,MATCH('2013'!$A65,DataEx!$D:$D,0),MATCH('2013'!M$6,DataEx!$7:$7,0))</f>
        <v>435504.79999999993</v>
      </c>
      <c r="N65" s="100">
        <f>+INDEX(DataEx!$1:$1048576,MATCH('2013'!$A65,DataEx!$D:$D,0),MATCH('2013'!N$6,DataEx!$7:$7,0))</f>
        <v>828248.49</v>
      </c>
      <c r="O65" s="100">
        <f>+INDEX(DataEx!$1:$1048576,MATCH('2013'!$A65,DataEx!$D:$D,0),MATCH('2013'!O$6,DataEx!$7:$7,0))</f>
        <v>315288.5</v>
      </c>
      <c r="P65" s="100">
        <f>+INDEX(DataEx!$1:$1048576,MATCH('2013'!$A65,DataEx!$D:$D,0),MATCH('2013'!P$6,DataEx!$7:$7,0))</f>
        <v>261391.69</v>
      </c>
      <c r="Q65" s="100">
        <f>+INDEX(DataEx!$1:$1048576,MATCH('2013'!$A65,DataEx!$D:$D,0),MATCH('2013'!Q$6,DataEx!$7:$7,0))</f>
        <v>330347.20999999996</v>
      </c>
      <c r="R65" s="100">
        <f>+INDEX(DataEx!$1:$1048576,MATCH('2013'!$A65,DataEx!$D:$D,0),MATCH('2013'!R$6,DataEx!$7:$7,0))</f>
        <v>8932212.7300000004</v>
      </c>
      <c r="S65" s="108">
        <f t="shared" si="3"/>
        <v>11948846.35</v>
      </c>
      <c r="T65" s="109">
        <f t="shared" si="4"/>
        <v>3.5914777126540426E-3</v>
      </c>
    </row>
    <row r="66" spans="1:20" ht="13.5" thickBot="1">
      <c r="A66" s="71">
        <v>1004</v>
      </c>
      <c r="B66" s="102" t="str">
        <f>+VLOOKUP($A66,Master!$D$22:$G$218,4,FALSE)</f>
        <v>Povećanje / smanjenje depozita</v>
      </c>
      <c r="C66" s="103"/>
      <c r="D66" s="103"/>
      <c r="E66" s="103"/>
      <c r="F66" s="103"/>
      <c r="G66" s="101">
        <f>-G61-SUM(G63:G65)</f>
        <v>7785897.6141666695</v>
      </c>
      <c r="H66" s="101">
        <f t="shared" ref="H66:R66" si="14">-H61-SUM(H63:H65)</f>
        <v>22781263.274166662</v>
      </c>
      <c r="I66" s="101">
        <f t="shared" si="14"/>
        <v>-3950721.4558333419</v>
      </c>
      <c r="J66" s="101">
        <f t="shared" si="14"/>
        <v>8154254.304166628</v>
      </c>
      <c r="K66" s="101">
        <f t="shared" si="14"/>
        <v>7269773.0641666576</v>
      </c>
      <c r="L66" s="101">
        <f t="shared" si="14"/>
        <v>3056334.3341666888</v>
      </c>
      <c r="M66" s="101">
        <f t="shared" si="14"/>
        <v>6824909.3141667247</v>
      </c>
      <c r="N66" s="101">
        <f t="shared" si="14"/>
        <v>-10462667.995833382</v>
      </c>
      <c r="O66" s="101">
        <f t="shared" si="14"/>
        <v>11407025.304166643</v>
      </c>
      <c r="P66" s="101">
        <f t="shared" si="14"/>
        <v>-5330881.4058333626</v>
      </c>
      <c r="Q66" s="101">
        <f t="shared" si="14"/>
        <v>15014617.264166692</v>
      </c>
      <c r="R66" s="101">
        <f t="shared" si="14"/>
        <v>-18549237.078533381</v>
      </c>
      <c r="S66" s="112">
        <f t="shared" si="3"/>
        <v>44000566.537299901</v>
      </c>
      <c r="T66" s="113">
        <f t="shared" si="4"/>
        <v>1.3225298027442111E-2</v>
      </c>
    </row>
    <row r="101" spans="1:20" ht="13.5" thickBot="1">
      <c r="A101" s="170"/>
      <c r="B101" s="259"/>
      <c r="C101" s="259"/>
      <c r="D101" s="259"/>
      <c r="E101" s="259"/>
      <c r="F101" s="259"/>
      <c r="G101" s="260" t="str">
        <f t="shared" ref="G101:R101" si="15">+CONCATENATE(G6,"p")</f>
        <v>2013-01p</v>
      </c>
      <c r="H101" s="260" t="str">
        <f t="shared" si="15"/>
        <v>2013-02p</v>
      </c>
      <c r="I101" s="260" t="str">
        <f t="shared" si="15"/>
        <v>2013-03p</v>
      </c>
      <c r="J101" s="260" t="str">
        <f t="shared" si="15"/>
        <v>2013-04p</v>
      </c>
      <c r="K101" s="260" t="str">
        <f t="shared" si="15"/>
        <v>2013-05p</v>
      </c>
      <c r="L101" s="260" t="str">
        <f t="shared" si="15"/>
        <v>2013-06p</v>
      </c>
      <c r="M101" s="260" t="str">
        <f t="shared" si="15"/>
        <v>2013-07p</v>
      </c>
      <c r="N101" s="260" t="str">
        <f t="shared" si="15"/>
        <v>2013-08p</v>
      </c>
      <c r="O101" s="260" t="str">
        <f t="shared" si="15"/>
        <v>2013-09p</v>
      </c>
      <c r="P101" s="260" t="str">
        <f t="shared" si="15"/>
        <v>2013-10p</v>
      </c>
      <c r="Q101" s="260" t="str">
        <f t="shared" si="15"/>
        <v>2013-11p</v>
      </c>
      <c r="R101" s="260" t="str">
        <f t="shared" si="15"/>
        <v>2013-12p</v>
      </c>
      <c r="S101" s="259"/>
      <c r="T101" s="259"/>
    </row>
    <row r="102" spans="1:20" ht="15.75" customHeight="1" thickBot="1">
      <c r="A102" s="170"/>
      <c r="B102" s="425" t="str">
        <f>+Master!G245</f>
        <v>Plan ostvarenja budžeta</v>
      </c>
      <c r="C102" s="365"/>
      <c r="D102" s="365"/>
      <c r="E102" s="365"/>
      <c r="F102" s="365"/>
      <c r="G102" s="372">
        <v>2013</v>
      </c>
      <c r="H102" s="373"/>
      <c r="I102" s="373"/>
      <c r="J102" s="373"/>
      <c r="K102" s="373"/>
      <c r="L102" s="373"/>
      <c r="M102" s="373"/>
      <c r="N102" s="373"/>
      <c r="O102" s="373"/>
      <c r="P102" s="373"/>
      <c r="Q102" s="373"/>
      <c r="R102" s="376"/>
      <c r="S102" s="261" t="str">
        <f>+S7</f>
        <v>BDP</v>
      </c>
      <c r="T102" s="262">
        <v>3393200615</v>
      </c>
    </row>
    <row r="103" spans="1:20" ht="15.75" customHeight="1">
      <c r="A103" s="170"/>
      <c r="B103" s="366"/>
      <c r="C103" s="367"/>
      <c r="D103" s="367"/>
      <c r="E103" s="367"/>
      <c r="F103" s="368"/>
      <c r="G103" s="171" t="str">
        <f t="shared" ref="G103:R103" si="16">+G8</f>
        <v>Januar</v>
      </c>
      <c r="H103" s="171" t="str">
        <f t="shared" si="16"/>
        <v>Februar</v>
      </c>
      <c r="I103" s="171" t="str">
        <f t="shared" si="16"/>
        <v>Mart</v>
      </c>
      <c r="J103" s="171" t="str">
        <f t="shared" si="16"/>
        <v>April</v>
      </c>
      <c r="K103" s="171" t="str">
        <f t="shared" si="16"/>
        <v>Maj</v>
      </c>
      <c r="L103" s="171" t="str">
        <f t="shared" si="16"/>
        <v>Jun</v>
      </c>
      <c r="M103" s="171" t="str">
        <f t="shared" si="16"/>
        <v>Jul</v>
      </c>
      <c r="N103" s="171" t="str">
        <f t="shared" si="16"/>
        <v>Avgust</v>
      </c>
      <c r="O103" s="171" t="str">
        <f t="shared" si="16"/>
        <v>Septembar</v>
      </c>
      <c r="P103" s="171" t="str">
        <f t="shared" si="16"/>
        <v>Oktobar</v>
      </c>
      <c r="Q103" s="171" t="str">
        <f t="shared" si="16"/>
        <v>Novembar</v>
      </c>
      <c r="R103" s="171" t="str">
        <f t="shared" si="16"/>
        <v>Decembar</v>
      </c>
      <c r="S103" s="372" t="str">
        <f>+Master!G239</f>
        <v>Jan - Dec</v>
      </c>
      <c r="T103" s="376">
        <f>+T8</f>
        <v>0</v>
      </c>
    </row>
    <row r="104" spans="1:20" ht="13.5" thickBot="1">
      <c r="A104" s="170"/>
      <c r="B104" s="369"/>
      <c r="C104" s="370"/>
      <c r="D104" s="370"/>
      <c r="E104" s="370"/>
      <c r="F104" s="371"/>
      <c r="G104" s="163" t="s">
        <v>433</v>
      </c>
      <c r="H104" s="163" t="s">
        <v>433</v>
      </c>
      <c r="I104" s="163" t="s">
        <v>433</v>
      </c>
      <c r="J104" s="163" t="s">
        <v>433</v>
      </c>
      <c r="K104" s="163" t="s">
        <v>433</v>
      </c>
      <c r="L104" s="163" t="s">
        <v>433</v>
      </c>
      <c r="M104" s="163" t="s">
        <v>433</v>
      </c>
      <c r="N104" s="163" t="s">
        <v>433</v>
      </c>
      <c r="O104" s="163" t="s">
        <v>433</v>
      </c>
      <c r="P104" s="163" t="s">
        <v>433</v>
      </c>
      <c r="Q104" s="163" t="s">
        <v>433</v>
      </c>
      <c r="R104" s="163" t="s">
        <v>433</v>
      </c>
      <c r="S104" s="263" t="s">
        <v>433</v>
      </c>
      <c r="T104" s="264" t="str">
        <f>+T9</f>
        <v>% BDP</v>
      </c>
    </row>
    <row r="105" spans="1:20" ht="13.5" thickBot="1">
      <c r="A105" s="298" t="str">
        <f t="shared" ref="A105:A148" si="17">+CONCATENATE(A10,"p")</f>
        <v>7p</v>
      </c>
      <c r="B105" s="358" t="str">
        <f>+VLOOKUP(LEFT($A105,LEN(A105)-1)*1,Master!$D$22:$G$218,4,FALSE)</f>
        <v>Prihodi budžeta</v>
      </c>
      <c r="C105" s="359"/>
      <c r="D105" s="359"/>
      <c r="E105" s="359"/>
      <c r="F105" s="359"/>
      <c r="G105" s="177">
        <f>+G106+G115+SUM(G120:G124)</f>
        <v>56405250.354879163</v>
      </c>
      <c r="H105" s="177">
        <f t="shared" ref="H105:R105" si="18">+H106+H115+SUM(H120:H124)</f>
        <v>72068150.748850062</v>
      </c>
      <c r="I105" s="177">
        <f t="shared" si="18"/>
        <v>82943306.844960943</v>
      </c>
      <c r="J105" s="177">
        <f t="shared" si="18"/>
        <v>99956198.46386914</v>
      </c>
      <c r="K105" s="177">
        <f t="shared" si="18"/>
        <v>96466058.107237935</v>
      </c>
      <c r="L105" s="177">
        <f t="shared" si="18"/>
        <v>100951633.7918953</v>
      </c>
      <c r="M105" s="177">
        <f t="shared" si="18"/>
        <v>115591299.75791205</v>
      </c>
      <c r="N105" s="177">
        <f t="shared" si="18"/>
        <v>114897225.7493697</v>
      </c>
      <c r="O105" s="177">
        <f t="shared" si="18"/>
        <v>99189777.327771991</v>
      </c>
      <c r="P105" s="177">
        <f t="shared" si="18"/>
        <v>104871992.58523694</v>
      </c>
      <c r="Q105" s="177">
        <f t="shared" si="18"/>
        <v>96927456.149828702</v>
      </c>
      <c r="R105" s="177">
        <f t="shared" si="18"/>
        <v>121532471.11942177</v>
      </c>
      <c r="S105" s="265">
        <f>+SUM(G105:R105)</f>
        <v>1161800821.0012338</v>
      </c>
      <c r="T105" s="266">
        <f>+S105/$T$7</f>
        <v>0.34920373339381838</v>
      </c>
    </row>
    <row r="106" spans="1:20">
      <c r="A106" s="298" t="str">
        <f t="shared" si="17"/>
        <v>711p</v>
      </c>
      <c r="B106" s="360" t="str">
        <f>+VLOOKUP(LEFT($A106,LEN(A106)-1)*1,Master!$D$22:$G$218,4,FALSE)</f>
        <v>Porezi</v>
      </c>
      <c r="C106" s="361"/>
      <c r="D106" s="361"/>
      <c r="E106" s="361"/>
      <c r="F106" s="361"/>
      <c r="G106" s="183">
        <f>+SUM(G107:G114)</f>
        <v>41686253.110737316</v>
      </c>
      <c r="H106" s="183">
        <f t="shared" ref="H106:R106" si="19">+SUM(H107:H114)</f>
        <v>40855853.79586979</v>
      </c>
      <c r="I106" s="183">
        <f t="shared" si="19"/>
        <v>48871129.289274208</v>
      </c>
      <c r="J106" s="183">
        <f t="shared" si="19"/>
        <v>63044978.667560622</v>
      </c>
      <c r="K106" s="183">
        <f t="shared" si="19"/>
        <v>59903018.246625409</v>
      </c>
      <c r="L106" s="183">
        <f t="shared" si="19"/>
        <v>65474825.471494481</v>
      </c>
      <c r="M106" s="183">
        <f t="shared" si="19"/>
        <v>71410525.13479729</v>
      </c>
      <c r="N106" s="183">
        <f t="shared" si="19"/>
        <v>66453623.073847495</v>
      </c>
      <c r="O106" s="183">
        <f t="shared" si="19"/>
        <v>65790416.568190843</v>
      </c>
      <c r="P106" s="183">
        <f t="shared" si="19"/>
        <v>63302926.264795646</v>
      </c>
      <c r="Q106" s="183">
        <f t="shared" si="19"/>
        <v>56224451.677824281</v>
      </c>
      <c r="R106" s="267">
        <f t="shared" si="19"/>
        <v>57412527.94082702</v>
      </c>
      <c r="S106" s="268">
        <f t="shared" ref="S106:S160" si="20">+SUM(G106:R106)</f>
        <v>700430529.24184442</v>
      </c>
      <c r="T106" s="269">
        <f t="shared" ref="T106:T160" si="21">+S106/$T$7</f>
        <v>0.21052916418450388</v>
      </c>
    </row>
    <row r="107" spans="1:20">
      <c r="A107" s="298" t="str">
        <f t="shared" si="17"/>
        <v>7111p</v>
      </c>
      <c r="B107" s="342" t="str">
        <f>+VLOOKUP(LEFT($A107,LEN(A107)-1)*1,Master!$D$22:$G$218,4,FALSE)</f>
        <v>Porez na dohodak fizičkih lica</v>
      </c>
      <c r="C107" s="343"/>
      <c r="D107" s="343"/>
      <c r="E107" s="343"/>
      <c r="F107" s="343"/>
      <c r="G107" s="189">
        <f>+INDEX(DataEx!$1:$1048576,MATCH('2013'!$A107,DataEx!$D:$D,0),MATCH('2013'!G$101,DataEx!$222:$222,0))</f>
        <v>2820446.8223670614</v>
      </c>
      <c r="H107" s="189">
        <f>+INDEX(DataEx!$1:$1048576,MATCH('2013'!$A107,DataEx!$D:$D,0),MATCH('2013'!H$101,DataEx!$222:$222,0))</f>
        <v>5820928.5775817595</v>
      </c>
      <c r="I107" s="189">
        <f>+INDEX(DataEx!$1:$1048576,MATCH('2013'!$A107,DataEx!$D:$D,0),MATCH('2013'!I$101,DataEx!$222:$222,0))</f>
        <v>6919198.0351699237</v>
      </c>
      <c r="J107" s="189">
        <f>+INDEX(DataEx!$1:$1048576,MATCH('2013'!$A107,DataEx!$D:$D,0),MATCH('2013'!J$101,DataEx!$222:$222,0))</f>
        <v>7408525.4606941696</v>
      </c>
      <c r="K107" s="189">
        <f>+INDEX(DataEx!$1:$1048576,MATCH('2013'!$A107,DataEx!$D:$D,0),MATCH('2013'!K$101,DataEx!$222:$222,0))</f>
        <v>7204484.0505127097</v>
      </c>
      <c r="L107" s="189">
        <f>+INDEX(DataEx!$1:$1048576,MATCH('2013'!$A107,DataEx!$D:$D,0),MATCH('2013'!L$101,DataEx!$222:$222,0))</f>
        <v>6466633.4408446904</v>
      </c>
      <c r="M107" s="189">
        <f>+INDEX(DataEx!$1:$1048576,MATCH('2013'!$A107,DataEx!$D:$D,0),MATCH('2013'!M$101,DataEx!$222:$222,0))</f>
        <v>8521641.6469569467</v>
      </c>
      <c r="N107" s="189">
        <f>+INDEX(DataEx!$1:$1048576,MATCH('2013'!$A107,DataEx!$D:$D,0),MATCH('2013'!N$101,DataEx!$222:$222,0))</f>
        <v>9664205.1361650527</v>
      </c>
      <c r="O107" s="189">
        <f>+INDEX(DataEx!$1:$1048576,MATCH('2013'!$A107,DataEx!$D:$D,0),MATCH('2013'!O$101,DataEx!$222:$222,0))</f>
        <v>6815248.5982489977</v>
      </c>
      <c r="P107" s="189">
        <f>+INDEX(DataEx!$1:$1048576,MATCH('2013'!$A107,DataEx!$D:$D,0),MATCH('2013'!P$101,DataEx!$222:$222,0))</f>
        <v>9471655.9367153402</v>
      </c>
      <c r="Q107" s="189">
        <f>+INDEX(DataEx!$1:$1048576,MATCH('2013'!$A107,DataEx!$D:$D,0),MATCH('2013'!Q$101,DataEx!$222:$222,0))</f>
        <v>8042875.0851052543</v>
      </c>
      <c r="R107" s="189">
        <f>+INDEX(DataEx!$1:$1048576,MATCH('2013'!$A107,DataEx!$D:$D,0),MATCH('2013'!R$101,DataEx!$222:$222,0))</f>
        <v>11726411.550236525</v>
      </c>
      <c r="S107" s="270">
        <f t="shared" si="20"/>
        <v>90882254.340598434</v>
      </c>
      <c r="T107" s="271">
        <f t="shared" si="21"/>
        <v>2.731657779999953E-2</v>
      </c>
    </row>
    <row r="108" spans="1:20">
      <c r="A108" s="298" t="str">
        <f t="shared" si="17"/>
        <v>7112p</v>
      </c>
      <c r="B108" s="342" t="str">
        <f>+VLOOKUP(LEFT($A108,LEN(A108)-1)*1,Master!$D$22:$G$218,4,FALSE)</f>
        <v>Porez na dobit pravnih lica</v>
      </c>
      <c r="C108" s="343"/>
      <c r="D108" s="343"/>
      <c r="E108" s="343"/>
      <c r="F108" s="343"/>
      <c r="G108" s="189">
        <f>+INDEX(DataEx!$1:$1048576,MATCH('2013'!$A108,DataEx!$D:$D,0),MATCH('2013'!G$101,DataEx!$222:$222,0))</f>
        <v>579786.54478696431</v>
      </c>
      <c r="H108" s="189">
        <f>+INDEX(DataEx!$1:$1048576,MATCH('2013'!$A108,DataEx!$D:$D,0),MATCH('2013'!H$101,DataEx!$222:$222,0))</f>
        <v>515115.82451773522</v>
      </c>
      <c r="I108" s="189">
        <f>+INDEX(DataEx!$1:$1048576,MATCH('2013'!$A108,DataEx!$D:$D,0),MATCH('2013'!I$101,DataEx!$222:$222,0))</f>
        <v>4474685.1189596485</v>
      </c>
      <c r="J108" s="189">
        <f>+INDEX(DataEx!$1:$1048576,MATCH('2013'!$A108,DataEx!$D:$D,0),MATCH('2013'!J$101,DataEx!$222:$222,0))</f>
        <v>12488272.478114691</v>
      </c>
      <c r="K108" s="189">
        <f>+INDEX(DataEx!$1:$1048576,MATCH('2013'!$A108,DataEx!$D:$D,0),MATCH('2013'!K$101,DataEx!$222:$222,0))</f>
        <v>3690917.0906183273</v>
      </c>
      <c r="L108" s="189">
        <f>+INDEX(DataEx!$1:$1048576,MATCH('2013'!$A108,DataEx!$D:$D,0),MATCH('2013'!L$101,DataEx!$222:$222,0))</f>
        <v>4274773.0439898577</v>
      </c>
      <c r="M108" s="189">
        <f>+INDEX(DataEx!$1:$1048576,MATCH('2013'!$A108,DataEx!$D:$D,0),MATCH('2013'!M$101,DataEx!$222:$222,0))</f>
        <v>3994418.0701162638</v>
      </c>
      <c r="N108" s="189">
        <f>+INDEX(DataEx!$1:$1048576,MATCH('2013'!$A108,DataEx!$D:$D,0),MATCH('2013'!N$101,DataEx!$222:$222,0))</f>
        <v>3426415.4173260536</v>
      </c>
      <c r="O108" s="189">
        <f>+INDEX(DataEx!$1:$1048576,MATCH('2013'!$A108,DataEx!$D:$D,0),MATCH('2013'!O$101,DataEx!$222:$222,0))</f>
        <v>2644519.6751525379</v>
      </c>
      <c r="P108" s="189">
        <f>+INDEX(DataEx!$1:$1048576,MATCH('2013'!$A108,DataEx!$D:$D,0),MATCH('2013'!P$101,DataEx!$222:$222,0))</f>
        <v>1873134.4055505693</v>
      </c>
      <c r="Q108" s="189">
        <f>+INDEX(DataEx!$1:$1048576,MATCH('2013'!$A108,DataEx!$D:$D,0),MATCH('2013'!Q$101,DataEx!$222:$222,0))</f>
        <v>1099856.2789091328</v>
      </c>
      <c r="R108" s="189">
        <f>+INDEX(DataEx!$1:$1048576,MATCH('2013'!$A108,DataEx!$D:$D,0),MATCH('2013'!R$101,DataEx!$222:$222,0))</f>
        <v>2871073.2358503304</v>
      </c>
      <c r="S108" s="270">
        <f t="shared" si="20"/>
        <v>41932967.183892116</v>
      </c>
      <c r="T108" s="271">
        <f t="shared" si="21"/>
        <v>1.2603837446315635E-2</v>
      </c>
    </row>
    <row r="109" spans="1:20">
      <c r="A109" s="298" t="str">
        <f t="shared" si="17"/>
        <v>7113p</v>
      </c>
      <c r="B109" s="342" t="str">
        <f>+VLOOKUP(LEFT($A109,LEN(A109)-1)*1,Master!$D$22:$G$218,4,FALSE)</f>
        <v>Porez na promet nepokretnosti</v>
      </c>
      <c r="C109" s="343"/>
      <c r="D109" s="343"/>
      <c r="E109" s="343"/>
      <c r="F109" s="343"/>
      <c r="G109" s="189">
        <f>+INDEX(DataEx!$1:$1048576,MATCH('2013'!$A109,DataEx!$D:$D,0),MATCH('2013'!G$101,DataEx!$222:$222,0))</f>
        <v>81248.859864734099</v>
      </c>
      <c r="H109" s="189">
        <f>+INDEX(DataEx!$1:$1048576,MATCH('2013'!$A109,DataEx!$D:$D,0),MATCH('2013'!H$101,DataEx!$222:$222,0))</f>
        <v>103646.50733568591</v>
      </c>
      <c r="I109" s="189">
        <f>+INDEX(DataEx!$1:$1048576,MATCH('2013'!$A109,DataEx!$D:$D,0),MATCH('2013'!I$101,DataEx!$222:$222,0))</f>
        <v>186194.97392852511</v>
      </c>
      <c r="J109" s="189">
        <f>+INDEX(DataEx!$1:$1048576,MATCH('2013'!$A109,DataEx!$D:$D,0),MATCH('2013'!J$101,DataEx!$222:$222,0))</f>
        <v>103363.42634788297</v>
      </c>
      <c r="K109" s="189">
        <f>+INDEX(DataEx!$1:$1048576,MATCH('2013'!$A109,DataEx!$D:$D,0),MATCH('2013'!K$101,DataEx!$222:$222,0))</f>
        <v>100106.28093907743</v>
      </c>
      <c r="L109" s="189">
        <f>+INDEX(DataEx!$1:$1048576,MATCH('2013'!$A109,DataEx!$D:$D,0),MATCH('2013'!L$101,DataEx!$222:$222,0))</f>
        <v>133863.83595351625</v>
      </c>
      <c r="M109" s="189">
        <f>+INDEX(DataEx!$1:$1048576,MATCH('2013'!$A109,DataEx!$D:$D,0),MATCH('2013'!M$101,DataEx!$222:$222,0))</f>
        <v>122268.58842091225</v>
      </c>
      <c r="N109" s="189">
        <f>+INDEX(DataEx!$1:$1048576,MATCH('2013'!$A109,DataEx!$D:$D,0),MATCH('2013'!N$101,DataEx!$222:$222,0))</f>
        <v>96003.204992983359</v>
      </c>
      <c r="O109" s="189">
        <f>+INDEX(DataEx!$1:$1048576,MATCH('2013'!$A109,DataEx!$D:$D,0),MATCH('2013'!O$101,DataEx!$222:$222,0))</f>
        <v>170229.34291973972</v>
      </c>
      <c r="P109" s="189">
        <f>+INDEX(DataEx!$1:$1048576,MATCH('2013'!$A109,DataEx!$D:$D,0),MATCH('2013'!P$101,DataEx!$222:$222,0))</f>
        <v>136036.03036244924</v>
      </c>
      <c r="Q109" s="189">
        <f>+INDEX(DataEx!$1:$1048576,MATCH('2013'!$A109,DataEx!$D:$D,0),MATCH('2013'!Q$101,DataEx!$222:$222,0))</f>
        <v>147948.87120833801</v>
      </c>
      <c r="R109" s="189">
        <f>+INDEX(DataEx!$1:$1048576,MATCH('2013'!$A109,DataEx!$D:$D,0),MATCH('2013'!R$101,DataEx!$222:$222,0))</f>
        <v>140979.1375726462</v>
      </c>
      <c r="S109" s="270">
        <f t="shared" si="20"/>
        <v>1521889.0598464906</v>
      </c>
      <c r="T109" s="271">
        <f t="shared" si="21"/>
        <v>4.5743584606146396E-4</v>
      </c>
    </row>
    <row r="110" spans="1:20">
      <c r="A110" s="298" t="str">
        <f t="shared" si="17"/>
        <v>7114p</v>
      </c>
      <c r="B110" s="342" t="str">
        <f>+VLOOKUP(LEFT($A110,LEN(A110)-1)*1,Master!$D$22:$G$218,4,FALSE)</f>
        <v>Porez na dodatu vrijednost</v>
      </c>
      <c r="C110" s="343"/>
      <c r="D110" s="343"/>
      <c r="E110" s="343"/>
      <c r="F110" s="343"/>
      <c r="G110" s="189">
        <f>+INDEX(DataEx!$1:$1048576,MATCH('2013'!$A110,DataEx!$D:$D,0),MATCH('2013'!G$101,DataEx!$222:$222,0))</f>
        <v>22216987.25911713</v>
      </c>
      <c r="H110" s="189">
        <f>+INDEX(DataEx!$1:$1048576,MATCH('2013'!$A110,DataEx!$D:$D,0),MATCH('2013'!H$101,DataEx!$222:$222,0))</f>
        <v>22351785.25320363</v>
      </c>
      <c r="I110" s="189">
        <f>+INDEX(DataEx!$1:$1048576,MATCH('2013'!$A110,DataEx!$D:$D,0),MATCH('2013'!I$101,DataEx!$222:$222,0))</f>
        <v>24907044.612074491</v>
      </c>
      <c r="J110" s="189">
        <f>+INDEX(DataEx!$1:$1048576,MATCH('2013'!$A110,DataEx!$D:$D,0),MATCH('2013'!J$101,DataEx!$222:$222,0))</f>
        <v>29049120.919579607</v>
      </c>
      <c r="K110" s="189">
        <f>+INDEX(DataEx!$1:$1048576,MATCH('2013'!$A110,DataEx!$D:$D,0),MATCH('2013'!K$101,DataEx!$222:$222,0))</f>
        <v>32485582.306773975</v>
      </c>
      <c r="L110" s="189">
        <f>+INDEX(DataEx!$1:$1048576,MATCH('2013'!$A110,DataEx!$D:$D,0),MATCH('2013'!L$101,DataEx!$222:$222,0))</f>
        <v>39641428.685232304</v>
      </c>
      <c r="M110" s="189">
        <f>+INDEX(DataEx!$1:$1048576,MATCH('2013'!$A110,DataEx!$D:$D,0),MATCH('2013'!M$101,DataEx!$222:$222,0))</f>
        <v>39144860.544407874</v>
      </c>
      <c r="N110" s="189">
        <f>+INDEX(DataEx!$1:$1048576,MATCH('2013'!$A110,DataEx!$D:$D,0),MATCH('2013'!N$101,DataEx!$222:$222,0))</f>
        <v>33764783.498910055</v>
      </c>
      <c r="O110" s="189">
        <f>+INDEX(DataEx!$1:$1048576,MATCH('2013'!$A110,DataEx!$D:$D,0),MATCH('2013'!O$101,DataEx!$222:$222,0))</f>
        <v>35212221.435317017</v>
      </c>
      <c r="P110" s="189">
        <f>+INDEX(DataEx!$1:$1048576,MATCH('2013'!$A110,DataEx!$D:$D,0),MATCH('2013'!P$101,DataEx!$222:$222,0))</f>
        <v>35516823.320785411</v>
      </c>
      <c r="Q110" s="189">
        <f>+INDEX(DataEx!$1:$1048576,MATCH('2013'!$A110,DataEx!$D:$D,0),MATCH('2013'!Q$101,DataEx!$222:$222,0))</f>
        <v>31733799.92897122</v>
      </c>
      <c r="R110" s="189">
        <f>+INDEX(DataEx!$1:$1048576,MATCH('2013'!$A110,DataEx!$D:$D,0),MATCH('2013'!R$101,DataEx!$222:$222,0))</f>
        <v>27021193.241436299</v>
      </c>
      <c r="S110" s="270">
        <f t="shared" si="20"/>
        <v>373045631.00580907</v>
      </c>
      <c r="T110" s="271">
        <f t="shared" si="21"/>
        <v>0.11212673008891165</v>
      </c>
    </row>
    <row r="111" spans="1:20">
      <c r="A111" s="298" t="str">
        <f t="shared" si="17"/>
        <v>7115p</v>
      </c>
      <c r="B111" s="342" t="str">
        <f>+VLOOKUP(LEFT($A111,LEN(A111)-1)*1,Master!$D$22:$G$218,4,FALSE)</f>
        <v>Akcize</v>
      </c>
      <c r="C111" s="343"/>
      <c r="D111" s="343"/>
      <c r="E111" s="343"/>
      <c r="F111" s="343"/>
      <c r="G111" s="189">
        <f>+INDEX(DataEx!$1:$1048576,MATCH('2013'!$A111,DataEx!$D:$D,0),MATCH('2013'!G$101,DataEx!$222:$222,0))</f>
        <v>13472385.619929252</v>
      </c>
      <c r="H111" s="189">
        <f>+INDEX(DataEx!$1:$1048576,MATCH('2013'!$A111,DataEx!$D:$D,0),MATCH('2013'!H$101,DataEx!$222:$222,0))</f>
        <v>9374619.9781228825</v>
      </c>
      <c r="I111" s="189">
        <f>+INDEX(DataEx!$1:$1048576,MATCH('2013'!$A111,DataEx!$D:$D,0),MATCH('2013'!I$101,DataEx!$222:$222,0))</f>
        <v>8591497.0238258317</v>
      </c>
      <c r="J111" s="189">
        <f>+INDEX(DataEx!$1:$1048576,MATCH('2013'!$A111,DataEx!$D:$D,0),MATCH('2013'!J$101,DataEx!$222:$222,0))</f>
        <v>9976513.8396541588</v>
      </c>
      <c r="K111" s="189">
        <f>+INDEX(DataEx!$1:$1048576,MATCH('2013'!$A111,DataEx!$D:$D,0),MATCH('2013'!K$101,DataEx!$222:$222,0))</f>
        <v>12529410.486162774</v>
      </c>
      <c r="L111" s="189">
        <f>+INDEX(DataEx!$1:$1048576,MATCH('2013'!$A111,DataEx!$D:$D,0),MATCH('2013'!L$101,DataEx!$222:$222,0))</f>
        <v>12207544.038839269</v>
      </c>
      <c r="M111" s="189">
        <f>+INDEX(DataEx!$1:$1048576,MATCH('2013'!$A111,DataEx!$D:$D,0),MATCH('2013'!M$101,DataEx!$222:$222,0))</f>
        <v>16644425.593685796</v>
      </c>
      <c r="N111" s="189">
        <f>+INDEX(DataEx!$1:$1048576,MATCH('2013'!$A111,DataEx!$D:$D,0),MATCH('2013'!N$101,DataEx!$222:$222,0))</f>
        <v>16485948.596823877</v>
      </c>
      <c r="O111" s="189">
        <f>+INDEX(DataEx!$1:$1048576,MATCH('2013'!$A111,DataEx!$D:$D,0),MATCH('2013'!O$101,DataEx!$222:$222,0))</f>
        <v>18432656.2065273</v>
      </c>
      <c r="P111" s="189">
        <f>+INDEX(DataEx!$1:$1048576,MATCH('2013'!$A111,DataEx!$D:$D,0),MATCH('2013'!P$101,DataEx!$222:$222,0))</f>
        <v>13491210.566350998</v>
      </c>
      <c r="Q111" s="189">
        <f>+INDEX(DataEx!$1:$1048576,MATCH('2013'!$A111,DataEx!$D:$D,0),MATCH('2013'!Q$101,DataEx!$222:$222,0))</f>
        <v>12913955.490205286</v>
      </c>
      <c r="R111" s="189">
        <f>+INDEX(DataEx!$1:$1048576,MATCH('2013'!$A111,DataEx!$D:$D,0),MATCH('2013'!R$101,DataEx!$222:$222,0))</f>
        <v>13328622.385148553</v>
      </c>
      <c r="S111" s="270">
        <f t="shared" si="20"/>
        <v>157448789.82527599</v>
      </c>
      <c r="T111" s="271">
        <f t="shared" si="21"/>
        <v>4.7324553599421698E-2</v>
      </c>
    </row>
    <row r="112" spans="1:20">
      <c r="A112" s="298" t="str">
        <f t="shared" si="17"/>
        <v>7116p</v>
      </c>
      <c r="B112" s="342" t="str">
        <f>+VLOOKUP(LEFT($A112,LEN(A112)-1)*1,Master!$D$22:$G$218,4,FALSE)</f>
        <v>Porez na međunarodnu trgovinu i transakcije</v>
      </c>
      <c r="C112" s="343"/>
      <c r="D112" s="343"/>
      <c r="E112" s="343"/>
      <c r="F112" s="343"/>
      <c r="G112" s="189">
        <f>+INDEX(DataEx!$1:$1048576,MATCH('2013'!$A112,DataEx!$D:$D,0),MATCH('2013'!G$101,DataEx!$222:$222,0))</f>
        <v>2254635.1079826443</v>
      </c>
      <c r="H112" s="189">
        <f>+INDEX(DataEx!$1:$1048576,MATCH('2013'!$A112,DataEx!$D:$D,0),MATCH('2013'!H$101,DataEx!$222:$222,0))</f>
        <v>2434600.1723288172</v>
      </c>
      <c r="I112" s="189">
        <f>+INDEX(DataEx!$1:$1048576,MATCH('2013'!$A112,DataEx!$D:$D,0),MATCH('2013'!I$101,DataEx!$222:$222,0))</f>
        <v>3480742.4524679668</v>
      </c>
      <c r="J112" s="189">
        <f>+INDEX(DataEx!$1:$1048576,MATCH('2013'!$A112,DataEx!$D:$D,0),MATCH('2013'!J$101,DataEx!$222:$222,0))</f>
        <v>3633160.2325686943</v>
      </c>
      <c r="K112" s="189">
        <f>+INDEX(DataEx!$1:$1048576,MATCH('2013'!$A112,DataEx!$D:$D,0),MATCH('2013'!K$101,DataEx!$222:$222,0))</f>
        <v>3488794.2206289498</v>
      </c>
      <c r="L112" s="189">
        <f>+INDEX(DataEx!$1:$1048576,MATCH('2013'!$A112,DataEx!$D:$D,0),MATCH('2013'!L$101,DataEx!$222:$222,0))</f>
        <v>2306819.3261174015</v>
      </c>
      <c r="M112" s="189">
        <f>+INDEX(DataEx!$1:$1048576,MATCH('2013'!$A112,DataEx!$D:$D,0),MATCH('2013'!M$101,DataEx!$222:$222,0))</f>
        <v>2530520.0301218135</v>
      </c>
      <c r="N112" s="189">
        <f>+INDEX(DataEx!$1:$1048576,MATCH('2013'!$A112,DataEx!$D:$D,0),MATCH('2013'!N$101,DataEx!$222:$222,0))</f>
        <v>2593024.591536134</v>
      </c>
      <c r="O112" s="189">
        <f>+INDEX(DataEx!$1:$1048576,MATCH('2013'!$A112,DataEx!$D:$D,0),MATCH('2013'!O$101,DataEx!$222:$222,0))</f>
        <v>2137547.6737522222</v>
      </c>
      <c r="P112" s="189">
        <f>+INDEX(DataEx!$1:$1048576,MATCH('2013'!$A112,DataEx!$D:$D,0),MATCH('2013'!P$101,DataEx!$222:$222,0))</f>
        <v>2432657.0001382544</v>
      </c>
      <c r="Q112" s="189">
        <f>+INDEX(DataEx!$1:$1048576,MATCH('2013'!$A112,DataEx!$D:$D,0),MATCH('2013'!Q$101,DataEx!$222:$222,0))</f>
        <v>1904518.5019257402</v>
      </c>
      <c r="R112" s="189">
        <f>+INDEX(DataEx!$1:$1048576,MATCH('2013'!$A112,DataEx!$D:$D,0),MATCH('2013'!R$101,DataEx!$222:$222,0))</f>
        <v>1992912.933800448</v>
      </c>
      <c r="S112" s="270">
        <f t="shared" si="20"/>
        <v>31189932.243369084</v>
      </c>
      <c r="T112" s="271">
        <f t="shared" si="21"/>
        <v>9.3747917773877622E-3</v>
      </c>
    </row>
    <row r="113" spans="1:20">
      <c r="A113" s="298" t="str">
        <f t="shared" si="17"/>
        <v>7117p</v>
      </c>
      <c r="B113" s="342" t="str">
        <f>+VLOOKUP(LEFT($A113,LEN(A113)-1)*1,Master!$D$22:$G$218,4,FALSE)</f>
        <v>Lokalni porezi</v>
      </c>
      <c r="C113" s="343"/>
      <c r="D113" s="343"/>
      <c r="E113" s="343"/>
      <c r="F113" s="343"/>
      <c r="G113" s="189">
        <f>+INDEX(DataEx!$1:$1048576,MATCH('2013'!$A113,DataEx!$D:$D,0),MATCH('2013'!G$101,DataEx!$222:$222,0))</f>
        <v>0</v>
      </c>
      <c r="H113" s="189">
        <f>+INDEX(DataEx!$1:$1048576,MATCH('2013'!$A113,DataEx!$D:$D,0),MATCH('2013'!H$101,DataEx!$222:$222,0))</f>
        <v>0</v>
      </c>
      <c r="I113" s="189">
        <f>+INDEX(DataEx!$1:$1048576,MATCH('2013'!$A113,DataEx!$D:$D,0),MATCH('2013'!I$101,DataEx!$222:$222,0))</f>
        <v>0</v>
      </c>
      <c r="J113" s="189">
        <f>+INDEX(DataEx!$1:$1048576,MATCH('2013'!$A113,DataEx!$D:$D,0),MATCH('2013'!J$101,DataEx!$222:$222,0))</f>
        <v>0</v>
      </c>
      <c r="K113" s="189">
        <f>+INDEX(DataEx!$1:$1048576,MATCH('2013'!$A113,DataEx!$D:$D,0),MATCH('2013'!K$101,DataEx!$222:$222,0))</f>
        <v>0</v>
      </c>
      <c r="L113" s="189">
        <f>+INDEX(DataEx!$1:$1048576,MATCH('2013'!$A113,DataEx!$D:$D,0),MATCH('2013'!L$101,DataEx!$222:$222,0))</f>
        <v>0</v>
      </c>
      <c r="M113" s="189">
        <f>+INDEX(DataEx!$1:$1048576,MATCH('2013'!$A113,DataEx!$D:$D,0),MATCH('2013'!M$101,DataEx!$222:$222,0))</f>
        <v>0</v>
      </c>
      <c r="N113" s="189">
        <f>+INDEX(DataEx!$1:$1048576,MATCH('2013'!$A113,DataEx!$D:$D,0),MATCH('2013'!N$101,DataEx!$222:$222,0))</f>
        <v>0</v>
      </c>
      <c r="O113" s="189">
        <f>+INDEX(DataEx!$1:$1048576,MATCH('2013'!$A113,DataEx!$D:$D,0),MATCH('2013'!O$101,DataEx!$222:$222,0))</f>
        <v>0</v>
      </c>
      <c r="P113" s="189">
        <f>+INDEX(DataEx!$1:$1048576,MATCH('2013'!$A113,DataEx!$D:$D,0),MATCH('2013'!P$101,DataEx!$222:$222,0))</f>
        <v>0</v>
      </c>
      <c r="Q113" s="189">
        <f>+INDEX(DataEx!$1:$1048576,MATCH('2013'!$A113,DataEx!$D:$D,0),MATCH('2013'!Q$101,DataEx!$222:$222,0))</f>
        <v>0</v>
      </c>
      <c r="R113" s="189">
        <f>+INDEX(DataEx!$1:$1048576,MATCH('2013'!$A113,DataEx!$D:$D,0),MATCH('2013'!R$101,DataEx!$222:$222,0))</f>
        <v>0</v>
      </c>
      <c r="S113" s="270">
        <f t="shared" si="20"/>
        <v>0</v>
      </c>
      <c r="T113" s="271">
        <f t="shared" si="21"/>
        <v>0</v>
      </c>
    </row>
    <row r="114" spans="1:20">
      <c r="A114" s="298" t="str">
        <f t="shared" si="17"/>
        <v>7118p</v>
      </c>
      <c r="B114" s="342" t="str">
        <f>+VLOOKUP(LEFT($A114,LEN(A114)-1)*1,Master!$D$22:$G$218,4,FALSE)</f>
        <v>Ostali republički porezi</v>
      </c>
      <c r="C114" s="343"/>
      <c r="D114" s="343"/>
      <c r="E114" s="343"/>
      <c r="F114" s="343"/>
      <c r="G114" s="189">
        <f>+INDEX(DataEx!$1:$1048576,MATCH('2013'!$A114,DataEx!$D:$D,0),MATCH('2013'!G$101,DataEx!$222:$222,0))</f>
        <v>260762.89668953384</v>
      </c>
      <c r="H114" s="189">
        <f>+INDEX(DataEx!$1:$1048576,MATCH('2013'!$A114,DataEx!$D:$D,0),MATCH('2013'!H$101,DataEx!$222:$222,0))</f>
        <v>255157.48277927918</v>
      </c>
      <c r="I114" s="189">
        <f>+INDEX(DataEx!$1:$1048576,MATCH('2013'!$A114,DataEx!$D:$D,0),MATCH('2013'!I$101,DataEx!$222:$222,0))</f>
        <v>311767.07284781808</v>
      </c>
      <c r="J114" s="189">
        <f>+INDEX(DataEx!$1:$1048576,MATCH('2013'!$A114,DataEx!$D:$D,0),MATCH('2013'!J$101,DataEx!$222:$222,0))</f>
        <v>386022.31060141494</v>
      </c>
      <c r="K114" s="189">
        <f>+INDEX(DataEx!$1:$1048576,MATCH('2013'!$A114,DataEx!$D:$D,0),MATCH('2013'!K$101,DataEx!$222:$222,0))</f>
        <v>403723.81098959706</v>
      </c>
      <c r="L114" s="189">
        <f>+INDEX(DataEx!$1:$1048576,MATCH('2013'!$A114,DataEx!$D:$D,0),MATCH('2013'!L$101,DataEx!$222:$222,0))</f>
        <v>443763.10051744088</v>
      </c>
      <c r="M114" s="189">
        <f>+INDEX(DataEx!$1:$1048576,MATCH('2013'!$A114,DataEx!$D:$D,0),MATCH('2013'!M$101,DataEx!$222:$222,0))</f>
        <v>452390.66108767391</v>
      </c>
      <c r="N114" s="189">
        <f>+INDEX(DataEx!$1:$1048576,MATCH('2013'!$A114,DataEx!$D:$D,0),MATCH('2013'!N$101,DataEx!$222:$222,0))</f>
        <v>423242.62809333584</v>
      </c>
      <c r="O114" s="189">
        <f>+INDEX(DataEx!$1:$1048576,MATCH('2013'!$A114,DataEx!$D:$D,0),MATCH('2013'!O$101,DataEx!$222:$222,0))</f>
        <v>377993.63627302414</v>
      </c>
      <c r="P114" s="189">
        <f>+INDEX(DataEx!$1:$1048576,MATCH('2013'!$A114,DataEx!$D:$D,0),MATCH('2013'!P$101,DataEx!$222:$222,0))</f>
        <v>381409.00489262829</v>
      </c>
      <c r="Q114" s="189">
        <f>+INDEX(DataEx!$1:$1048576,MATCH('2013'!$A114,DataEx!$D:$D,0),MATCH('2013'!Q$101,DataEx!$222:$222,0))</f>
        <v>381497.52149931074</v>
      </c>
      <c r="R114" s="189">
        <f>+INDEX(DataEx!$1:$1048576,MATCH('2013'!$A114,DataEx!$D:$D,0),MATCH('2013'!R$101,DataEx!$222:$222,0))</f>
        <v>331335.45678221656</v>
      </c>
      <c r="S114" s="270">
        <f t="shared" si="20"/>
        <v>4409065.5830532731</v>
      </c>
      <c r="T114" s="271">
        <f t="shared" si="21"/>
        <v>1.3252376264061537E-3</v>
      </c>
    </row>
    <row r="115" spans="1:20">
      <c r="A115" s="298" t="str">
        <f t="shared" si="17"/>
        <v>712p</v>
      </c>
      <c r="B115" s="362" t="str">
        <f>+VLOOKUP(LEFT($A115,LEN(A115)-1)*1,Master!$D$22:$G$218,4,FALSE)</f>
        <v>Doprinosi</v>
      </c>
      <c r="C115" s="363"/>
      <c r="D115" s="363"/>
      <c r="E115" s="363"/>
      <c r="F115" s="363"/>
      <c r="G115" s="195">
        <f>+SUM(G116:G119)</f>
        <v>10225366.011998521</v>
      </c>
      <c r="H115" s="195">
        <f t="shared" ref="H115:R115" si="22">+SUM(H116:H119)</f>
        <v>26328872.744704504</v>
      </c>
      <c r="I115" s="195">
        <f t="shared" si="22"/>
        <v>28215029.512952704</v>
      </c>
      <c r="J115" s="195">
        <f t="shared" si="22"/>
        <v>31078344.176256344</v>
      </c>
      <c r="K115" s="195">
        <f t="shared" si="22"/>
        <v>31062993.346150994</v>
      </c>
      <c r="L115" s="195">
        <f t="shared" si="22"/>
        <v>29533886.744876273</v>
      </c>
      <c r="M115" s="195">
        <f t="shared" si="22"/>
        <v>35614836.490956061</v>
      </c>
      <c r="N115" s="195">
        <f t="shared" si="22"/>
        <v>41423629.787263155</v>
      </c>
      <c r="O115" s="195">
        <f t="shared" si="22"/>
        <v>27897944.753825549</v>
      </c>
      <c r="P115" s="195">
        <f t="shared" si="22"/>
        <v>35782419.896350168</v>
      </c>
      <c r="Q115" s="195">
        <f t="shared" si="22"/>
        <v>35053926.847713381</v>
      </c>
      <c r="R115" s="272">
        <f t="shared" si="22"/>
        <v>52000480.125178605</v>
      </c>
      <c r="S115" s="273">
        <f t="shared" si="20"/>
        <v>384217730.43822622</v>
      </c>
      <c r="T115" s="274">
        <f t="shared" si="21"/>
        <v>0.11548474013772955</v>
      </c>
    </row>
    <row r="116" spans="1:20">
      <c r="A116" s="298" t="str">
        <f t="shared" si="17"/>
        <v>7121p</v>
      </c>
      <c r="B116" s="342" t="str">
        <f>+VLOOKUP(LEFT($A116,LEN(A116)-1)*1,Master!$D$22:$G$218,4,FALSE)</f>
        <v>Doprinosi za penzijsko i invalidsko osiguranje</v>
      </c>
      <c r="C116" s="343"/>
      <c r="D116" s="343"/>
      <c r="E116" s="343"/>
      <c r="F116" s="343"/>
      <c r="G116" s="189">
        <f>+INDEX(DataEx!$1:$1048576,MATCH('2013'!$A116,DataEx!$D:$D,0),MATCH('2013'!G$101,DataEx!$222:$222,0))</f>
        <v>5896216.9131298037</v>
      </c>
      <c r="H116" s="189">
        <f>+INDEX(DataEx!$1:$1048576,MATCH('2013'!$A116,DataEx!$D:$D,0),MATCH('2013'!H$101,DataEx!$222:$222,0))</f>
        <v>15984604.165490396</v>
      </c>
      <c r="I116" s="189">
        <f>+INDEX(DataEx!$1:$1048576,MATCH('2013'!$A116,DataEx!$D:$D,0),MATCH('2013'!I$101,DataEx!$222:$222,0))</f>
        <v>15980210.637352593</v>
      </c>
      <c r="J116" s="189">
        <f>+INDEX(DataEx!$1:$1048576,MATCH('2013'!$A116,DataEx!$D:$D,0),MATCH('2013'!J$101,DataEx!$222:$222,0))</f>
        <v>18099107.195466701</v>
      </c>
      <c r="K116" s="189">
        <f>+INDEX(DataEx!$1:$1048576,MATCH('2013'!$A116,DataEx!$D:$D,0),MATCH('2013'!K$101,DataEx!$222:$222,0))</f>
        <v>18902345.114124902</v>
      </c>
      <c r="L116" s="189">
        <f>+INDEX(DataEx!$1:$1048576,MATCH('2013'!$A116,DataEx!$D:$D,0),MATCH('2013'!L$101,DataEx!$222:$222,0))</f>
        <v>16660130.6959597</v>
      </c>
      <c r="M116" s="189">
        <f>+INDEX(DataEx!$1:$1048576,MATCH('2013'!$A116,DataEx!$D:$D,0),MATCH('2013'!M$101,DataEx!$222:$222,0))</f>
        <v>20975423.912817873</v>
      </c>
      <c r="N116" s="189">
        <f>+INDEX(DataEx!$1:$1048576,MATCH('2013'!$A116,DataEx!$D:$D,0),MATCH('2013'!N$101,DataEx!$222:$222,0))</f>
        <v>24152995.284398187</v>
      </c>
      <c r="O116" s="189">
        <f>+INDEX(DataEx!$1:$1048576,MATCH('2013'!$A116,DataEx!$D:$D,0),MATCH('2013'!O$101,DataEx!$222:$222,0))</f>
        <v>16438117.212416081</v>
      </c>
      <c r="P116" s="189">
        <f>+INDEX(DataEx!$1:$1048576,MATCH('2013'!$A116,DataEx!$D:$D,0),MATCH('2013'!P$101,DataEx!$222:$222,0))</f>
        <v>21064902.89657861</v>
      </c>
      <c r="Q116" s="189">
        <f>+INDEX(DataEx!$1:$1048576,MATCH('2013'!$A116,DataEx!$D:$D,0),MATCH('2013'!Q$101,DataEx!$222:$222,0))</f>
        <v>21199343.745804995</v>
      </c>
      <c r="R116" s="189">
        <f>+INDEX(DataEx!$1:$1048576,MATCH('2013'!$A116,DataEx!$D:$D,0),MATCH('2013'!R$101,DataEx!$222:$222,0))</f>
        <v>31496085.4772765</v>
      </c>
      <c r="S116" s="270">
        <f t="shared" si="20"/>
        <v>226849483.25081638</v>
      </c>
      <c r="T116" s="271">
        <f t="shared" si="21"/>
        <v>6.8184395326364999E-2</v>
      </c>
    </row>
    <row r="117" spans="1:20">
      <c r="A117" s="298" t="str">
        <f t="shared" si="17"/>
        <v>7122p</v>
      </c>
      <c r="B117" s="342" t="str">
        <f>+VLOOKUP(LEFT($A117,LEN(A117)-1)*1,Master!$D$22:$G$218,4,FALSE)</f>
        <v>Doprinosi za zdravstveno osiguranje</v>
      </c>
      <c r="C117" s="343"/>
      <c r="D117" s="343"/>
      <c r="E117" s="343"/>
      <c r="F117" s="343"/>
      <c r="G117" s="189">
        <f>+INDEX(DataEx!$1:$1048576,MATCH('2013'!$A117,DataEx!$D:$D,0),MATCH('2013'!G$101,DataEx!$222:$222,0))</f>
        <v>3523976.3657705826</v>
      </c>
      <c r="H117" s="189">
        <f>+INDEX(DataEx!$1:$1048576,MATCH('2013'!$A117,DataEx!$D:$D,0),MATCH('2013'!H$101,DataEx!$222:$222,0))</f>
        <v>8837193.1137481872</v>
      </c>
      <c r="I117" s="189">
        <f>+INDEX(DataEx!$1:$1048576,MATCH('2013'!$A117,DataEx!$D:$D,0),MATCH('2013'!I$101,DataEx!$222:$222,0))</f>
        <v>10296968.732518861</v>
      </c>
      <c r="J117" s="189">
        <f>+INDEX(DataEx!$1:$1048576,MATCH('2013'!$A117,DataEx!$D:$D,0),MATCH('2013'!J$101,DataEx!$222:$222,0))</f>
        <v>11080649.937486099</v>
      </c>
      <c r="K117" s="189">
        <f>+INDEX(DataEx!$1:$1048576,MATCH('2013'!$A117,DataEx!$D:$D,0),MATCH('2013'!K$101,DataEx!$222:$222,0))</f>
        <v>10426593.073253199</v>
      </c>
      <c r="L117" s="189">
        <f>+INDEX(DataEx!$1:$1048576,MATCH('2013'!$A117,DataEx!$D:$D,0),MATCH('2013'!L$101,DataEx!$222:$222,0))</f>
        <v>10797558.1123464</v>
      </c>
      <c r="M117" s="189">
        <f>+INDEX(DataEx!$1:$1048576,MATCH('2013'!$A117,DataEx!$D:$D,0),MATCH('2013'!M$101,DataEx!$222:$222,0))</f>
        <v>12338418.275424777</v>
      </c>
      <c r="N117" s="189">
        <f>+INDEX(DataEx!$1:$1048576,MATCH('2013'!$A117,DataEx!$D:$D,0),MATCH('2013'!N$101,DataEx!$222:$222,0))</f>
        <v>14695618.751093065</v>
      </c>
      <c r="O117" s="189">
        <f>+INDEX(DataEx!$1:$1048576,MATCH('2013'!$A117,DataEx!$D:$D,0),MATCH('2013'!O$101,DataEx!$222:$222,0))</f>
        <v>9887757.094026586</v>
      </c>
      <c r="P117" s="189">
        <f>+INDEX(DataEx!$1:$1048576,MATCH('2013'!$A117,DataEx!$D:$D,0),MATCH('2013'!P$101,DataEx!$222:$222,0))</f>
        <v>12555740.885830941</v>
      </c>
      <c r="Q117" s="189">
        <f>+INDEX(DataEx!$1:$1048576,MATCH('2013'!$A117,DataEx!$D:$D,0),MATCH('2013'!Q$101,DataEx!$222:$222,0))</f>
        <v>11911787.04868594</v>
      </c>
      <c r="R117" s="189">
        <f>+INDEX(DataEx!$1:$1048576,MATCH('2013'!$A117,DataEx!$D:$D,0),MATCH('2013'!R$101,DataEx!$222:$222,0))</f>
        <v>17572653.898443229</v>
      </c>
      <c r="S117" s="270">
        <f t="shared" si="20"/>
        <v>133924915.28862786</v>
      </c>
      <c r="T117" s="271">
        <f t="shared" si="21"/>
        <v>4.0253957105088028E-2</v>
      </c>
    </row>
    <row r="118" spans="1:20">
      <c r="A118" s="298" t="str">
        <f t="shared" si="17"/>
        <v>7123p</v>
      </c>
      <c r="B118" s="342" t="str">
        <f>+VLOOKUP(LEFT($A118,LEN(A118)-1)*1,Master!$D$22:$G$218,4,FALSE)</f>
        <v>Doprinosi za osiguranje od nezaposlenosti</v>
      </c>
      <c r="C118" s="343"/>
      <c r="D118" s="343"/>
      <c r="E118" s="343"/>
      <c r="F118" s="343"/>
      <c r="G118" s="189">
        <f>+INDEX(DataEx!$1:$1048576,MATCH('2013'!$A118,DataEx!$D:$D,0),MATCH('2013'!G$101,DataEx!$222:$222,0))</f>
        <v>290701.31067824201</v>
      </c>
      <c r="H118" s="189">
        <f>+INDEX(DataEx!$1:$1048576,MATCH('2013'!$A118,DataEx!$D:$D,0),MATCH('2013'!H$101,DataEx!$222:$222,0))</f>
        <v>744628.51853836537</v>
      </c>
      <c r="I118" s="189">
        <f>+INDEX(DataEx!$1:$1048576,MATCH('2013'!$A118,DataEx!$D:$D,0),MATCH('2013'!I$101,DataEx!$222:$222,0))</f>
        <v>900014.53265058505</v>
      </c>
      <c r="J118" s="189">
        <f>+INDEX(DataEx!$1:$1048576,MATCH('2013'!$A118,DataEx!$D:$D,0),MATCH('2013'!J$101,DataEx!$222:$222,0))</f>
        <v>960420.42316401063</v>
      </c>
      <c r="K118" s="189">
        <f>+INDEX(DataEx!$1:$1048576,MATCH('2013'!$A118,DataEx!$D:$D,0),MATCH('2013'!K$101,DataEx!$222:$222,0))</f>
        <v>850902.03134404484</v>
      </c>
      <c r="L118" s="189">
        <f>+INDEX(DataEx!$1:$1048576,MATCH('2013'!$A118,DataEx!$D:$D,0),MATCH('2013'!L$101,DataEx!$222:$222,0))</f>
        <v>873102.0001937449</v>
      </c>
      <c r="M118" s="189">
        <f>+INDEX(DataEx!$1:$1048576,MATCH('2013'!$A118,DataEx!$D:$D,0),MATCH('2013'!M$101,DataEx!$222:$222,0))</f>
        <v>1044477.0015934415</v>
      </c>
      <c r="N118" s="189">
        <f>+INDEX(DataEx!$1:$1048576,MATCH('2013'!$A118,DataEx!$D:$D,0),MATCH('2013'!N$101,DataEx!$222:$222,0))</f>
        <v>1233245.0541489115</v>
      </c>
      <c r="O118" s="189">
        <f>+INDEX(DataEx!$1:$1048576,MATCH('2013'!$A118,DataEx!$D:$D,0),MATCH('2013'!O$101,DataEx!$222:$222,0))</f>
        <v>823964.48361802031</v>
      </c>
      <c r="P118" s="189">
        <f>+INDEX(DataEx!$1:$1048576,MATCH('2013'!$A118,DataEx!$D:$D,0),MATCH('2013'!P$101,DataEx!$222:$222,0))</f>
        <v>1104138.5296295469</v>
      </c>
      <c r="Q118" s="189">
        <f>+INDEX(DataEx!$1:$1048576,MATCH('2013'!$A118,DataEx!$D:$D,0),MATCH('2013'!Q$101,DataEx!$222:$222,0))</f>
        <v>947842.00635200134</v>
      </c>
      <c r="R118" s="189">
        <f>+INDEX(DataEx!$1:$1048576,MATCH('2013'!$A118,DataEx!$D:$D,0),MATCH('2013'!R$101,DataEx!$222:$222,0))</f>
        <v>1446638.2353968821</v>
      </c>
      <c r="S118" s="270">
        <f t="shared" si="20"/>
        <v>11220074.127307797</v>
      </c>
      <c r="T118" s="271">
        <f t="shared" si="21"/>
        <v>3.3724298549166806E-3</v>
      </c>
    </row>
    <row r="119" spans="1:20">
      <c r="A119" s="298" t="str">
        <f t="shared" si="17"/>
        <v>7124p</v>
      </c>
      <c r="B119" s="342" t="str">
        <f>+VLOOKUP(LEFT($A119,LEN(A119)-1)*1,Master!$D$22:$G$218,4,FALSE)</f>
        <v>Ostali doprinosi</v>
      </c>
      <c r="C119" s="343"/>
      <c r="D119" s="343"/>
      <c r="E119" s="343"/>
      <c r="F119" s="343"/>
      <c r="G119" s="189">
        <f>+INDEX(DataEx!$1:$1048576,MATCH('2013'!$A119,DataEx!$D:$D,0),MATCH('2013'!G$101,DataEx!$222:$222,0))</f>
        <v>514471.42241989321</v>
      </c>
      <c r="H119" s="189">
        <f>+INDEX(DataEx!$1:$1048576,MATCH('2013'!$A119,DataEx!$D:$D,0),MATCH('2013'!H$101,DataEx!$222:$222,0))</f>
        <v>762446.94692755432</v>
      </c>
      <c r="I119" s="189">
        <f>+INDEX(DataEx!$1:$1048576,MATCH('2013'!$A119,DataEx!$D:$D,0),MATCH('2013'!I$101,DataEx!$222:$222,0))</f>
        <v>1037835.6104306638</v>
      </c>
      <c r="J119" s="189">
        <f>+INDEX(DataEx!$1:$1048576,MATCH('2013'!$A119,DataEx!$D:$D,0),MATCH('2013'!J$101,DataEx!$222:$222,0))</f>
        <v>938166.6201395333</v>
      </c>
      <c r="K119" s="189">
        <f>+INDEX(DataEx!$1:$1048576,MATCH('2013'!$A119,DataEx!$D:$D,0),MATCH('2013'!K$101,DataEx!$222:$222,0))</f>
        <v>883153.12742885004</v>
      </c>
      <c r="L119" s="189">
        <f>+INDEX(DataEx!$1:$1048576,MATCH('2013'!$A119,DataEx!$D:$D,0),MATCH('2013'!L$101,DataEx!$222:$222,0))</f>
        <v>1203095.9363764296</v>
      </c>
      <c r="M119" s="189">
        <f>+INDEX(DataEx!$1:$1048576,MATCH('2013'!$A119,DataEx!$D:$D,0),MATCH('2013'!M$101,DataEx!$222:$222,0))</f>
        <v>1256517.301119969</v>
      </c>
      <c r="N119" s="189">
        <f>+INDEX(DataEx!$1:$1048576,MATCH('2013'!$A119,DataEx!$D:$D,0),MATCH('2013'!N$101,DataEx!$222:$222,0))</f>
        <v>1341770.6976229935</v>
      </c>
      <c r="O119" s="189">
        <f>+INDEX(DataEx!$1:$1048576,MATCH('2013'!$A119,DataEx!$D:$D,0),MATCH('2013'!O$101,DataEx!$222:$222,0))</f>
        <v>748105.96376486088</v>
      </c>
      <c r="P119" s="189">
        <f>+INDEX(DataEx!$1:$1048576,MATCH('2013'!$A119,DataEx!$D:$D,0),MATCH('2013'!P$101,DataEx!$222:$222,0))</f>
        <v>1057637.5843110771</v>
      </c>
      <c r="Q119" s="189">
        <f>+INDEX(DataEx!$1:$1048576,MATCH('2013'!$A119,DataEx!$D:$D,0),MATCH('2013'!Q$101,DataEx!$222:$222,0))</f>
        <v>994954.04687044967</v>
      </c>
      <c r="R119" s="189">
        <f>+INDEX(DataEx!$1:$1048576,MATCH('2013'!$A119,DataEx!$D:$D,0),MATCH('2013'!R$101,DataEx!$222:$222,0))</f>
        <v>1485102.5140619949</v>
      </c>
      <c r="S119" s="270">
        <f t="shared" si="20"/>
        <v>12223257.77147427</v>
      </c>
      <c r="T119" s="271">
        <f t="shared" si="21"/>
        <v>3.6739578513598648E-3</v>
      </c>
    </row>
    <row r="120" spans="1:20">
      <c r="A120" s="298" t="str">
        <f t="shared" si="17"/>
        <v>713p</v>
      </c>
      <c r="B120" s="350" t="str">
        <f>+VLOOKUP(LEFT($A120,LEN(A120)-1)*1,Master!$D$22:$G$218,4,FALSE)</f>
        <v>Takse</v>
      </c>
      <c r="C120" s="351"/>
      <c r="D120" s="351"/>
      <c r="E120" s="351"/>
      <c r="F120" s="351"/>
      <c r="G120" s="201">
        <f>+INDEX(DataEx!$1:$1048576,MATCH('2013'!$A120,DataEx!$D:$D,0),MATCH('2013'!G$101,DataEx!$222:$222,0))</f>
        <v>2027877.2372930939</v>
      </c>
      <c r="H120" s="201">
        <f>+INDEX(DataEx!$1:$1048576,MATCH('2013'!$A120,DataEx!$D:$D,0),MATCH('2013'!H$101,DataEx!$222:$222,0))</f>
        <v>1882424.3685098737</v>
      </c>
      <c r="I120" s="201">
        <f>+INDEX(DataEx!$1:$1048576,MATCH('2013'!$A120,DataEx!$D:$D,0),MATCH('2013'!I$101,DataEx!$222:$222,0))</f>
        <v>2363168.5236575948</v>
      </c>
      <c r="J120" s="201">
        <f>+INDEX(DataEx!$1:$1048576,MATCH('2013'!$A120,DataEx!$D:$D,0),MATCH('2013'!J$101,DataEx!$222:$222,0))</f>
        <v>2393449.5740456693</v>
      </c>
      <c r="K120" s="201">
        <f>+INDEX(DataEx!$1:$1048576,MATCH('2013'!$A120,DataEx!$D:$D,0),MATCH('2013'!K$101,DataEx!$222:$222,0))</f>
        <v>2431766.3719360717</v>
      </c>
      <c r="L120" s="201">
        <f>+INDEX(DataEx!$1:$1048576,MATCH('2013'!$A120,DataEx!$D:$D,0),MATCH('2013'!L$101,DataEx!$222:$222,0))</f>
        <v>2858151.7123018736</v>
      </c>
      <c r="M120" s="201">
        <f>+INDEX(DataEx!$1:$1048576,MATCH('2013'!$A120,DataEx!$D:$D,0),MATCH('2013'!M$101,DataEx!$222:$222,0))</f>
        <v>2917908.2048975867</v>
      </c>
      <c r="N120" s="201">
        <f>+INDEX(DataEx!$1:$1048576,MATCH('2013'!$A120,DataEx!$D:$D,0),MATCH('2013'!N$101,DataEx!$222:$222,0))</f>
        <v>2932949.8029298875</v>
      </c>
      <c r="O120" s="201">
        <f>+INDEX(DataEx!$1:$1048576,MATCH('2013'!$A120,DataEx!$D:$D,0),MATCH('2013'!O$101,DataEx!$222:$222,0))</f>
        <v>2302181.1067919475</v>
      </c>
      <c r="P120" s="201">
        <f>+INDEX(DataEx!$1:$1048576,MATCH('2013'!$A120,DataEx!$D:$D,0),MATCH('2013'!P$101,DataEx!$222:$222,0))</f>
        <v>2479397.4364794977</v>
      </c>
      <c r="Q120" s="201">
        <f>+INDEX(DataEx!$1:$1048576,MATCH('2013'!$A120,DataEx!$D:$D,0),MATCH('2013'!Q$101,DataEx!$222:$222,0))</f>
        <v>2197340.2207755819</v>
      </c>
      <c r="R120" s="275">
        <f>+INDEX(DataEx!$1:$1048576,MATCH('2013'!$A120,DataEx!$D:$D,0),MATCH('2013'!R$101,DataEx!$222:$222,0))</f>
        <v>2280154.7968325969</v>
      </c>
      <c r="S120" s="273">
        <f t="shared" si="20"/>
        <v>29066769.356451273</v>
      </c>
      <c r="T120" s="274">
        <f t="shared" si="21"/>
        <v>8.7366304047043208E-3</v>
      </c>
    </row>
    <row r="121" spans="1:20">
      <c r="A121" s="298" t="str">
        <f t="shared" si="17"/>
        <v>714p</v>
      </c>
      <c r="B121" s="350" t="str">
        <f>+VLOOKUP(LEFT($A121,LEN(A121)-1)*1,Master!$D$22:$G$218,4,FALSE)</f>
        <v>Naknade</v>
      </c>
      <c r="C121" s="351"/>
      <c r="D121" s="351"/>
      <c r="E121" s="351"/>
      <c r="F121" s="351"/>
      <c r="G121" s="201">
        <f>+INDEX(DataEx!$1:$1048576,MATCH('2013'!$A121,DataEx!$D:$D,0),MATCH('2013'!G$101,DataEx!$222:$222,0))</f>
        <v>982710.87498690933</v>
      </c>
      <c r="H121" s="201">
        <f>+INDEX(DataEx!$1:$1048576,MATCH('2013'!$A121,DataEx!$D:$D,0),MATCH('2013'!H$101,DataEx!$222:$222,0))</f>
        <v>869104.05358116457</v>
      </c>
      <c r="I121" s="201">
        <f>+INDEX(DataEx!$1:$1048576,MATCH('2013'!$A121,DataEx!$D:$D,0),MATCH('2013'!I$101,DataEx!$222:$222,0))</f>
        <v>787268.76554129389</v>
      </c>
      <c r="J121" s="201">
        <f>+INDEX(DataEx!$1:$1048576,MATCH('2013'!$A121,DataEx!$D:$D,0),MATCH('2013'!J$101,DataEx!$222:$222,0))</f>
        <v>1546322.5460752659</v>
      </c>
      <c r="K121" s="201">
        <f>+INDEX(DataEx!$1:$1048576,MATCH('2013'!$A121,DataEx!$D:$D,0),MATCH('2013'!K$101,DataEx!$222:$222,0))</f>
        <v>932515.34080204321</v>
      </c>
      <c r="L121" s="201">
        <f>+INDEX(DataEx!$1:$1048576,MATCH('2013'!$A121,DataEx!$D:$D,0),MATCH('2013'!L$101,DataEx!$222:$222,0))</f>
        <v>1175327.7210279165</v>
      </c>
      <c r="M121" s="201">
        <f>+INDEX(DataEx!$1:$1048576,MATCH('2013'!$A121,DataEx!$D:$D,0),MATCH('2013'!M$101,DataEx!$222:$222,0))</f>
        <v>2020249.028265815</v>
      </c>
      <c r="N121" s="201">
        <f>+INDEX(DataEx!$1:$1048576,MATCH('2013'!$A121,DataEx!$D:$D,0),MATCH('2013'!N$101,DataEx!$222:$222,0))</f>
        <v>1079348.0183819076</v>
      </c>
      <c r="O121" s="201">
        <f>+INDEX(DataEx!$1:$1048576,MATCH('2013'!$A121,DataEx!$D:$D,0),MATCH('2013'!O$101,DataEx!$222:$222,0))</f>
        <v>1345127.7045627646</v>
      </c>
      <c r="P121" s="201">
        <f>+INDEX(DataEx!$1:$1048576,MATCH('2013'!$A121,DataEx!$D:$D,0),MATCH('2013'!P$101,DataEx!$222:$222,0))</f>
        <v>1098866.9792922472</v>
      </c>
      <c r="Q121" s="201">
        <f>+INDEX(DataEx!$1:$1048576,MATCH('2013'!$A121,DataEx!$D:$D,0),MATCH('2013'!Q$101,DataEx!$222:$222,0))</f>
        <v>885498.0103225843</v>
      </c>
      <c r="R121" s="275">
        <f>+INDEX(DataEx!$1:$1048576,MATCH('2013'!$A121,DataEx!$D:$D,0),MATCH('2013'!R$101,DataEx!$222:$222,0))</f>
        <v>1136253.4997662231</v>
      </c>
      <c r="S121" s="273">
        <f t="shared" si="20"/>
        <v>13858592.542606136</v>
      </c>
      <c r="T121" s="274">
        <f t="shared" si="21"/>
        <v>4.1654921979579606E-3</v>
      </c>
    </row>
    <row r="122" spans="1:20">
      <c r="A122" s="298" t="str">
        <f t="shared" si="17"/>
        <v>715p</v>
      </c>
      <c r="B122" s="350" t="str">
        <f>+VLOOKUP(LEFT($A122,LEN(A122)-1)*1,Master!$D$22:$G$218,4,FALSE)</f>
        <v>Ostali prihodi</v>
      </c>
      <c r="C122" s="351"/>
      <c r="D122" s="351"/>
      <c r="E122" s="351"/>
      <c r="F122" s="351"/>
      <c r="G122" s="201">
        <f>+INDEX(DataEx!$1:$1048576,MATCH('2013'!$A122,DataEx!$D:$D,0),MATCH('2013'!G$101,DataEx!$222:$222,0))</f>
        <v>923442.3429132913</v>
      </c>
      <c r="H122" s="201">
        <f>+INDEX(DataEx!$1:$1048576,MATCH('2013'!$A122,DataEx!$D:$D,0),MATCH('2013'!H$101,DataEx!$222:$222,0))</f>
        <v>1777418.9190493901</v>
      </c>
      <c r="I122" s="201">
        <f>+INDEX(DataEx!$1:$1048576,MATCH('2013'!$A122,DataEx!$D:$D,0),MATCH('2013'!I$101,DataEx!$222:$222,0))</f>
        <v>2321412.8253925741</v>
      </c>
      <c r="J122" s="201">
        <f>+INDEX(DataEx!$1:$1048576,MATCH('2013'!$A122,DataEx!$D:$D,0),MATCH('2013'!J$101,DataEx!$222:$222,0))</f>
        <v>1637829.2535735941</v>
      </c>
      <c r="K122" s="201">
        <f>+INDEX(DataEx!$1:$1048576,MATCH('2013'!$A122,DataEx!$D:$D,0),MATCH('2013'!K$101,DataEx!$222:$222,0))</f>
        <v>1886272.7717710272</v>
      </c>
      <c r="L122" s="201">
        <f>+INDEX(DataEx!$1:$1048576,MATCH('2013'!$A122,DataEx!$D:$D,0),MATCH('2013'!L$101,DataEx!$222:$222,0))</f>
        <v>1533956.11443653</v>
      </c>
      <c r="M122" s="201">
        <f>+INDEX(DataEx!$1:$1048576,MATCH('2013'!$A122,DataEx!$D:$D,0),MATCH('2013'!M$101,DataEx!$222:$222,0))</f>
        <v>3092390.5965000256</v>
      </c>
      <c r="N122" s="201">
        <f>+INDEX(DataEx!$1:$1048576,MATCH('2013'!$A122,DataEx!$D:$D,0),MATCH('2013'!N$101,DataEx!$222:$222,0))</f>
        <v>2409748.3951187199</v>
      </c>
      <c r="O122" s="201">
        <f>+INDEX(DataEx!$1:$1048576,MATCH('2013'!$A122,DataEx!$D:$D,0),MATCH('2013'!O$101,DataEx!$222:$222,0))</f>
        <v>1476812.0861061718</v>
      </c>
      <c r="P122" s="201">
        <f>+INDEX(DataEx!$1:$1048576,MATCH('2013'!$A122,DataEx!$D:$D,0),MATCH('2013'!P$101,DataEx!$222:$222,0))</f>
        <v>1888437.4129044577</v>
      </c>
      <c r="Q122" s="201">
        <f>+INDEX(DataEx!$1:$1048576,MATCH('2013'!$A122,DataEx!$D:$D,0),MATCH('2013'!Q$101,DataEx!$222:$222,0))</f>
        <v>2006775.4309992469</v>
      </c>
      <c r="R122" s="275">
        <f>+INDEX(DataEx!$1:$1048576,MATCH('2013'!$A122,DataEx!$D:$D,0),MATCH('2013'!R$101,DataEx!$222:$222,0))</f>
        <v>8463643.2651979905</v>
      </c>
      <c r="S122" s="273">
        <f t="shared" si="20"/>
        <v>29418139.413963012</v>
      </c>
      <c r="T122" s="274">
        <f t="shared" si="21"/>
        <v>8.8422420841487871E-3</v>
      </c>
    </row>
    <row r="123" spans="1:20">
      <c r="A123" s="298" t="str">
        <f t="shared" si="17"/>
        <v>73p</v>
      </c>
      <c r="B123" s="350" t="str">
        <f>+VLOOKUP(LEFT($A123,LEN(A123)-1)*1,Master!$D$22:$G$218,4,FALSE)</f>
        <v>Primici od otplate kredita i sredstva prenesena iz prethodne godine</v>
      </c>
      <c r="C123" s="351"/>
      <c r="D123" s="351"/>
      <c r="E123" s="351"/>
      <c r="F123" s="351"/>
      <c r="G123" s="201">
        <f>+INDEX(DataEx!$1:$1048576,MATCH('2013'!$A123,DataEx!$D:$D,0),MATCH('2013'!G$101,DataEx!$222:$222,0))</f>
        <v>559600.7769500342</v>
      </c>
      <c r="H123" s="201">
        <f>+INDEX(DataEx!$1:$1048576,MATCH('2013'!$A123,DataEx!$D:$D,0),MATCH('2013'!H$101,DataEx!$222:$222,0))</f>
        <v>354476.86713533319</v>
      </c>
      <c r="I123" s="201">
        <f>+INDEX(DataEx!$1:$1048576,MATCH('2013'!$A123,DataEx!$D:$D,0),MATCH('2013'!I$101,DataEx!$222:$222,0))</f>
        <v>385297.92814256047</v>
      </c>
      <c r="J123" s="201">
        <f>+INDEX(DataEx!$1:$1048576,MATCH('2013'!$A123,DataEx!$D:$D,0),MATCH('2013'!J$101,DataEx!$222:$222,0))</f>
        <v>255274.24635764034</v>
      </c>
      <c r="K123" s="201">
        <f>+INDEX(DataEx!$1:$1048576,MATCH('2013'!$A123,DataEx!$D:$D,0),MATCH('2013'!K$101,DataEx!$222:$222,0))</f>
        <v>249492.02995238511</v>
      </c>
      <c r="L123" s="201">
        <f>+INDEX(DataEx!$1:$1048576,MATCH('2013'!$A123,DataEx!$D:$D,0),MATCH('2013'!L$101,DataEx!$222:$222,0))</f>
        <v>375486.02775821509</v>
      </c>
      <c r="M123" s="201">
        <f>+INDEX(DataEx!$1:$1048576,MATCH('2013'!$A123,DataEx!$D:$D,0),MATCH('2013'!M$101,DataEx!$222:$222,0))</f>
        <v>535390.30249528366</v>
      </c>
      <c r="N123" s="201">
        <f>+INDEX(DataEx!$1:$1048576,MATCH('2013'!$A123,DataEx!$D:$D,0),MATCH('2013'!N$101,DataEx!$222:$222,0))</f>
        <v>597926.67182852363</v>
      </c>
      <c r="O123" s="201">
        <f>+INDEX(DataEx!$1:$1048576,MATCH('2013'!$A123,DataEx!$D:$D,0),MATCH('2013'!O$101,DataEx!$222:$222,0))</f>
        <v>377295.10829472088</v>
      </c>
      <c r="P123" s="201">
        <f>+INDEX(DataEx!$1:$1048576,MATCH('2013'!$A123,DataEx!$D:$D,0),MATCH('2013'!P$101,DataEx!$222:$222,0))</f>
        <v>319944.5954149249</v>
      </c>
      <c r="Q123" s="201">
        <f>+INDEX(DataEx!$1:$1048576,MATCH('2013'!$A123,DataEx!$D:$D,0),MATCH('2013'!Q$101,DataEx!$222:$222,0))</f>
        <v>559463.96219362307</v>
      </c>
      <c r="R123" s="275">
        <f>+INDEX(DataEx!$1:$1048576,MATCH('2013'!$A123,DataEx!$D:$D,0),MATCH('2013'!R$101,DataEx!$222:$222,0))</f>
        <v>239411.49161934044</v>
      </c>
      <c r="S123" s="273">
        <f t="shared" si="20"/>
        <v>4809060.008142584</v>
      </c>
      <c r="T123" s="274">
        <f t="shared" si="21"/>
        <v>1.4454643847738454E-3</v>
      </c>
    </row>
    <row r="124" spans="1:20" ht="13.5" thickBot="1">
      <c r="A124" s="298" t="str">
        <f t="shared" si="17"/>
        <v>74p</v>
      </c>
      <c r="B124" s="352" t="str">
        <f>+VLOOKUP(LEFT($A124,LEN(A124)-1)*1,Master!$D$22:$G$218,4,FALSE)</f>
        <v>Donacije i transferi</v>
      </c>
      <c r="C124" s="353"/>
      <c r="D124" s="353"/>
      <c r="E124" s="353"/>
      <c r="F124" s="353"/>
      <c r="G124" s="201">
        <f>+INDEX(DataEx!$1:$1048576,MATCH('2013'!$A124,DataEx!$D:$D,0),MATCH('2013'!G$101,DataEx!$222:$222,0))</f>
        <v>0</v>
      </c>
      <c r="H124" s="201">
        <f>+INDEX(DataEx!$1:$1048576,MATCH('2013'!$A124,DataEx!$D:$D,0),MATCH('2013'!H$101,DataEx!$222:$222,0))</f>
        <v>0</v>
      </c>
      <c r="I124" s="201">
        <f>+INDEX(DataEx!$1:$1048576,MATCH('2013'!$A124,DataEx!$D:$D,0),MATCH('2013'!I$101,DataEx!$222:$222,0))</f>
        <v>0</v>
      </c>
      <c r="J124" s="201">
        <f>+INDEX(DataEx!$1:$1048576,MATCH('2013'!$A124,DataEx!$D:$D,0),MATCH('2013'!J$101,DataEx!$222:$222,0))</f>
        <v>0</v>
      </c>
      <c r="K124" s="201">
        <f>+INDEX(DataEx!$1:$1048576,MATCH('2013'!$A124,DataEx!$D:$D,0),MATCH('2013'!K$101,DataEx!$222:$222,0))</f>
        <v>0</v>
      </c>
      <c r="L124" s="201">
        <f>+INDEX(DataEx!$1:$1048576,MATCH('2013'!$A124,DataEx!$D:$D,0),MATCH('2013'!L$101,DataEx!$222:$222,0))</f>
        <v>0</v>
      </c>
      <c r="M124" s="201">
        <f>+INDEX(DataEx!$1:$1048576,MATCH('2013'!$A124,DataEx!$D:$D,0),MATCH('2013'!M$101,DataEx!$222:$222,0))</f>
        <v>0</v>
      </c>
      <c r="N124" s="201">
        <f>+INDEX(DataEx!$1:$1048576,MATCH('2013'!$A124,DataEx!$D:$D,0),MATCH('2013'!N$101,DataEx!$222:$222,0))</f>
        <v>0</v>
      </c>
      <c r="O124" s="201">
        <f>+INDEX(DataEx!$1:$1048576,MATCH('2013'!$A124,DataEx!$D:$D,0),MATCH('2013'!O$101,DataEx!$222:$222,0))</f>
        <v>0</v>
      </c>
      <c r="P124" s="201">
        <f>+INDEX(DataEx!$1:$1048576,MATCH('2013'!$A124,DataEx!$D:$D,0),MATCH('2013'!P$101,DataEx!$222:$222,0))</f>
        <v>0</v>
      </c>
      <c r="Q124" s="201">
        <f>+INDEX(DataEx!$1:$1048576,MATCH('2013'!$A124,DataEx!$D:$D,0),MATCH('2013'!Q$101,DataEx!$222:$222,0))</f>
        <v>0</v>
      </c>
      <c r="R124" s="275">
        <f>+INDEX(DataEx!$1:$1048576,MATCH('2013'!$A124,DataEx!$D:$D,0),MATCH('2013'!R$101,DataEx!$222:$222,0))</f>
        <v>0</v>
      </c>
      <c r="S124" s="276">
        <f t="shared" si="20"/>
        <v>0</v>
      </c>
      <c r="T124" s="277">
        <f t="shared" si="21"/>
        <v>0</v>
      </c>
    </row>
    <row r="125" spans="1:20" ht="13.5" thickBot="1">
      <c r="A125" s="298" t="str">
        <f t="shared" si="17"/>
        <v>4p</v>
      </c>
      <c r="B125" s="338" t="str">
        <f>+VLOOKUP(LEFT($A125,LEN(A125)-1)*1,Master!$D$22:$G$218,4,FALSE)</f>
        <v>Budžetki izdaci</v>
      </c>
      <c r="C125" s="339"/>
      <c r="D125" s="339"/>
      <c r="E125" s="339"/>
      <c r="F125" s="339"/>
      <c r="G125" s="177">
        <f>+G127+G138+G144+SUM(G145:G148)</f>
        <v>104759711.41583334</v>
      </c>
      <c r="H125" s="177">
        <f t="shared" ref="H125:R125" si="23">+H127+H138+H144+SUM(H145:H148)</f>
        <v>104759711.41583334</v>
      </c>
      <c r="I125" s="177">
        <f t="shared" si="23"/>
        <v>104759711.41583334</v>
      </c>
      <c r="J125" s="177">
        <f t="shared" si="23"/>
        <v>104759711.41583334</v>
      </c>
      <c r="K125" s="177">
        <f t="shared" si="23"/>
        <v>104759711.41583334</v>
      </c>
      <c r="L125" s="177">
        <f t="shared" si="23"/>
        <v>104759711.41583334</v>
      </c>
      <c r="M125" s="177">
        <f t="shared" si="23"/>
        <v>104759711.41583334</v>
      </c>
      <c r="N125" s="177">
        <f t="shared" si="23"/>
        <v>104759711.41583334</v>
      </c>
      <c r="O125" s="177">
        <f t="shared" si="23"/>
        <v>104759711.41583334</v>
      </c>
      <c r="P125" s="177">
        <f t="shared" si="23"/>
        <v>104759711.41583334</v>
      </c>
      <c r="Q125" s="177">
        <f t="shared" si="23"/>
        <v>104759711.41583334</v>
      </c>
      <c r="R125" s="177">
        <f t="shared" si="23"/>
        <v>104759711.41583334</v>
      </c>
      <c r="S125" s="278">
        <f t="shared" si="20"/>
        <v>1257116536.99</v>
      </c>
      <c r="T125" s="279">
        <f t="shared" si="21"/>
        <v>0.37785288157198677</v>
      </c>
    </row>
    <row r="126" spans="1:20" ht="13.5" thickBot="1">
      <c r="A126" s="298" t="str">
        <f t="shared" si="17"/>
        <v>41p</v>
      </c>
      <c r="B126" s="354" t="str">
        <f>+VLOOKUP(LEFT($A126,LEN(A126)-1)*1,Master!$D$22:$G$218,4,FALSE)</f>
        <v>Tekući izdaci</v>
      </c>
      <c r="C126" s="355"/>
      <c r="D126" s="355"/>
      <c r="E126" s="355"/>
      <c r="F126" s="355"/>
      <c r="G126" s="207">
        <f>+G125-G145</f>
        <v>104759711.41583334</v>
      </c>
      <c r="H126" s="207">
        <f t="shared" ref="H126:R126" si="24">+H125-H145</f>
        <v>104759711.41583334</v>
      </c>
      <c r="I126" s="207">
        <f t="shared" si="24"/>
        <v>104759711.41583334</v>
      </c>
      <c r="J126" s="207">
        <f t="shared" si="24"/>
        <v>104759711.41583334</v>
      </c>
      <c r="K126" s="207">
        <f t="shared" si="24"/>
        <v>104759711.41583334</v>
      </c>
      <c r="L126" s="207">
        <f t="shared" si="24"/>
        <v>104759711.41583334</v>
      </c>
      <c r="M126" s="207">
        <f t="shared" si="24"/>
        <v>104759711.41583334</v>
      </c>
      <c r="N126" s="207">
        <f t="shared" si="24"/>
        <v>104759711.41583334</v>
      </c>
      <c r="O126" s="207">
        <f t="shared" si="24"/>
        <v>104759711.41583334</v>
      </c>
      <c r="P126" s="207">
        <f t="shared" si="24"/>
        <v>104759711.41583334</v>
      </c>
      <c r="Q126" s="207">
        <f t="shared" si="24"/>
        <v>104759711.41583334</v>
      </c>
      <c r="R126" s="207">
        <f t="shared" si="24"/>
        <v>104759711.41583334</v>
      </c>
      <c r="S126" s="280">
        <f t="shared" si="20"/>
        <v>1257116536.99</v>
      </c>
      <c r="T126" s="281">
        <f t="shared" si="21"/>
        <v>0.37785288157198677</v>
      </c>
    </row>
    <row r="127" spans="1:20">
      <c r="A127" s="298" t="str">
        <f t="shared" si="17"/>
        <v>40p</v>
      </c>
      <c r="B127" s="356" t="str">
        <f>+VLOOKUP(LEFT($A127,LEN(A127)-1)*1,Master!$D$22:$G$218,4,FALSE)</f>
        <v>Tekući budžetski izdaci</v>
      </c>
      <c r="C127" s="357"/>
      <c r="D127" s="357"/>
      <c r="E127" s="357"/>
      <c r="F127" s="357"/>
      <c r="G127" s="213">
        <f>+SUM(G128:G137)</f>
        <v>54857253.506666668</v>
      </c>
      <c r="H127" s="213">
        <f t="shared" ref="H127:R127" si="25">+SUM(H128:H137)</f>
        <v>54857253.506666668</v>
      </c>
      <c r="I127" s="213">
        <f t="shared" si="25"/>
        <v>54857253.506666668</v>
      </c>
      <c r="J127" s="213">
        <f t="shared" si="25"/>
        <v>54857253.506666668</v>
      </c>
      <c r="K127" s="213">
        <f t="shared" si="25"/>
        <v>54857253.506666668</v>
      </c>
      <c r="L127" s="213">
        <f t="shared" si="25"/>
        <v>54857253.506666668</v>
      </c>
      <c r="M127" s="213">
        <f t="shared" si="25"/>
        <v>54857253.506666668</v>
      </c>
      <c r="N127" s="213">
        <f t="shared" si="25"/>
        <v>54857253.506666668</v>
      </c>
      <c r="O127" s="213">
        <f t="shared" si="25"/>
        <v>54857253.506666668</v>
      </c>
      <c r="P127" s="213">
        <f t="shared" si="25"/>
        <v>54857253.506666668</v>
      </c>
      <c r="Q127" s="213">
        <f t="shared" si="25"/>
        <v>54857253.506666668</v>
      </c>
      <c r="R127" s="282">
        <f t="shared" si="25"/>
        <v>54857253.506666668</v>
      </c>
      <c r="S127" s="268">
        <f t="shared" si="20"/>
        <v>658287042.08000004</v>
      </c>
      <c r="T127" s="269">
        <f t="shared" si="21"/>
        <v>0.19786205051998798</v>
      </c>
    </row>
    <row r="128" spans="1:20">
      <c r="A128" s="298" t="str">
        <f t="shared" si="17"/>
        <v>411p</v>
      </c>
      <c r="B128" s="342" t="str">
        <f>+VLOOKUP(LEFT($A128,LEN(A128)-1)*1,Master!$D$22:$G$218,4,FALSE)</f>
        <v>Bruto zarade i doprinosi na teret poslodavca</v>
      </c>
      <c r="C128" s="343"/>
      <c r="D128" s="343"/>
      <c r="E128" s="343"/>
      <c r="F128" s="343"/>
      <c r="G128" s="189">
        <f>+INDEX(DataEx!$1:$1048576,MATCH('2013'!$A128,DataEx!$D:$D,0),MATCH('2013'!G$101,DataEx!$222:$222,0))</f>
        <v>31010717.645833336</v>
      </c>
      <c r="H128" s="189">
        <f>+INDEX(DataEx!$1:$1048576,MATCH('2013'!$A128,DataEx!$D:$D,0),MATCH('2013'!H$101,DataEx!$222:$222,0))</f>
        <v>31010717.645833336</v>
      </c>
      <c r="I128" s="189">
        <f>+INDEX(DataEx!$1:$1048576,MATCH('2013'!$A128,DataEx!$D:$D,0),MATCH('2013'!I$101,DataEx!$222:$222,0))</f>
        <v>31010717.645833336</v>
      </c>
      <c r="J128" s="189">
        <f>+INDEX(DataEx!$1:$1048576,MATCH('2013'!$A128,DataEx!$D:$D,0),MATCH('2013'!J$101,DataEx!$222:$222,0))</f>
        <v>31010717.645833336</v>
      </c>
      <c r="K128" s="189">
        <f>+INDEX(DataEx!$1:$1048576,MATCH('2013'!$A128,DataEx!$D:$D,0),MATCH('2013'!K$101,DataEx!$222:$222,0))</f>
        <v>31010717.645833336</v>
      </c>
      <c r="L128" s="189">
        <f>+INDEX(DataEx!$1:$1048576,MATCH('2013'!$A128,DataEx!$D:$D,0),MATCH('2013'!L$101,DataEx!$222:$222,0))</f>
        <v>31010717.645833336</v>
      </c>
      <c r="M128" s="189">
        <f>+INDEX(DataEx!$1:$1048576,MATCH('2013'!$A128,DataEx!$D:$D,0),MATCH('2013'!M$101,DataEx!$222:$222,0))</f>
        <v>31010717.645833336</v>
      </c>
      <c r="N128" s="189">
        <f>+INDEX(DataEx!$1:$1048576,MATCH('2013'!$A128,DataEx!$D:$D,0),MATCH('2013'!N$101,DataEx!$222:$222,0))</f>
        <v>31010717.645833336</v>
      </c>
      <c r="O128" s="189">
        <f>+INDEX(DataEx!$1:$1048576,MATCH('2013'!$A128,DataEx!$D:$D,0),MATCH('2013'!O$101,DataEx!$222:$222,0))</f>
        <v>31010717.645833336</v>
      </c>
      <c r="P128" s="189">
        <f>+INDEX(DataEx!$1:$1048576,MATCH('2013'!$A128,DataEx!$D:$D,0),MATCH('2013'!P$101,DataEx!$222:$222,0))</f>
        <v>31010717.645833336</v>
      </c>
      <c r="Q128" s="189">
        <f>+INDEX(DataEx!$1:$1048576,MATCH('2013'!$A128,DataEx!$D:$D,0),MATCH('2013'!Q$101,DataEx!$222:$222,0))</f>
        <v>31010717.645833336</v>
      </c>
      <c r="R128" s="189">
        <f>+INDEX(DataEx!$1:$1048576,MATCH('2013'!$A128,DataEx!$D:$D,0),MATCH('2013'!R$101,DataEx!$222:$222,0))</f>
        <v>31010717.645833336</v>
      </c>
      <c r="S128" s="270">
        <f t="shared" si="20"/>
        <v>372128611.75</v>
      </c>
      <c r="T128" s="271">
        <f t="shared" si="21"/>
        <v>0.11185110061617072</v>
      </c>
    </row>
    <row r="129" spans="1:20">
      <c r="A129" s="298" t="str">
        <f t="shared" si="17"/>
        <v>412p</v>
      </c>
      <c r="B129" s="342" t="str">
        <f>+VLOOKUP(LEFT($A129,LEN(A129)-1)*1,Master!$D$22:$G$218,4,FALSE)</f>
        <v>Ostala lična primanja</v>
      </c>
      <c r="C129" s="343"/>
      <c r="D129" s="343"/>
      <c r="E129" s="343"/>
      <c r="F129" s="343"/>
      <c r="G129" s="189">
        <f>+INDEX(DataEx!$1:$1048576,MATCH('2013'!$A129,DataEx!$D:$D,0),MATCH('2013'!G$101,DataEx!$222:$222,0))</f>
        <v>901608.53416666668</v>
      </c>
      <c r="H129" s="189">
        <f>+INDEX(DataEx!$1:$1048576,MATCH('2013'!$A129,DataEx!$D:$D,0),MATCH('2013'!H$101,DataEx!$222:$222,0))</f>
        <v>901608.53416666668</v>
      </c>
      <c r="I129" s="189">
        <f>+INDEX(DataEx!$1:$1048576,MATCH('2013'!$A129,DataEx!$D:$D,0),MATCH('2013'!I$101,DataEx!$222:$222,0))</f>
        <v>901608.53416666668</v>
      </c>
      <c r="J129" s="189">
        <f>+INDEX(DataEx!$1:$1048576,MATCH('2013'!$A129,DataEx!$D:$D,0),MATCH('2013'!J$101,DataEx!$222:$222,0))</f>
        <v>901608.53416666668</v>
      </c>
      <c r="K129" s="189">
        <f>+INDEX(DataEx!$1:$1048576,MATCH('2013'!$A129,DataEx!$D:$D,0),MATCH('2013'!K$101,DataEx!$222:$222,0))</f>
        <v>901608.53416666668</v>
      </c>
      <c r="L129" s="189">
        <f>+INDEX(DataEx!$1:$1048576,MATCH('2013'!$A129,DataEx!$D:$D,0),MATCH('2013'!L$101,DataEx!$222:$222,0))</f>
        <v>901608.53416666668</v>
      </c>
      <c r="M129" s="189">
        <f>+INDEX(DataEx!$1:$1048576,MATCH('2013'!$A129,DataEx!$D:$D,0),MATCH('2013'!M$101,DataEx!$222:$222,0))</f>
        <v>901608.53416666668</v>
      </c>
      <c r="N129" s="189">
        <f>+INDEX(DataEx!$1:$1048576,MATCH('2013'!$A129,DataEx!$D:$D,0),MATCH('2013'!N$101,DataEx!$222:$222,0))</f>
        <v>901608.53416666668</v>
      </c>
      <c r="O129" s="189">
        <f>+INDEX(DataEx!$1:$1048576,MATCH('2013'!$A129,DataEx!$D:$D,0),MATCH('2013'!O$101,DataEx!$222:$222,0))</f>
        <v>901608.53416666668</v>
      </c>
      <c r="P129" s="189">
        <f>+INDEX(DataEx!$1:$1048576,MATCH('2013'!$A129,DataEx!$D:$D,0),MATCH('2013'!P$101,DataEx!$222:$222,0))</f>
        <v>901608.53416666668</v>
      </c>
      <c r="Q129" s="189">
        <f>+INDEX(DataEx!$1:$1048576,MATCH('2013'!$A129,DataEx!$D:$D,0),MATCH('2013'!Q$101,DataEx!$222:$222,0))</f>
        <v>901608.53416666668</v>
      </c>
      <c r="R129" s="189">
        <f>+INDEX(DataEx!$1:$1048576,MATCH('2013'!$A129,DataEx!$D:$D,0),MATCH('2013'!R$101,DataEx!$222:$222,0))</f>
        <v>901608.53416666668</v>
      </c>
      <c r="S129" s="270">
        <f t="shared" si="20"/>
        <v>10819302.41</v>
      </c>
      <c r="T129" s="271">
        <f t="shared" si="21"/>
        <v>3.2519694649834688E-3</v>
      </c>
    </row>
    <row r="130" spans="1:20">
      <c r="A130" s="298" t="str">
        <f t="shared" si="17"/>
        <v>413p</v>
      </c>
      <c r="B130" s="342" t="str">
        <f>+VLOOKUP(LEFT($A130,LEN(A130)-1)*1,Master!$D$22:$G$218,4,FALSE)</f>
        <v>Rashodi za materijal</v>
      </c>
      <c r="C130" s="343"/>
      <c r="D130" s="343"/>
      <c r="E130" s="343"/>
      <c r="F130" s="343"/>
      <c r="G130" s="189">
        <f>+INDEX(DataEx!$1:$1048576,MATCH('2013'!$A130,DataEx!$D:$D,0),MATCH('2013'!G$101,DataEx!$222:$222,0))</f>
        <v>2109966.5125000002</v>
      </c>
      <c r="H130" s="189">
        <f>+INDEX(DataEx!$1:$1048576,MATCH('2013'!$A130,DataEx!$D:$D,0),MATCH('2013'!H$101,DataEx!$222:$222,0))</f>
        <v>2109966.5125000002</v>
      </c>
      <c r="I130" s="189">
        <f>+INDEX(DataEx!$1:$1048576,MATCH('2013'!$A130,DataEx!$D:$D,0),MATCH('2013'!I$101,DataEx!$222:$222,0))</f>
        <v>2109966.5125000002</v>
      </c>
      <c r="J130" s="189">
        <f>+INDEX(DataEx!$1:$1048576,MATCH('2013'!$A130,DataEx!$D:$D,0),MATCH('2013'!J$101,DataEx!$222:$222,0))</f>
        <v>2109966.5125000002</v>
      </c>
      <c r="K130" s="189">
        <f>+INDEX(DataEx!$1:$1048576,MATCH('2013'!$A130,DataEx!$D:$D,0),MATCH('2013'!K$101,DataEx!$222:$222,0))</f>
        <v>2109966.5125000002</v>
      </c>
      <c r="L130" s="189">
        <f>+INDEX(DataEx!$1:$1048576,MATCH('2013'!$A130,DataEx!$D:$D,0),MATCH('2013'!L$101,DataEx!$222:$222,0))</f>
        <v>2109966.5125000002</v>
      </c>
      <c r="M130" s="189">
        <f>+INDEX(DataEx!$1:$1048576,MATCH('2013'!$A130,DataEx!$D:$D,0),MATCH('2013'!M$101,DataEx!$222:$222,0))</f>
        <v>2109966.5125000002</v>
      </c>
      <c r="N130" s="189">
        <f>+INDEX(DataEx!$1:$1048576,MATCH('2013'!$A130,DataEx!$D:$D,0),MATCH('2013'!N$101,DataEx!$222:$222,0))</f>
        <v>2109966.5125000002</v>
      </c>
      <c r="O130" s="189">
        <f>+INDEX(DataEx!$1:$1048576,MATCH('2013'!$A130,DataEx!$D:$D,0),MATCH('2013'!O$101,DataEx!$222:$222,0))</f>
        <v>2109966.5125000002</v>
      </c>
      <c r="P130" s="189">
        <f>+INDEX(DataEx!$1:$1048576,MATCH('2013'!$A130,DataEx!$D:$D,0),MATCH('2013'!P$101,DataEx!$222:$222,0))</f>
        <v>2109966.5125000002</v>
      </c>
      <c r="Q130" s="189">
        <f>+INDEX(DataEx!$1:$1048576,MATCH('2013'!$A130,DataEx!$D:$D,0),MATCH('2013'!Q$101,DataEx!$222:$222,0))</f>
        <v>2109966.5125000002</v>
      </c>
      <c r="R130" s="189">
        <f>+INDEX(DataEx!$1:$1048576,MATCH('2013'!$A130,DataEx!$D:$D,0),MATCH('2013'!R$101,DataEx!$222:$222,0))</f>
        <v>2109966.5125000002</v>
      </c>
      <c r="S130" s="270">
        <f t="shared" si="20"/>
        <v>25319598.149999995</v>
      </c>
      <c r="T130" s="271">
        <f t="shared" si="21"/>
        <v>7.6103390892696106E-3</v>
      </c>
    </row>
    <row r="131" spans="1:20">
      <c r="A131" s="298" t="str">
        <f t="shared" si="17"/>
        <v>414p</v>
      </c>
      <c r="B131" s="342" t="str">
        <f>+VLOOKUP(LEFT($A131,LEN(A131)-1)*1,Master!$D$22:$G$218,4,FALSE)</f>
        <v>Rashodi za usluge</v>
      </c>
      <c r="C131" s="343"/>
      <c r="D131" s="343"/>
      <c r="E131" s="343"/>
      <c r="F131" s="343"/>
      <c r="G131" s="189">
        <f>+INDEX(DataEx!$1:$1048576,MATCH('2013'!$A131,DataEx!$D:$D,0),MATCH('2013'!G$101,DataEx!$222:$222,0))</f>
        <v>3636728.03</v>
      </c>
      <c r="H131" s="189">
        <f>+INDEX(DataEx!$1:$1048576,MATCH('2013'!$A131,DataEx!$D:$D,0),MATCH('2013'!H$101,DataEx!$222:$222,0))</f>
        <v>3636728.03</v>
      </c>
      <c r="I131" s="189">
        <f>+INDEX(DataEx!$1:$1048576,MATCH('2013'!$A131,DataEx!$D:$D,0),MATCH('2013'!I$101,DataEx!$222:$222,0))</f>
        <v>3636728.03</v>
      </c>
      <c r="J131" s="189">
        <f>+INDEX(DataEx!$1:$1048576,MATCH('2013'!$A131,DataEx!$D:$D,0),MATCH('2013'!J$101,DataEx!$222:$222,0))</f>
        <v>3636728.03</v>
      </c>
      <c r="K131" s="189">
        <f>+INDEX(DataEx!$1:$1048576,MATCH('2013'!$A131,DataEx!$D:$D,0),MATCH('2013'!K$101,DataEx!$222:$222,0))</f>
        <v>3636728.03</v>
      </c>
      <c r="L131" s="189">
        <f>+INDEX(DataEx!$1:$1048576,MATCH('2013'!$A131,DataEx!$D:$D,0),MATCH('2013'!L$101,DataEx!$222:$222,0))</f>
        <v>3636728.03</v>
      </c>
      <c r="M131" s="189">
        <f>+INDEX(DataEx!$1:$1048576,MATCH('2013'!$A131,DataEx!$D:$D,0),MATCH('2013'!M$101,DataEx!$222:$222,0))</f>
        <v>3636728.03</v>
      </c>
      <c r="N131" s="189">
        <f>+INDEX(DataEx!$1:$1048576,MATCH('2013'!$A131,DataEx!$D:$D,0),MATCH('2013'!N$101,DataEx!$222:$222,0))</f>
        <v>3636728.03</v>
      </c>
      <c r="O131" s="189">
        <f>+INDEX(DataEx!$1:$1048576,MATCH('2013'!$A131,DataEx!$D:$D,0),MATCH('2013'!O$101,DataEx!$222:$222,0))</f>
        <v>3636728.03</v>
      </c>
      <c r="P131" s="189">
        <f>+INDEX(DataEx!$1:$1048576,MATCH('2013'!$A131,DataEx!$D:$D,0),MATCH('2013'!P$101,DataEx!$222:$222,0))</f>
        <v>3636728.03</v>
      </c>
      <c r="Q131" s="189">
        <f>+INDEX(DataEx!$1:$1048576,MATCH('2013'!$A131,DataEx!$D:$D,0),MATCH('2013'!Q$101,DataEx!$222:$222,0))</f>
        <v>3636728.03</v>
      </c>
      <c r="R131" s="189">
        <f>+INDEX(DataEx!$1:$1048576,MATCH('2013'!$A131,DataEx!$D:$D,0),MATCH('2013'!R$101,DataEx!$222:$222,0))</f>
        <v>3636728.03</v>
      </c>
      <c r="S131" s="270">
        <f t="shared" si="20"/>
        <v>43640736.360000007</v>
      </c>
      <c r="T131" s="271">
        <f t="shared" si="21"/>
        <v>1.3117143480613167E-2</v>
      </c>
    </row>
    <row r="132" spans="1:20">
      <c r="A132" s="298" t="str">
        <f t="shared" si="17"/>
        <v>415p</v>
      </c>
      <c r="B132" s="342" t="str">
        <f>+VLOOKUP(LEFT($A132,LEN(A132)-1)*1,Master!$D$22:$G$218,4,FALSE)</f>
        <v>Rashodi za tekuće održavanje</v>
      </c>
      <c r="C132" s="343"/>
      <c r="D132" s="343"/>
      <c r="E132" s="343"/>
      <c r="F132" s="343"/>
      <c r="G132" s="189">
        <f>+INDEX(DataEx!$1:$1048576,MATCH('2013'!$A132,DataEx!$D:$D,0),MATCH('2013'!G$101,DataEx!$222:$222,0))</f>
        <v>1705556.6708333332</v>
      </c>
      <c r="H132" s="189">
        <f>+INDEX(DataEx!$1:$1048576,MATCH('2013'!$A132,DataEx!$D:$D,0),MATCH('2013'!H$101,DataEx!$222:$222,0))</f>
        <v>1705556.6708333332</v>
      </c>
      <c r="I132" s="189">
        <f>+INDEX(DataEx!$1:$1048576,MATCH('2013'!$A132,DataEx!$D:$D,0),MATCH('2013'!I$101,DataEx!$222:$222,0))</f>
        <v>1705556.6708333332</v>
      </c>
      <c r="J132" s="189">
        <f>+INDEX(DataEx!$1:$1048576,MATCH('2013'!$A132,DataEx!$D:$D,0),MATCH('2013'!J$101,DataEx!$222:$222,0))</f>
        <v>1705556.6708333332</v>
      </c>
      <c r="K132" s="189">
        <f>+INDEX(DataEx!$1:$1048576,MATCH('2013'!$A132,DataEx!$D:$D,0),MATCH('2013'!K$101,DataEx!$222:$222,0))</f>
        <v>1705556.6708333332</v>
      </c>
      <c r="L132" s="189">
        <f>+INDEX(DataEx!$1:$1048576,MATCH('2013'!$A132,DataEx!$D:$D,0),MATCH('2013'!L$101,DataEx!$222:$222,0))</f>
        <v>1705556.6708333332</v>
      </c>
      <c r="M132" s="189">
        <f>+INDEX(DataEx!$1:$1048576,MATCH('2013'!$A132,DataEx!$D:$D,0),MATCH('2013'!M$101,DataEx!$222:$222,0))</f>
        <v>1705556.6708333332</v>
      </c>
      <c r="N132" s="189">
        <f>+INDEX(DataEx!$1:$1048576,MATCH('2013'!$A132,DataEx!$D:$D,0),MATCH('2013'!N$101,DataEx!$222:$222,0))</f>
        <v>1705556.6708333332</v>
      </c>
      <c r="O132" s="189">
        <f>+INDEX(DataEx!$1:$1048576,MATCH('2013'!$A132,DataEx!$D:$D,0),MATCH('2013'!O$101,DataEx!$222:$222,0))</f>
        <v>1705556.6708333332</v>
      </c>
      <c r="P132" s="189">
        <f>+INDEX(DataEx!$1:$1048576,MATCH('2013'!$A132,DataEx!$D:$D,0),MATCH('2013'!P$101,DataEx!$222:$222,0))</f>
        <v>1705556.6708333332</v>
      </c>
      <c r="Q132" s="189">
        <f>+INDEX(DataEx!$1:$1048576,MATCH('2013'!$A132,DataEx!$D:$D,0),MATCH('2013'!Q$101,DataEx!$222:$222,0))</f>
        <v>1705556.6708333332</v>
      </c>
      <c r="R132" s="189">
        <f>+INDEX(DataEx!$1:$1048576,MATCH('2013'!$A132,DataEx!$D:$D,0),MATCH('2013'!R$101,DataEx!$222:$222,0))</f>
        <v>1705556.6708333332</v>
      </c>
      <c r="S132" s="270">
        <f t="shared" si="20"/>
        <v>20466680.049999997</v>
      </c>
      <c r="T132" s="271">
        <f t="shared" si="21"/>
        <v>6.15169223023745E-3</v>
      </c>
    </row>
    <row r="133" spans="1:20">
      <c r="A133" s="298" t="str">
        <f t="shared" si="17"/>
        <v>416p</v>
      </c>
      <c r="B133" s="342" t="str">
        <f>+VLOOKUP(LEFT($A133,LEN(A133)-1)*1,Master!$D$22:$G$218,4,FALSE)</f>
        <v>Kamate</v>
      </c>
      <c r="C133" s="343"/>
      <c r="D133" s="343"/>
      <c r="E133" s="343"/>
      <c r="F133" s="343"/>
      <c r="G133" s="189">
        <f>+INDEX(DataEx!$1:$1048576,MATCH('2013'!$A133,DataEx!$D:$D,0),MATCH('2013'!G$101,DataEx!$222:$222,0))</f>
        <v>5866967.2749999994</v>
      </c>
      <c r="H133" s="189">
        <f>+INDEX(DataEx!$1:$1048576,MATCH('2013'!$A133,DataEx!$D:$D,0),MATCH('2013'!H$101,DataEx!$222:$222,0))</f>
        <v>5866967.2749999994</v>
      </c>
      <c r="I133" s="189">
        <f>+INDEX(DataEx!$1:$1048576,MATCH('2013'!$A133,DataEx!$D:$D,0),MATCH('2013'!I$101,DataEx!$222:$222,0))</f>
        <v>5866967.2749999994</v>
      </c>
      <c r="J133" s="189">
        <f>+INDEX(DataEx!$1:$1048576,MATCH('2013'!$A133,DataEx!$D:$D,0),MATCH('2013'!J$101,DataEx!$222:$222,0))</f>
        <v>5866967.2749999994</v>
      </c>
      <c r="K133" s="189">
        <f>+INDEX(DataEx!$1:$1048576,MATCH('2013'!$A133,DataEx!$D:$D,0),MATCH('2013'!K$101,DataEx!$222:$222,0))</f>
        <v>5866967.2749999994</v>
      </c>
      <c r="L133" s="189">
        <f>+INDEX(DataEx!$1:$1048576,MATCH('2013'!$A133,DataEx!$D:$D,0),MATCH('2013'!L$101,DataEx!$222:$222,0))</f>
        <v>5866967.2749999994</v>
      </c>
      <c r="M133" s="189">
        <f>+INDEX(DataEx!$1:$1048576,MATCH('2013'!$A133,DataEx!$D:$D,0),MATCH('2013'!M$101,DataEx!$222:$222,0))</f>
        <v>5866967.2749999994</v>
      </c>
      <c r="N133" s="189">
        <f>+INDEX(DataEx!$1:$1048576,MATCH('2013'!$A133,DataEx!$D:$D,0),MATCH('2013'!N$101,DataEx!$222:$222,0))</f>
        <v>5866967.2749999994</v>
      </c>
      <c r="O133" s="189">
        <f>+INDEX(DataEx!$1:$1048576,MATCH('2013'!$A133,DataEx!$D:$D,0),MATCH('2013'!O$101,DataEx!$222:$222,0))</f>
        <v>5866967.2749999994</v>
      </c>
      <c r="P133" s="189">
        <f>+INDEX(DataEx!$1:$1048576,MATCH('2013'!$A133,DataEx!$D:$D,0),MATCH('2013'!P$101,DataEx!$222:$222,0))</f>
        <v>5866967.2749999994</v>
      </c>
      <c r="Q133" s="189">
        <f>+INDEX(DataEx!$1:$1048576,MATCH('2013'!$A133,DataEx!$D:$D,0),MATCH('2013'!Q$101,DataEx!$222:$222,0))</f>
        <v>5866967.2749999994</v>
      </c>
      <c r="R133" s="189">
        <f>+INDEX(DataEx!$1:$1048576,MATCH('2013'!$A133,DataEx!$D:$D,0),MATCH('2013'!R$101,DataEx!$222:$222,0))</f>
        <v>5866967.2749999994</v>
      </c>
      <c r="S133" s="270">
        <f t="shared" si="20"/>
        <v>70403607.299999997</v>
      </c>
      <c r="T133" s="271">
        <f t="shared" si="21"/>
        <v>2.1161288638412983E-2</v>
      </c>
    </row>
    <row r="134" spans="1:20">
      <c r="A134" s="298" t="str">
        <f t="shared" si="17"/>
        <v>417p</v>
      </c>
      <c r="B134" s="342" t="str">
        <f>+VLOOKUP(LEFT($A134,LEN(A134)-1)*1,Master!$D$22:$G$218,4,FALSE)</f>
        <v>Renta</v>
      </c>
      <c r="C134" s="343"/>
      <c r="D134" s="343"/>
      <c r="E134" s="343"/>
      <c r="F134" s="343"/>
      <c r="G134" s="189">
        <f>+INDEX(DataEx!$1:$1048576,MATCH('2013'!$A134,DataEx!$D:$D,0),MATCH('2013'!G$101,DataEx!$222:$222,0))</f>
        <v>656311.6166666667</v>
      </c>
      <c r="H134" s="189">
        <f>+INDEX(DataEx!$1:$1048576,MATCH('2013'!$A134,DataEx!$D:$D,0),MATCH('2013'!H$101,DataEx!$222:$222,0))</f>
        <v>656311.6166666667</v>
      </c>
      <c r="I134" s="189">
        <f>+INDEX(DataEx!$1:$1048576,MATCH('2013'!$A134,DataEx!$D:$D,0),MATCH('2013'!I$101,DataEx!$222:$222,0))</f>
        <v>656311.6166666667</v>
      </c>
      <c r="J134" s="189">
        <f>+INDEX(DataEx!$1:$1048576,MATCH('2013'!$A134,DataEx!$D:$D,0),MATCH('2013'!J$101,DataEx!$222:$222,0))</f>
        <v>656311.6166666667</v>
      </c>
      <c r="K134" s="189">
        <f>+INDEX(DataEx!$1:$1048576,MATCH('2013'!$A134,DataEx!$D:$D,0),MATCH('2013'!K$101,DataEx!$222:$222,0))</f>
        <v>656311.6166666667</v>
      </c>
      <c r="L134" s="189">
        <f>+INDEX(DataEx!$1:$1048576,MATCH('2013'!$A134,DataEx!$D:$D,0),MATCH('2013'!L$101,DataEx!$222:$222,0))</f>
        <v>656311.6166666667</v>
      </c>
      <c r="M134" s="189">
        <f>+INDEX(DataEx!$1:$1048576,MATCH('2013'!$A134,DataEx!$D:$D,0),MATCH('2013'!M$101,DataEx!$222:$222,0))</f>
        <v>656311.6166666667</v>
      </c>
      <c r="N134" s="189">
        <f>+INDEX(DataEx!$1:$1048576,MATCH('2013'!$A134,DataEx!$D:$D,0),MATCH('2013'!N$101,DataEx!$222:$222,0))</f>
        <v>656311.6166666667</v>
      </c>
      <c r="O134" s="189">
        <f>+INDEX(DataEx!$1:$1048576,MATCH('2013'!$A134,DataEx!$D:$D,0),MATCH('2013'!O$101,DataEx!$222:$222,0))</f>
        <v>656311.6166666667</v>
      </c>
      <c r="P134" s="189">
        <f>+INDEX(DataEx!$1:$1048576,MATCH('2013'!$A134,DataEx!$D:$D,0),MATCH('2013'!P$101,DataEx!$222:$222,0))</f>
        <v>656311.6166666667</v>
      </c>
      <c r="Q134" s="189">
        <f>+INDEX(DataEx!$1:$1048576,MATCH('2013'!$A134,DataEx!$D:$D,0),MATCH('2013'!Q$101,DataEx!$222:$222,0))</f>
        <v>656311.6166666667</v>
      </c>
      <c r="R134" s="189">
        <f>+INDEX(DataEx!$1:$1048576,MATCH('2013'!$A134,DataEx!$D:$D,0),MATCH('2013'!R$101,DataEx!$222:$222,0))</f>
        <v>656311.6166666667</v>
      </c>
      <c r="S134" s="270">
        <f t="shared" si="20"/>
        <v>7875739.4000000022</v>
      </c>
      <c r="T134" s="271">
        <f t="shared" si="21"/>
        <v>2.3672195371205297E-3</v>
      </c>
    </row>
    <row r="135" spans="1:20">
      <c r="A135" s="298" t="str">
        <f t="shared" si="17"/>
        <v>418p</v>
      </c>
      <c r="B135" s="342" t="str">
        <f>+VLOOKUP(LEFT($A135,LEN(A135)-1)*1,Master!$D$22:$G$218,4,FALSE)</f>
        <v>Subvencije</v>
      </c>
      <c r="C135" s="343"/>
      <c r="D135" s="343"/>
      <c r="E135" s="343"/>
      <c r="F135" s="343"/>
      <c r="G135" s="189">
        <f>+INDEX(DataEx!$1:$1048576,MATCH('2013'!$A135,DataEx!$D:$D,0),MATCH('2013'!G$101,DataEx!$222:$222,0))</f>
        <v>1185833.3333333333</v>
      </c>
      <c r="H135" s="189">
        <f>+INDEX(DataEx!$1:$1048576,MATCH('2013'!$A135,DataEx!$D:$D,0),MATCH('2013'!H$101,DataEx!$222:$222,0))</f>
        <v>1185833.3333333333</v>
      </c>
      <c r="I135" s="189">
        <f>+INDEX(DataEx!$1:$1048576,MATCH('2013'!$A135,DataEx!$D:$D,0),MATCH('2013'!I$101,DataEx!$222:$222,0))</f>
        <v>1185833.3333333333</v>
      </c>
      <c r="J135" s="189">
        <f>+INDEX(DataEx!$1:$1048576,MATCH('2013'!$A135,DataEx!$D:$D,0),MATCH('2013'!J$101,DataEx!$222:$222,0))</f>
        <v>1185833.3333333333</v>
      </c>
      <c r="K135" s="189">
        <f>+INDEX(DataEx!$1:$1048576,MATCH('2013'!$A135,DataEx!$D:$D,0),MATCH('2013'!K$101,DataEx!$222:$222,0))</f>
        <v>1185833.3333333333</v>
      </c>
      <c r="L135" s="189">
        <f>+INDEX(DataEx!$1:$1048576,MATCH('2013'!$A135,DataEx!$D:$D,0),MATCH('2013'!L$101,DataEx!$222:$222,0))</f>
        <v>1185833.3333333333</v>
      </c>
      <c r="M135" s="189">
        <f>+INDEX(DataEx!$1:$1048576,MATCH('2013'!$A135,DataEx!$D:$D,0),MATCH('2013'!M$101,DataEx!$222:$222,0))</f>
        <v>1185833.3333333333</v>
      </c>
      <c r="N135" s="189">
        <f>+INDEX(DataEx!$1:$1048576,MATCH('2013'!$A135,DataEx!$D:$D,0),MATCH('2013'!N$101,DataEx!$222:$222,0))</f>
        <v>1185833.3333333333</v>
      </c>
      <c r="O135" s="189">
        <f>+INDEX(DataEx!$1:$1048576,MATCH('2013'!$A135,DataEx!$D:$D,0),MATCH('2013'!O$101,DataEx!$222:$222,0))</f>
        <v>1185833.3333333333</v>
      </c>
      <c r="P135" s="189">
        <f>+INDEX(DataEx!$1:$1048576,MATCH('2013'!$A135,DataEx!$D:$D,0),MATCH('2013'!P$101,DataEx!$222:$222,0))</f>
        <v>1185833.3333333333</v>
      </c>
      <c r="Q135" s="189">
        <f>+INDEX(DataEx!$1:$1048576,MATCH('2013'!$A135,DataEx!$D:$D,0),MATCH('2013'!Q$101,DataEx!$222:$222,0))</f>
        <v>1185833.3333333333</v>
      </c>
      <c r="R135" s="189">
        <f>+INDEX(DataEx!$1:$1048576,MATCH('2013'!$A135,DataEx!$D:$D,0),MATCH('2013'!R$101,DataEx!$222:$222,0))</f>
        <v>1185833.3333333333</v>
      </c>
      <c r="S135" s="270">
        <f t="shared" si="20"/>
        <v>14230000.000000002</v>
      </c>
      <c r="T135" s="271">
        <f t="shared" si="21"/>
        <v>4.2771265404268118E-3</v>
      </c>
    </row>
    <row r="136" spans="1:20">
      <c r="A136" s="298" t="str">
        <f t="shared" si="17"/>
        <v>419p</v>
      </c>
      <c r="B136" s="342" t="str">
        <f>+VLOOKUP(LEFT($A136,LEN(A136)-1)*1,Master!$D$22:$G$218,4,FALSE)</f>
        <v>Ostali izdaci</v>
      </c>
      <c r="C136" s="343"/>
      <c r="D136" s="343"/>
      <c r="E136" s="343"/>
      <c r="F136" s="343"/>
      <c r="G136" s="189">
        <f>+INDEX(DataEx!$1:$1048576,MATCH('2013'!$A136,DataEx!$D:$D,0),MATCH('2013'!G$101,DataEx!$222:$222,0))</f>
        <v>2119159.9008333334</v>
      </c>
      <c r="H136" s="189">
        <f>+INDEX(DataEx!$1:$1048576,MATCH('2013'!$A136,DataEx!$D:$D,0),MATCH('2013'!H$101,DataEx!$222:$222,0))</f>
        <v>2119159.9008333334</v>
      </c>
      <c r="I136" s="189">
        <f>+INDEX(DataEx!$1:$1048576,MATCH('2013'!$A136,DataEx!$D:$D,0),MATCH('2013'!I$101,DataEx!$222:$222,0))</f>
        <v>2119159.9008333334</v>
      </c>
      <c r="J136" s="189">
        <f>+INDEX(DataEx!$1:$1048576,MATCH('2013'!$A136,DataEx!$D:$D,0),MATCH('2013'!J$101,DataEx!$222:$222,0))</f>
        <v>2119159.9008333334</v>
      </c>
      <c r="K136" s="189">
        <f>+INDEX(DataEx!$1:$1048576,MATCH('2013'!$A136,DataEx!$D:$D,0),MATCH('2013'!K$101,DataEx!$222:$222,0))</f>
        <v>2119159.9008333334</v>
      </c>
      <c r="L136" s="189">
        <f>+INDEX(DataEx!$1:$1048576,MATCH('2013'!$A136,DataEx!$D:$D,0),MATCH('2013'!L$101,DataEx!$222:$222,0))</f>
        <v>2119159.9008333334</v>
      </c>
      <c r="M136" s="189">
        <f>+INDEX(DataEx!$1:$1048576,MATCH('2013'!$A136,DataEx!$D:$D,0),MATCH('2013'!M$101,DataEx!$222:$222,0))</f>
        <v>2119159.9008333334</v>
      </c>
      <c r="N136" s="189">
        <f>+INDEX(DataEx!$1:$1048576,MATCH('2013'!$A136,DataEx!$D:$D,0),MATCH('2013'!N$101,DataEx!$222:$222,0))</f>
        <v>2119159.9008333334</v>
      </c>
      <c r="O136" s="189">
        <f>+INDEX(DataEx!$1:$1048576,MATCH('2013'!$A136,DataEx!$D:$D,0),MATCH('2013'!O$101,DataEx!$222:$222,0))</f>
        <v>2119159.9008333334</v>
      </c>
      <c r="P136" s="189">
        <f>+INDEX(DataEx!$1:$1048576,MATCH('2013'!$A136,DataEx!$D:$D,0),MATCH('2013'!P$101,DataEx!$222:$222,0))</f>
        <v>2119159.9008333334</v>
      </c>
      <c r="Q136" s="189">
        <f>+INDEX(DataEx!$1:$1048576,MATCH('2013'!$A136,DataEx!$D:$D,0),MATCH('2013'!Q$101,DataEx!$222:$222,0))</f>
        <v>2119159.9008333334</v>
      </c>
      <c r="R136" s="189">
        <f>+INDEX(DataEx!$1:$1048576,MATCH('2013'!$A136,DataEx!$D:$D,0),MATCH('2013'!R$101,DataEx!$222:$222,0))</f>
        <v>2119159.9008333334</v>
      </c>
      <c r="S136" s="270">
        <f t="shared" si="20"/>
        <v>25429918.810000006</v>
      </c>
      <c r="T136" s="271">
        <f t="shared" si="21"/>
        <v>7.6434982897505277E-3</v>
      </c>
    </row>
    <row r="137" spans="1:20">
      <c r="A137" s="298" t="str">
        <f t="shared" si="17"/>
        <v>440p</v>
      </c>
      <c r="B137" s="342" t="str">
        <f>+VLOOKUP(LEFT($A137,LEN(A137)-1)*1,Master!$D$22:$G$218,4,FALSE)</f>
        <v>Kapitalni izdaci u tekućem budžetu</v>
      </c>
      <c r="C137" s="343"/>
      <c r="D137" s="343"/>
      <c r="E137" s="343"/>
      <c r="F137" s="343"/>
      <c r="G137" s="189">
        <f>+INDEX(DataEx!$1:$1048576,MATCH('2013'!$A137,DataEx!$D:$D,0),MATCH('2013'!G$101,DataEx!$222:$222,0))</f>
        <v>5664403.9874999989</v>
      </c>
      <c r="H137" s="189">
        <f>+INDEX(DataEx!$1:$1048576,MATCH('2013'!$A137,DataEx!$D:$D,0),MATCH('2013'!H$101,DataEx!$222:$222,0))</f>
        <v>5664403.9874999989</v>
      </c>
      <c r="I137" s="189">
        <f>+INDEX(DataEx!$1:$1048576,MATCH('2013'!$A137,DataEx!$D:$D,0),MATCH('2013'!I$101,DataEx!$222:$222,0))</f>
        <v>5664403.9874999989</v>
      </c>
      <c r="J137" s="189">
        <f>+INDEX(DataEx!$1:$1048576,MATCH('2013'!$A137,DataEx!$D:$D,0),MATCH('2013'!J$101,DataEx!$222:$222,0))</f>
        <v>5664403.9874999989</v>
      </c>
      <c r="K137" s="189">
        <f>+INDEX(DataEx!$1:$1048576,MATCH('2013'!$A137,DataEx!$D:$D,0),MATCH('2013'!K$101,DataEx!$222:$222,0))</f>
        <v>5664403.9874999989</v>
      </c>
      <c r="L137" s="189">
        <f>+INDEX(DataEx!$1:$1048576,MATCH('2013'!$A137,DataEx!$D:$D,0),MATCH('2013'!L$101,DataEx!$222:$222,0))</f>
        <v>5664403.9874999989</v>
      </c>
      <c r="M137" s="189">
        <f>+INDEX(DataEx!$1:$1048576,MATCH('2013'!$A137,DataEx!$D:$D,0),MATCH('2013'!M$101,DataEx!$222:$222,0))</f>
        <v>5664403.9874999989</v>
      </c>
      <c r="N137" s="189">
        <f>+INDEX(DataEx!$1:$1048576,MATCH('2013'!$A137,DataEx!$D:$D,0),MATCH('2013'!N$101,DataEx!$222:$222,0))</f>
        <v>5664403.9874999989</v>
      </c>
      <c r="O137" s="189">
        <f>+INDEX(DataEx!$1:$1048576,MATCH('2013'!$A137,DataEx!$D:$D,0),MATCH('2013'!O$101,DataEx!$222:$222,0))</f>
        <v>5664403.9874999989</v>
      </c>
      <c r="P137" s="189">
        <f>+INDEX(DataEx!$1:$1048576,MATCH('2013'!$A137,DataEx!$D:$D,0),MATCH('2013'!P$101,DataEx!$222:$222,0))</f>
        <v>5664403.9874999989</v>
      </c>
      <c r="Q137" s="189">
        <f>+INDEX(DataEx!$1:$1048576,MATCH('2013'!$A137,DataEx!$D:$D,0),MATCH('2013'!Q$101,DataEx!$222:$222,0))</f>
        <v>5664403.9874999989</v>
      </c>
      <c r="R137" s="189">
        <f>+INDEX(DataEx!$1:$1048576,MATCH('2013'!$A137,DataEx!$D:$D,0),MATCH('2013'!R$101,DataEx!$222:$222,0))</f>
        <v>5664403.9874999989</v>
      </c>
      <c r="S137" s="270">
        <f t="shared" si="20"/>
        <v>67972847.849999979</v>
      </c>
      <c r="T137" s="271">
        <f t="shared" si="21"/>
        <v>2.0430672633002699E-2</v>
      </c>
    </row>
    <row r="138" spans="1:20">
      <c r="A138" s="298" t="str">
        <f t="shared" si="17"/>
        <v>42p</v>
      </c>
      <c r="B138" s="332" t="str">
        <f>+VLOOKUP(LEFT($A138,LEN(A138)-1)*1,Master!$D$22:$G$218,4,FALSE)</f>
        <v>Transferi za socijalnu zaštitu</v>
      </c>
      <c r="C138" s="333"/>
      <c r="D138" s="333"/>
      <c r="E138" s="333"/>
      <c r="F138" s="333"/>
      <c r="G138" s="219">
        <f>+SUM(G139:G143)</f>
        <v>41489393.925000004</v>
      </c>
      <c r="H138" s="219">
        <f t="shared" ref="H138:R138" si="26">+SUM(H139:H143)</f>
        <v>41489393.925000004</v>
      </c>
      <c r="I138" s="219">
        <f t="shared" si="26"/>
        <v>41489393.925000004</v>
      </c>
      <c r="J138" s="219">
        <f t="shared" si="26"/>
        <v>41489393.925000004</v>
      </c>
      <c r="K138" s="219">
        <f t="shared" si="26"/>
        <v>41489393.925000004</v>
      </c>
      <c r="L138" s="219">
        <f t="shared" si="26"/>
        <v>41489393.925000004</v>
      </c>
      <c r="M138" s="219">
        <f t="shared" si="26"/>
        <v>41489393.925000004</v>
      </c>
      <c r="N138" s="219">
        <f t="shared" si="26"/>
        <v>41489393.925000004</v>
      </c>
      <c r="O138" s="219">
        <f t="shared" si="26"/>
        <v>41489393.925000004</v>
      </c>
      <c r="P138" s="219">
        <f t="shared" si="26"/>
        <v>41489393.925000004</v>
      </c>
      <c r="Q138" s="219">
        <f t="shared" si="26"/>
        <v>41489393.925000004</v>
      </c>
      <c r="R138" s="283">
        <f t="shared" si="26"/>
        <v>41489393.925000004</v>
      </c>
      <c r="S138" s="273">
        <f t="shared" si="20"/>
        <v>497872727.10000008</v>
      </c>
      <c r="T138" s="274">
        <f t="shared" si="21"/>
        <v>0.14964614580703339</v>
      </c>
    </row>
    <row r="139" spans="1:20">
      <c r="A139" s="298" t="str">
        <f t="shared" si="17"/>
        <v>421p</v>
      </c>
      <c r="B139" s="342" t="str">
        <f>+VLOOKUP(LEFT($A139,LEN(A139)-1)*1,Master!$D$22:$G$218,4,FALSE)</f>
        <v>Prava iz oblasti socijalne zaštite</v>
      </c>
      <c r="C139" s="343"/>
      <c r="D139" s="343"/>
      <c r="E139" s="343"/>
      <c r="F139" s="343"/>
      <c r="G139" s="189">
        <f>+INDEX(DataEx!$1:$1048576,MATCH('2013'!$A139,DataEx!$D:$D,0),MATCH('2013'!G$101,DataEx!$222:$222,0))</f>
        <v>5084083.333333333</v>
      </c>
      <c r="H139" s="189">
        <f>+INDEX(DataEx!$1:$1048576,MATCH('2013'!$A139,DataEx!$D:$D,0),MATCH('2013'!H$101,DataEx!$222:$222,0))</f>
        <v>5084083.333333333</v>
      </c>
      <c r="I139" s="189">
        <f>+INDEX(DataEx!$1:$1048576,MATCH('2013'!$A139,DataEx!$D:$D,0),MATCH('2013'!I$101,DataEx!$222:$222,0))</f>
        <v>5084083.333333333</v>
      </c>
      <c r="J139" s="189">
        <f>+INDEX(DataEx!$1:$1048576,MATCH('2013'!$A139,DataEx!$D:$D,0),MATCH('2013'!J$101,DataEx!$222:$222,0))</f>
        <v>5084083.333333333</v>
      </c>
      <c r="K139" s="189">
        <f>+INDEX(DataEx!$1:$1048576,MATCH('2013'!$A139,DataEx!$D:$D,0),MATCH('2013'!K$101,DataEx!$222:$222,0))</f>
        <v>5084083.333333333</v>
      </c>
      <c r="L139" s="189">
        <f>+INDEX(DataEx!$1:$1048576,MATCH('2013'!$A139,DataEx!$D:$D,0),MATCH('2013'!L$101,DataEx!$222:$222,0))</f>
        <v>5084083.333333333</v>
      </c>
      <c r="M139" s="189">
        <f>+INDEX(DataEx!$1:$1048576,MATCH('2013'!$A139,DataEx!$D:$D,0),MATCH('2013'!M$101,DataEx!$222:$222,0))</f>
        <v>5084083.333333333</v>
      </c>
      <c r="N139" s="189">
        <f>+INDEX(DataEx!$1:$1048576,MATCH('2013'!$A139,DataEx!$D:$D,0),MATCH('2013'!N$101,DataEx!$222:$222,0))</f>
        <v>5084083.333333333</v>
      </c>
      <c r="O139" s="189">
        <f>+INDEX(DataEx!$1:$1048576,MATCH('2013'!$A139,DataEx!$D:$D,0),MATCH('2013'!O$101,DataEx!$222:$222,0))</f>
        <v>5084083.333333333</v>
      </c>
      <c r="P139" s="189">
        <f>+INDEX(DataEx!$1:$1048576,MATCH('2013'!$A139,DataEx!$D:$D,0),MATCH('2013'!P$101,DataEx!$222:$222,0))</f>
        <v>5084083.333333333</v>
      </c>
      <c r="Q139" s="189">
        <f>+INDEX(DataEx!$1:$1048576,MATCH('2013'!$A139,DataEx!$D:$D,0),MATCH('2013'!Q$101,DataEx!$222:$222,0))</f>
        <v>5084083.333333333</v>
      </c>
      <c r="R139" s="189">
        <f>+INDEX(DataEx!$1:$1048576,MATCH('2013'!$A139,DataEx!$D:$D,0),MATCH('2013'!R$101,DataEx!$222:$222,0))</f>
        <v>5084083.333333333</v>
      </c>
      <c r="S139" s="270">
        <f t="shared" si="20"/>
        <v>61009000.000000007</v>
      </c>
      <c r="T139" s="271">
        <f t="shared" si="21"/>
        <v>1.83375413285242E-2</v>
      </c>
    </row>
    <row r="140" spans="1:20">
      <c r="A140" s="298" t="str">
        <f t="shared" si="17"/>
        <v>422p</v>
      </c>
      <c r="B140" s="342" t="str">
        <f>+VLOOKUP(LEFT($A140,LEN(A140)-1)*1,Master!$D$22:$G$218,4,FALSE)</f>
        <v>Sredstva za tehnološke viškove</v>
      </c>
      <c r="C140" s="343"/>
      <c r="D140" s="343"/>
      <c r="E140" s="343"/>
      <c r="F140" s="343"/>
      <c r="G140" s="189">
        <f>+INDEX(DataEx!$1:$1048576,MATCH('2013'!$A140,DataEx!$D:$D,0),MATCH('2013'!G$101,DataEx!$222:$222,0))</f>
        <v>1280004.1666666665</v>
      </c>
      <c r="H140" s="189">
        <f>+INDEX(DataEx!$1:$1048576,MATCH('2013'!$A140,DataEx!$D:$D,0),MATCH('2013'!H$101,DataEx!$222:$222,0))</f>
        <v>1280004.1666666665</v>
      </c>
      <c r="I140" s="189">
        <f>+INDEX(DataEx!$1:$1048576,MATCH('2013'!$A140,DataEx!$D:$D,0),MATCH('2013'!I$101,DataEx!$222:$222,0))</f>
        <v>1280004.1666666665</v>
      </c>
      <c r="J140" s="189">
        <f>+INDEX(DataEx!$1:$1048576,MATCH('2013'!$A140,DataEx!$D:$D,0),MATCH('2013'!J$101,DataEx!$222:$222,0))</f>
        <v>1280004.1666666665</v>
      </c>
      <c r="K140" s="189">
        <f>+INDEX(DataEx!$1:$1048576,MATCH('2013'!$A140,DataEx!$D:$D,0),MATCH('2013'!K$101,DataEx!$222:$222,0))</f>
        <v>1280004.1666666665</v>
      </c>
      <c r="L140" s="189">
        <f>+INDEX(DataEx!$1:$1048576,MATCH('2013'!$A140,DataEx!$D:$D,0),MATCH('2013'!L$101,DataEx!$222:$222,0))</f>
        <v>1280004.1666666665</v>
      </c>
      <c r="M140" s="189">
        <f>+INDEX(DataEx!$1:$1048576,MATCH('2013'!$A140,DataEx!$D:$D,0),MATCH('2013'!M$101,DataEx!$222:$222,0))</f>
        <v>1280004.1666666665</v>
      </c>
      <c r="N140" s="189">
        <f>+INDEX(DataEx!$1:$1048576,MATCH('2013'!$A140,DataEx!$D:$D,0),MATCH('2013'!N$101,DataEx!$222:$222,0))</f>
        <v>1280004.1666666665</v>
      </c>
      <c r="O140" s="189">
        <f>+INDEX(DataEx!$1:$1048576,MATCH('2013'!$A140,DataEx!$D:$D,0),MATCH('2013'!O$101,DataEx!$222:$222,0))</f>
        <v>1280004.1666666665</v>
      </c>
      <c r="P140" s="189">
        <f>+INDEX(DataEx!$1:$1048576,MATCH('2013'!$A140,DataEx!$D:$D,0),MATCH('2013'!P$101,DataEx!$222:$222,0))</f>
        <v>1280004.1666666665</v>
      </c>
      <c r="Q140" s="189">
        <f>+INDEX(DataEx!$1:$1048576,MATCH('2013'!$A140,DataEx!$D:$D,0),MATCH('2013'!Q$101,DataEx!$222:$222,0))</f>
        <v>1280004.1666666665</v>
      </c>
      <c r="R140" s="189">
        <f>+INDEX(DataEx!$1:$1048576,MATCH('2013'!$A140,DataEx!$D:$D,0),MATCH('2013'!R$101,DataEx!$222:$222,0))</f>
        <v>1280004.1666666665</v>
      </c>
      <c r="S140" s="270">
        <f t="shared" si="20"/>
        <v>15360049.999999994</v>
      </c>
      <c r="T140" s="271">
        <f t="shared" si="21"/>
        <v>4.6167868951006892E-3</v>
      </c>
    </row>
    <row r="141" spans="1:20">
      <c r="A141" s="298" t="str">
        <f t="shared" si="17"/>
        <v>423p</v>
      </c>
      <c r="B141" s="342" t="str">
        <f>+VLOOKUP(LEFT($A141,LEN(A141)-1)*1,Master!$D$22:$G$218,4,FALSE)</f>
        <v>Prava iz oblasti penzijskog i invalidskog osiguranja</v>
      </c>
      <c r="C141" s="343"/>
      <c r="D141" s="343"/>
      <c r="E141" s="343"/>
      <c r="F141" s="343"/>
      <c r="G141" s="189">
        <f>+INDEX(DataEx!$1:$1048576,MATCH('2013'!$A141,DataEx!$D:$D,0),MATCH('2013'!G$101,DataEx!$222:$222,0))</f>
        <v>33408639.758333333</v>
      </c>
      <c r="H141" s="189">
        <f>+INDEX(DataEx!$1:$1048576,MATCH('2013'!$A141,DataEx!$D:$D,0),MATCH('2013'!H$101,DataEx!$222:$222,0))</f>
        <v>33408639.758333333</v>
      </c>
      <c r="I141" s="189">
        <f>+INDEX(DataEx!$1:$1048576,MATCH('2013'!$A141,DataEx!$D:$D,0),MATCH('2013'!I$101,DataEx!$222:$222,0))</f>
        <v>33408639.758333333</v>
      </c>
      <c r="J141" s="189">
        <f>+INDEX(DataEx!$1:$1048576,MATCH('2013'!$A141,DataEx!$D:$D,0),MATCH('2013'!J$101,DataEx!$222:$222,0))</f>
        <v>33408639.758333333</v>
      </c>
      <c r="K141" s="189">
        <f>+INDEX(DataEx!$1:$1048576,MATCH('2013'!$A141,DataEx!$D:$D,0),MATCH('2013'!K$101,DataEx!$222:$222,0))</f>
        <v>33408639.758333333</v>
      </c>
      <c r="L141" s="189">
        <f>+INDEX(DataEx!$1:$1048576,MATCH('2013'!$A141,DataEx!$D:$D,0),MATCH('2013'!L$101,DataEx!$222:$222,0))</f>
        <v>33408639.758333333</v>
      </c>
      <c r="M141" s="189">
        <f>+INDEX(DataEx!$1:$1048576,MATCH('2013'!$A141,DataEx!$D:$D,0),MATCH('2013'!M$101,DataEx!$222:$222,0))</f>
        <v>33408639.758333333</v>
      </c>
      <c r="N141" s="189">
        <f>+INDEX(DataEx!$1:$1048576,MATCH('2013'!$A141,DataEx!$D:$D,0),MATCH('2013'!N$101,DataEx!$222:$222,0))</f>
        <v>33408639.758333333</v>
      </c>
      <c r="O141" s="189">
        <f>+INDEX(DataEx!$1:$1048576,MATCH('2013'!$A141,DataEx!$D:$D,0),MATCH('2013'!O$101,DataEx!$222:$222,0))</f>
        <v>33408639.758333333</v>
      </c>
      <c r="P141" s="189">
        <f>+INDEX(DataEx!$1:$1048576,MATCH('2013'!$A141,DataEx!$D:$D,0),MATCH('2013'!P$101,DataEx!$222:$222,0))</f>
        <v>33408639.758333333</v>
      </c>
      <c r="Q141" s="189">
        <f>+INDEX(DataEx!$1:$1048576,MATCH('2013'!$A141,DataEx!$D:$D,0),MATCH('2013'!Q$101,DataEx!$222:$222,0))</f>
        <v>33408639.758333333</v>
      </c>
      <c r="R141" s="189">
        <f>+INDEX(DataEx!$1:$1048576,MATCH('2013'!$A141,DataEx!$D:$D,0),MATCH('2013'!R$101,DataEx!$222:$222,0))</f>
        <v>33408639.758333333</v>
      </c>
      <c r="S141" s="270">
        <f t="shared" si="20"/>
        <v>400903677.09999996</v>
      </c>
      <c r="T141" s="271">
        <f t="shared" si="21"/>
        <v>0.12050005323113916</v>
      </c>
    </row>
    <row r="142" spans="1:20">
      <c r="A142" s="298" t="str">
        <f t="shared" si="17"/>
        <v>424p</v>
      </c>
      <c r="B142" s="342" t="str">
        <f>+VLOOKUP(LEFT($A142,LEN(A142)-1)*1,Master!$D$22:$G$218,4,FALSE)</f>
        <v>Ostala prava iz oblasti zdravstvene zaštite</v>
      </c>
      <c r="C142" s="343"/>
      <c r="D142" s="343"/>
      <c r="E142" s="343"/>
      <c r="F142" s="343"/>
      <c r="G142" s="189">
        <f>+INDEX(DataEx!$1:$1048576,MATCH('2013'!$A142,DataEx!$D:$D,0),MATCH('2013'!G$101,DataEx!$222:$222,0))</f>
        <v>1133333.3333333333</v>
      </c>
      <c r="H142" s="189">
        <f>+INDEX(DataEx!$1:$1048576,MATCH('2013'!$A142,DataEx!$D:$D,0),MATCH('2013'!H$101,DataEx!$222:$222,0))</f>
        <v>1133333.3333333333</v>
      </c>
      <c r="I142" s="189">
        <f>+INDEX(DataEx!$1:$1048576,MATCH('2013'!$A142,DataEx!$D:$D,0),MATCH('2013'!I$101,DataEx!$222:$222,0))</f>
        <v>1133333.3333333333</v>
      </c>
      <c r="J142" s="189">
        <f>+INDEX(DataEx!$1:$1048576,MATCH('2013'!$A142,DataEx!$D:$D,0),MATCH('2013'!J$101,DataEx!$222:$222,0))</f>
        <v>1133333.3333333333</v>
      </c>
      <c r="K142" s="189">
        <f>+INDEX(DataEx!$1:$1048576,MATCH('2013'!$A142,DataEx!$D:$D,0),MATCH('2013'!K$101,DataEx!$222:$222,0))</f>
        <v>1133333.3333333333</v>
      </c>
      <c r="L142" s="189">
        <f>+INDEX(DataEx!$1:$1048576,MATCH('2013'!$A142,DataEx!$D:$D,0),MATCH('2013'!L$101,DataEx!$222:$222,0))</f>
        <v>1133333.3333333333</v>
      </c>
      <c r="M142" s="189">
        <f>+INDEX(DataEx!$1:$1048576,MATCH('2013'!$A142,DataEx!$D:$D,0),MATCH('2013'!M$101,DataEx!$222:$222,0))</f>
        <v>1133333.3333333333</v>
      </c>
      <c r="N142" s="189">
        <f>+INDEX(DataEx!$1:$1048576,MATCH('2013'!$A142,DataEx!$D:$D,0),MATCH('2013'!N$101,DataEx!$222:$222,0))</f>
        <v>1133333.3333333333</v>
      </c>
      <c r="O142" s="189">
        <f>+INDEX(DataEx!$1:$1048576,MATCH('2013'!$A142,DataEx!$D:$D,0),MATCH('2013'!O$101,DataEx!$222:$222,0))</f>
        <v>1133333.3333333333</v>
      </c>
      <c r="P142" s="189">
        <f>+INDEX(DataEx!$1:$1048576,MATCH('2013'!$A142,DataEx!$D:$D,0),MATCH('2013'!P$101,DataEx!$222:$222,0))</f>
        <v>1133333.3333333333</v>
      </c>
      <c r="Q142" s="189">
        <f>+INDEX(DataEx!$1:$1048576,MATCH('2013'!$A142,DataEx!$D:$D,0),MATCH('2013'!Q$101,DataEx!$222:$222,0))</f>
        <v>1133333.3333333333</v>
      </c>
      <c r="R142" s="189">
        <f>+INDEX(DataEx!$1:$1048576,MATCH('2013'!$A142,DataEx!$D:$D,0),MATCH('2013'!R$101,DataEx!$222:$222,0))</f>
        <v>1133333.3333333333</v>
      </c>
      <c r="S142" s="270">
        <f t="shared" si="20"/>
        <v>13600000.000000002</v>
      </c>
      <c r="T142" s="271">
        <f t="shared" si="21"/>
        <v>4.0877667568379929E-3</v>
      </c>
    </row>
    <row r="143" spans="1:20">
      <c r="A143" s="298" t="str">
        <f t="shared" si="17"/>
        <v>425p</v>
      </c>
      <c r="B143" s="342" t="str">
        <f>+VLOOKUP(LEFT($A143,LEN(A143)-1)*1,Master!$D$22:$G$218,4,FALSE)</f>
        <v>Ostala prava iz zdravstvenog osiguranja</v>
      </c>
      <c r="C143" s="343"/>
      <c r="D143" s="343"/>
      <c r="E143" s="343"/>
      <c r="F143" s="343"/>
      <c r="G143" s="189">
        <f>+INDEX(DataEx!$1:$1048576,MATCH('2013'!$A143,DataEx!$D:$D,0),MATCH('2013'!G$101,DataEx!$222:$222,0))</f>
        <v>583333.33333333326</v>
      </c>
      <c r="H143" s="189">
        <f>+INDEX(DataEx!$1:$1048576,MATCH('2013'!$A143,DataEx!$D:$D,0),MATCH('2013'!H$101,DataEx!$222:$222,0))</f>
        <v>583333.33333333326</v>
      </c>
      <c r="I143" s="189">
        <f>+INDEX(DataEx!$1:$1048576,MATCH('2013'!$A143,DataEx!$D:$D,0),MATCH('2013'!I$101,DataEx!$222:$222,0))</f>
        <v>583333.33333333326</v>
      </c>
      <c r="J143" s="189">
        <f>+INDEX(DataEx!$1:$1048576,MATCH('2013'!$A143,DataEx!$D:$D,0),MATCH('2013'!J$101,DataEx!$222:$222,0))</f>
        <v>583333.33333333326</v>
      </c>
      <c r="K143" s="189">
        <f>+INDEX(DataEx!$1:$1048576,MATCH('2013'!$A143,DataEx!$D:$D,0),MATCH('2013'!K$101,DataEx!$222:$222,0))</f>
        <v>583333.33333333326</v>
      </c>
      <c r="L143" s="189">
        <f>+INDEX(DataEx!$1:$1048576,MATCH('2013'!$A143,DataEx!$D:$D,0),MATCH('2013'!L$101,DataEx!$222:$222,0))</f>
        <v>583333.33333333326</v>
      </c>
      <c r="M143" s="189">
        <f>+INDEX(DataEx!$1:$1048576,MATCH('2013'!$A143,DataEx!$D:$D,0),MATCH('2013'!M$101,DataEx!$222:$222,0))</f>
        <v>583333.33333333326</v>
      </c>
      <c r="N143" s="189">
        <f>+INDEX(DataEx!$1:$1048576,MATCH('2013'!$A143,DataEx!$D:$D,0),MATCH('2013'!N$101,DataEx!$222:$222,0))</f>
        <v>583333.33333333326</v>
      </c>
      <c r="O143" s="189">
        <f>+INDEX(DataEx!$1:$1048576,MATCH('2013'!$A143,DataEx!$D:$D,0),MATCH('2013'!O$101,DataEx!$222:$222,0))</f>
        <v>583333.33333333326</v>
      </c>
      <c r="P143" s="189">
        <f>+INDEX(DataEx!$1:$1048576,MATCH('2013'!$A143,DataEx!$D:$D,0),MATCH('2013'!P$101,DataEx!$222:$222,0))</f>
        <v>583333.33333333326</v>
      </c>
      <c r="Q143" s="189">
        <f>+INDEX(DataEx!$1:$1048576,MATCH('2013'!$A143,DataEx!$D:$D,0),MATCH('2013'!Q$101,DataEx!$222:$222,0))</f>
        <v>583333.33333333326</v>
      </c>
      <c r="R143" s="189">
        <f>+INDEX(DataEx!$1:$1048576,MATCH('2013'!$A143,DataEx!$D:$D,0),MATCH('2013'!R$101,DataEx!$222:$222,0))</f>
        <v>583333.33333333326</v>
      </c>
      <c r="S143" s="270">
        <f t="shared" si="20"/>
        <v>6999999.9999999972</v>
      </c>
      <c r="T143" s="271">
        <f t="shared" si="21"/>
        <v>2.1039975954313186E-3</v>
      </c>
    </row>
    <row r="144" spans="1:20">
      <c r="A144" s="298" t="str">
        <f t="shared" si="17"/>
        <v>43p</v>
      </c>
      <c r="B144" s="344" t="str">
        <f>+VLOOKUP(LEFT($A144,LEN(A144)-1)*1,Master!$D$22:$G$218,4,FALSE)</f>
        <v xml:space="preserve">Transferi institucijama, pojedincima, nevladinom i javnom sektoru </v>
      </c>
      <c r="C144" s="345"/>
      <c r="D144" s="345"/>
      <c r="E144" s="345"/>
      <c r="F144" s="345"/>
      <c r="G144" s="201">
        <f>+INDEX(DataEx!$1:$1048576,MATCH('2013'!$A144,DataEx!$D:$D,0),MATCH('2013'!G$6,DataEx!$7:$7,0))</f>
        <v>7656724.8525</v>
      </c>
      <c r="H144" s="201">
        <f>+INDEX(DataEx!$1:$1048576,MATCH('2013'!$A144,DataEx!$D:$D,0),MATCH('2013'!H$6,DataEx!$7:$7,0))</f>
        <v>7656724.8525</v>
      </c>
      <c r="I144" s="201">
        <f>+INDEX(DataEx!$1:$1048576,MATCH('2013'!$A144,DataEx!$D:$D,0),MATCH('2013'!I$6,DataEx!$7:$7,0))</f>
        <v>7656724.8525</v>
      </c>
      <c r="J144" s="201">
        <f>+INDEX(DataEx!$1:$1048576,MATCH('2013'!$A144,DataEx!$D:$D,0),MATCH('2013'!J$6,DataEx!$7:$7,0))</f>
        <v>7656724.8525</v>
      </c>
      <c r="K144" s="201">
        <f>+INDEX(DataEx!$1:$1048576,MATCH('2013'!$A144,DataEx!$D:$D,0),MATCH('2013'!K$6,DataEx!$7:$7,0))</f>
        <v>7656724.8525</v>
      </c>
      <c r="L144" s="201">
        <f>+INDEX(DataEx!$1:$1048576,MATCH('2013'!$A144,DataEx!$D:$D,0),MATCH('2013'!L$6,DataEx!$7:$7,0))</f>
        <v>7656724.8525</v>
      </c>
      <c r="M144" s="201">
        <f>+INDEX(DataEx!$1:$1048576,MATCH('2013'!$A144,DataEx!$D:$D,0),MATCH('2013'!M$6,DataEx!$7:$7,0))</f>
        <v>7656724.8525</v>
      </c>
      <c r="N144" s="201">
        <f>+INDEX(DataEx!$1:$1048576,MATCH('2013'!$A144,DataEx!$D:$D,0),MATCH('2013'!N$6,DataEx!$7:$7,0))</f>
        <v>7656724.8525</v>
      </c>
      <c r="O144" s="201">
        <f>+INDEX(DataEx!$1:$1048576,MATCH('2013'!$A144,DataEx!$D:$D,0),MATCH('2013'!O$6,DataEx!$7:$7,0))</f>
        <v>7656724.8525</v>
      </c>
      <c r="P144" s="201">
        <f>+INDEX(DataEx!$1:$1048576,MATCH('2013'!$A144,DataEx!$D:$D,0),MATCH('2013'!P$6,DataEx!$7:$7,0))</f>
        <v>7656724.8525</v>
      </c>
      <c r="Q144" s="201">
        <f>+INDEX(DataEx!$1:$1048576,MATCH('2013'!$A144,DataEx!$D:$D,0),MATCH('2013'!Q$6,DataEx!$7:$7,0))</f>
        <v>7656724.8525</v>
      </c>
      <c r="R144" s="275">
        <f>+INDEX(DataEx!$1:$1048576,MATCH('2013'!$A144,DataEx!$D:$D,0),MATCH('2013'!R$6,DataEx!$7:$7,0))</f>
        <v>7656724.8525</v>
      </c>
      <c r="S144" s="273">
        <f>+SUM(G144:R144)</f>
        <v>91880698.230000019</v>
      </c>
      <c r="T144" s="274">
        <f t="shared" si="21"/>
        <v>2.7616681163210106E-2</v>
      </c>
    </row>
    <row r="145" spans="1:20">
      <c r="A145" s="298" t="str">
        <f t="shared" si="17"/>
        <v>44p</v>
      </c>
      <c r="B145" s="344" t="str">
        <f>+VLOOKUP(LEFT($A145,LEN(A145)-1)*1,Master!$D$22:$G$218,4,FALSE)</f>
        <v>Kapitalni budžet</v>
      </c>
      <c r="C145" s="345"/>
      <c r="D145" s="345"/>
      <c r="E145" s="345"/>
      <c r="F145" s="345"/>
      <c r="G145" s="201">
        <f>+INDEX(DataEx!$1:$1048576,MATCH('2013'!$A145,DataEx!$D:$D,0),MATCH('2013'!G$6,DataEx!$7:$7,0))</f>
        <v>0</v>
      </c>
      <c r="H145" s="201">
        <f>+INDEX(DataEx!$1:$1048576,MATCH('2013'!$A145,DataEx!$D:$D,0),MATCH('2013'!H$6,DataEx!$7:$7,0))</f>
        <v>0</v>
      </c>
      <c r="I145" s="201">
        <f>+INDEX(DataEx!$1:$1048576,MATCH('2013'!$A145,DataEx!$D:$D,0),MATCH('2013'!I$6,DataEx!$7:$7,0))</f>
        <v>0</v>
      </c>
      <c r="J145" s="201">
        <f>+INDEX(DataEx!$1:$1048576,MATCH('2013'!$A145,DataEx!$D:$D,0),MATCH('2013'!J$6,DataEx!$7:$7,0))</f>
        <v>0</v>
      </c>
      <c r="K145" s="201">
        <f>+INDEX(DataEx!$1:$1048576,MATCH('2013'!$A145,DataEx!$D:$D,0),MATCH('2013'!K$6,DataEx!$7:$7,0))</f>
        <v>0</v>
      </c>
      <c r="L145" s="201">
        <f>+INDEX(DataEx!$1:$1048576,MATCH('2013'!$A145,DataEx!$D:$D,0),MATCH('2013'!L$6,DataEx!$7:$7,0))</f>
        <v>0</v>
      </c>
      <c r="M145" s="201">
        <f>+INDEX(DataEx!$1:$1048576,MATCH('2013'!$A145,DataEx!$D:$D,0),MATCH('2013'!M$6,DataEx!$7:$7,0))</f>
        <v>0</v>
      </c>
      <c r="N145" s="201">
        <f>+INDEX(DataEx!$1:$1048576,MATCH('2013'!$A145,DataEx!$D:$D,0),MATCH('2013'!N$6,DataEx!$7:$7,0))</f>
        <v>0</v>
      </c>
      <c r="O145" s="201">
        <f>+INDEX(DataEx!$1:$1048576,MATCH('2013'!$A145,DataEx!$D:$D,0),MATCH('2013'!O$6,DataEx!$7:$7,0))</f>
        <v>0</v>
      </c>
      <c r="P145" s="201">
        <f>+INDEX(DataEx!$1:$1048576,MATCH('2013'!$A145,DataEx!$D:$D,0),MATCH('2013'!P$6,DataEx!$7:$7,0))</f>
        <v>0</v>
      </c>
      <c r="Q145" s="201">
        <f>+INDEX(DataEx!$1:$1048576,MATCH('2013'!$A145,DataEx!$D:$D,0),MATCH('2013'!Q$6,DataEx!$7:$7,0))</f>
        <v>0</v>
      </c>
      <c r="R145" s="201">
        <f>+INDEX(DataEx!$1:$1048576,MATCH('2013'!$A145,DataEx!$D:$D,0),MATCH('2013'!R$6,DataEx!$7:$7,0))</f>
        <v>0</v>
      </c>
      <c r="S145" s="273">
        <f t="shared" si="20"/>
        <v>0</v>
      </c>
      <c r="T145" s="274">
        <f t="shared" si="21"/>
        <v>0</v>
      </c>
    </row>
    <row r="146" spans="1:20">
      <c r="A146" s="298" t="str">
        <f t="shared" si="17"/>
        <v>451p</v>
      </c>
      <c r="B146" s="330" t="str">
        <f>+VLOOKUP(LEFT($A146,LEN(A146)-1)*1,Master!$D$22:$G$218,4,FALSE)</f>
        <v>Pozajmice i krediti</v>
      </c>
      <c r="C146" s="331"/>
      <c r="D146" s="331"/>
      <c r="E146" s="331"/>
      <c r="F146" s="331"/>
      <c r="G146" s="189">
        <f>+INDEX(DataEx!$1:$1048576,MATCH('2013'!$A146,DataEx!$D:$D,0),MATCH('2013'!G$101,DataEx!$222:$222,0))</f>
        <v>143333.33333333334</v>
      </c>
      <c r="H146" s="189">
        <f>+INDEX(DataEx!$1:$1048576,MATCH('2013'!$A146,DataEx!$D:$D,0),MATCH('2013'!H$101,DataEx!$222:$222,0))</f>
        <v>143333.33333333334</v>
      </c>
      <c r="I146" s="189">
        <f>+INDEX(DataEx!$1:$1048576,MATCH('2013'!$A146,DataEx!$D:$D,0),MATCH('2013'!I$101,DataEx!$222:$222,0))</f>
        <v>143333.33333333334</v>
      </c>
      <c r="J146" s="189">
        <f>+INDEX(DataEx!$1:$1048576,MATCH('2013'!$A146,DataEx!$D:$D,0),MATCH('2013'!J$101,DataEx!$222:$222,0))</f>
        <v>143333.33333333334</v>
      </c>
      <c r="K146" s="189">
        <f>+INDEX(DataEx!$1:$1048576,MATCH('2013'!$A146,DataEx!$D:$D,0),MATCH('2013'!K$101,DataEx!$222:$222,0))</f>
        <v>143333.33333333334</v>
      </c>
      <c r="L146" s="189">
        <f>+INDEX(DataEx!$1:$1048576,MATCH('2013'!$A146,DataEx!$D:$D,0),MATCH('2013'!L$101,DataEx!$222:$222,0))</f>
        <v>143333.33333333334</v>
      </c>
      <c r="M146" s="189">
        <f>+INDEX(DataEx!$1:$1048576,MATCH('2013'!$A146,DataEx!$D:$D,0),MATCH('2013'!M$101,DataEx!$222:$222,0))</f>
        <v>143333.33333333334</v>
      </c>
      <c r="N146" s="189">
        <f>+INDEX(DataEx!$1:$1048576,MATCH('2013'!$A146,DataEx!$D:$D,0),MATCH('2013'!N$101,DataEx!$222:$222,0))</f>
        <v>143333.33333333334</v>
      </c>
      <c r="O146" s="189">
        <f>+INDEX(DataEx!$1:$1048576,MATCH('2013'!$A146,DataEx!$D:$D,0),MATCH('2013'!O$101,DataEx!$222:$222,0))</f>
        <v>143333.33333333334</v>
      </c>
      <c r="P146" s="189">
        <f>+INDEX(DataEx!$1:$1048576,MATCH('2013'!$A146,DataEx!$D:$D,0),MATCH('2013'!P$101,DataEx!$222:$222,0))</f>
        <v>143333.33333333334</v>
      </c>
      <c r="Q146" s="189">
        <f>+INDEX(DataEx!$1:$1048576,MATCH('2013'!$A146,DataEx!$D:$D,0),MATCH('2013'!Q$101,DataEx!$222:$222,0))</f>
        <v>143333.33333333334</v>
      </c>
      <c r="R146" s="189">
        <f>+INDEX(DataEx!$1:$1048576,MATCH('2013'!$A146,DataEx!$D:$D,0),MATCH('2013'!R$101,DataEx!$222:$222,0))</f>
        <v>143333.33333333334</v>
      </c>
      <c r="S146" s="270">
        <f t="shared" si="20"/>
        <v>1719999.9999999998</v>
      </c>
      <c r="T146" s="271">
        <f t="shared" si="21"/>
        <v>5.1698226630598131E-4</v>
      </c>
    </row>
    <row r="147" spans="1:20">
      <c r="A147" s="298" t="str">
        <f t="shared" si="17"/>
        <v>47p</v>
      </c>
      <c r="B147" s="330" t="str">
        <f>+VLOOKUP(LEFT($A147,LEN(A147)-1)*1,Master!$D$22:$G$218,4,FALSE)</f>
        <v>Rezerve</v>
      </c>
      <c r="C147" s="331"/>
      <c r="D147" s="331"/>
      <c r="E147" s="331"/>
      <c r="F147" s="331"/>
      <c r="G147" s="189">
        <f>+INDEX(DataEx!$1:$1048576,MATCH('2013'!$A147,DataEx!$D:$D,0),MATCH('2013'!G$101,DataEx!$222:$222,0))</f>
        <v>613005.79833333334</v>
      </c>
      <c r="H147" s="189">
        <f>+INDEX(DataEx!$1:$1048576,MATCH('2013'!$A147,DataEx!$D:$D,0),MATCH('2013'!H$101,DataEx!$222:$222,0))</f>
        <v>613005.79833333334</v>
      </c>
      <c r="I147" s="189">
        <f>+INDEX(DataEx!$1:$1048576,MATCH('2013'!$A147,DataEx!$D:$D,0),MATCH('2013'!I$101,DataEx!$222:$222,0))</f>
        <v>613005.79833333334</v>
      </c>
      <c r="J147" s="189">
        <f>+INDEX(DataEx!$1:$1048576,MATCH('2013'!$A147,DataEx!$D:$D,0),MATCH('2013'!J$101,DataEx!$222:$222,0))</f>
        <v>613005.79833333334</v>
      </c>
      <c r="K147" s="189">
        <f>+INDEX(DataEx!$1:$1048576,MATCH('2013'!$A147,DataEx!$D:$D,0),MATCH('2013'!K$101,DataEx!$222:$222,0))</f>
        <v>613005.79833333334</v>
      </c>
      <c r="L147" s="189">
        <f>+INDEX(DataEx!$1:$1048576,MATCH('2013'!$A147,DataEx!$D:$D,0),MATCH('2013'!L$101,DataEx!$222:$222,0))</f>
        <v>613005.79833333334</v>
      </c>
      <c r="M147" s="189">
        <f>+INDEX(DataEx!$1:$1048576,MATCH('2013'!$A147,DataEx!$D:$D,0),MATCH('2013'!M$101,DataEx!$222:$222,0))</f>
        <v>613005.79833333334</v>
      </c>
      <c r="N147" s="189">
        <f>+INDEX(DataEx!$1:$1048576,MATCH('2013'!$A147,DataEx!$D:$D,0),MATCH('2013'!N$101,DataEx!$222:$222,0))</f>
        <v>613005.79833333334</v>
      </c>
      <c r="O147" s="189">
        <f>+INDEX(DataEx!$1:$1048576,MATCH('2013'!$A147,DataEx!$D:$D,0),MATCH('2013'!O$101,DataEx!$222:$222,0))</f>
        <v>613005.79833333334</v>
      </c>
      <c r="P147" s="189">
        <f>+INDEX(DataEx!$1:$1048576,MATCH('2013'!$A147,DataEx!$D:$D,0),MATCH('2013'!P$101,DataEx!$222:$222,0))</f>
        <v>613005.79833333334</v>
      </c>
      <c r="Q147" s="189">
        <f>+INDEX(DataEx!$1:$1048576,MATCH('2013'!$A147,DataEx!$D:$D,0),MATCH('2013'!Q$101,DataEx!$222:$222,0))</f>
        <v>613005.79833333334</v>
      </c>
      <c r="R147" s="189">
        <f>+INDEX(DataEx!$1:$1048576,MATCH('2013'!$A147,DataEx!$D:$D,0),MATCH('2013'!R$101,DataEx!$222:$222,0))</f>
        <v>613005.79833333334</v>
      </c>
      <c r="S147" s="270">
        <f t="shared" si="20"/>
        <v>7356069.5800000019</v>
      </c>
      <c r="T147" s="271">
        <f t="shared" si="21"/>
        <v>2.2110218154493544E-3</v>
      </c>
    </row>
    <row r="148" spans="1:20" ht="13.5" thickBot="1">
      <c r="A148" s="298" t="str">
        <f t="shared" si="17"/>
        <v>462p</v>
      </c>
      <c r="B148" s="346" t="str">
        <f>+VLOOKUP(LEFT($A148,LEN(A148)-1)*1,Master!$D$22:$G$218,4,FALSE)</f>
        <v>Otplata garancija</v>
      </c>
      <c r="C148" s="347"/>
      <c r="D148" s="347"/>
      <c r="E148" s="347"/>
      <c r="F148" s="347"/>
      <c r="G148" s="189">
        <f>+INDEX(DataEx!$1:$1048576,MATCH('2013'!$A148,DataEx!$D:$D,0),MATCH('2013'!G$101,DataEx!$222:$222,0))</f>
        <v>0</v>
      </c>
      <c r="H148" s="189">
        <f>+INDEX(DataEx!$1:$1048576,MATCH('2013'!$A148,DataEx!$D:$D,0),MATCH('2013'!H$101,DataEx!$222:$222,0))</f>
        <v>0</v>
      </c>
      <c r="I148" s="189">
        <f>+INDEX(DataEx!$1:$1048576,MATCH('2013'!$A148,DataEx!$D:$D,0),MATCH('2013'!I$101,DataEx!$222:$222,0))</f>
        <v>0</v>
      </c>
      <c r="J148" s="189">
        <f>+INDEX(DataEx!$1:$1048576,MATCH('2013'!$A148,DataEx!$D:$D,0),MATCH('2013'!J$101,DataEx!$222:$222,0))</f>
        <v>0</v>
      </c>
      <c r="K148" s="189">
        <f>+INDEX(DataEx!$1:$1048576,MATCH('2013'!$A148,DataEx!$D:$D,0),MATCH('2013'!K$101,DataEx!$222:$222,0))</f>
        <v>0</v>
      </c>
      <c r="L148" s="189">
        <f>+INDEX(DataEx!$1:$1048576,MATCH('2013'!$A148,DataEx!$D:$D,0),MATCH('2013'!L$101,DataEx!$222:$222,0))</f>
        <v>0</v>
      </c>
      <c r="M148" s="189">
        <f>+INDEX(DataEx!$1:$1048576,MATCH('2013'!$A148,DataEx!$D:$D,0),MATCH('2013'!M$101,DataEx!$222:$222,0))</f>
        <v>0</v>
      </c>
      <c r="N148" s="189">
        <f>+INDEX(DataEx!$1:$1048576,MATCH('2013'!$A148,DataEx!$D:$D,0),MATCH('2013'!N$101,DataEx!$222:$222,0))</f>
        <v>0</v>
      </c>
      <c r="O148" s="189">
        <f>+INDEX(DataEx!$1:$1048576,MATCH('2013'!$A148,DataEx!$D:$D,0),MATCH('2013'!O$101,DataEx!$222:$222,0))</f>
        <v>0</v>
      </c>
      <c r="P148" s="189">
        <f>+INDEX(DataEx!$1:$1048576,MATCH('2013'!$A148,DataEx!$D:$D,0),MATCH('2013'!P$101,DataEx!$222:$222,0))</f>
        <v>0</v>
      </c>
      <c r="Q148" s="189">
        <f>+INDEX(DataEx!$1:$1048576,MATCH('2013'!$A148,DataEx!$D:$D,0),MATCH('2013'!Q$101,DataEx!$222:$222,0))</f>
        <v>0</v>
      </c>
      <c r="R148" s="189">
        <f>+INDEX(DataEx!$1:$1048576,MATCH('2013'!$A148,DataEx!$D:$D,0),MATCH('2013'!R$101,DataEx!$222:$222,0))</f>
        <v>0</v>
      </c>
      <c r="S148" s="284">
        <f t="shared" si="20"/>
        <v>0</v>
      </c>
      <c r="T148" s="285">
        <f t="shared" si="21"/>
        <v>0</v>
      </c>
    </row>
    <row r="149" spans="1:20" ht="13.5" thickBot="1">
      <c r="A149" s="299" t="str">
        <f>+CONCATENATE(A56,"p")</f>
        <v>1000p</v>
      </c>
      <c r="B149" s="348" t="str">
        <f>+VLOOKUP(LEFT($A149,LEN(A149)-1)*1,Master!$D$22:$G$218,4,FALSE)</f>
        <v>Suficit / deficit</v>
      </c>
      <c r="C149" s="349"/>
      <c r="D149" s="349"/>
      <c r="E149" s="349"/>
      <c r="F149" s="349"/>
      <c r="G149" s="177">
        <f>+G105-G125</f>
        <v>-48354461.060954176</v>
      </c>
      <c r="H149" s="177">
        <f t="shared" ref="H149:R149" si="27">+H105-H125</f>
        <v>-32691560.666983277</v>
      </c>
      <c r="I149" s="177">
        <f t="shared" si="27"/>
        <v>-21816404.570872396</v>
      </c>
      <c r="J149" s="177">
        <f t="shared" si="27"/>
        <v>-4803512.9519641995</v>
      </c>
      <c r="K149" s="177">
        <f t="shared" si="27"/>
        <v>-8293653.308595404</v>
      </c>
      <c r="L149" s="177">
        <f t="shared" si="27"/>
        <v>-3808077.6239380389</v>
      </c>
      <c r="M149" s="177">
        <f t="shared" si="27"/>
        <v>10831588.342078716</v>
      </c>
      <c r="N149" s="177">
        <f t="shared" si="27"/>
        <v>10137514.333536357</v>
      </c>
      <c r="O149" s="177">
        <f t="shared" si="27"/>
        <v>-5569934.0880613476</v>
      </c>
      <c r="P149" s="177">
        <f t="shared" si="27"/>
        <v>112281.16940359771</v>
      </c>
      <c r="Q149" s="177">
        <f t="shared" si="27"/>
        <v>-7832255.2660046369</v>
      </c>
      <c r="R149" s="177">
        <f t="shared" si="27"/>
        <v>16772759.703588426</v>
      </c>
      <c r="S149" s="286">
        <f t="shared" si="20"/>
        <v>-95315715.988766387</v>
      </c>
      <c r="T149" s="287">
        <f t="shared" si="21"/>
        <v>-2.8649148178168438E-2</v>
      </c>
    </row>
    <row r="150" spans="1:20" ht="13.5" thickBot="1">
      <c r="A150" s="299" t="str">
        <f>+CONCATENATE(A57,"p")</f>
        <v>1001p</v>
      </c>
      <c r="B150" s="340" t="str">
        <f>+VLOOKUP(LEFT($A150,LEN(A150)-1)*1,Master!$D$22:$G$218,4,FALSE)</f>
        <v>Primarni bilans</v>
      </c>
      <c r="C150" s="341"/>
      <c r="D150" s="341"/>
      <c r="E150" s="341"/>
      <c r="F150" s="341"/>
      <c r="G150" s="231">
        <f>+G149+G133</f>
        <v>-42487493.785954177</v>
      </c>
      <c r="H150" s="231">
        <f t="shared" ref="H150:R150" si="28">+H149+H133</f>
        <v>-26824593.391983278</v>
      </c>
      <c r="I150" s="231">
        <f t="shared" si="28"/>
        <v>-15949437.295872398</v>
      </c>
      <c r="J150" s="231">
        <f t="shared" si="28"/>
        <v>1063454.3230357999</v>
      </c>
      <c r="K150" s="231">
        <f t="shared" si="28"/>
        <v>-2426686.0335954046</v>
      </c>
      <c r="L150" s="231">
        <f t="shared" si="28"/>
        <v>2058889.6510619605</v>
      </c>
      <c r="M150" s="231">
        <f t="shared" si="28"/>
        <v>16698555.617078714</v>
      </c>
      <c r="N150" s="231">
        <f t="shared" si="28"/>
        <v>16004481.608536355</v>
      </c>
      <c r="O150" s="231">
        <f t="shared" si="28"/>
        <v>297033.18693865184</v>
      </c>
      <c r="P150" s="231">
        <f t="shared" si="28"/>
        <v>5979248.4444035972</v>
      </c>
      <c r="Q150" s="231">
        <f t="shared" si="28"/>
        <v>-1965287.9910046374</v>
      </c>
      <c r="R150" s="231">
        <f t="shared" si="28"/>
        <v>22639726.978588425</v>
      </c>
      <c r="S150" s="286">
        <f t="shared" si="20"/>
        <v>-24912108.688766353</v>
      </c>
      <c r="T150" s="287">
        <f t="shared" si="21"/>
        <v>-7.4878595397554412E-3</v>
      </c>
    </row>
    <row r="151" spans="1:20">
      <c r="A151" s="299" t="str">
        <f>+CONCATENATE(A58,"p")</f>
        <v>46p</v>
      </c>
      <c r="B151" s="332" t="str">
        <f>+VLOOKUP(LEFT($A151,LEN(A151)-1)*1,Master!$D$22:$G$218,4,FALSE)</f>
        <v>Otplata dugova</v>
      </c>
      <c r="C151" s="333"/>
      <c r="D151" s="333"/>
      <c r="E151" s="333"/>
      <c r="F151" s="333"/>
      <c r="G151" s="219">
        <f>+SUM(G152:G154)</f>
        <v>9889761</v>
      </c>
      <c r="H151" s="219">
        <f t="shared" ref="H151:R151" si="29">+SUM(H152:H154)</f>
        <v>9889761</v>
      </c>
      <c r="I151" s="219">
        <f t="shared" si="29"/>
        <v>9889761</v>
      </c>
      <c r="J151" s="219">
        <f t="shared" si="29"/>
        <v>9889761</v>
      </c>
      <c r="K151" s="219">
        <f t="shared" si="29"/>
        <v>9889761</v>
      </c>
      <c r="L151" s="219">
        <f t="shared" si="29"/>
        <v>9889761</v>
      </c>
      <c r="M151" s="219">
        <f t="shared" si="29"/>
        <v>9889761</v>
      </c>
      <c r="N151" s="219">
        <f t="shared" si="29"/>
        <v>9889761</v>
      </c>
      <c r="O151" s="219">
        <f t="shared" si="29"/>
        <v>9889761</v>
      </c>
      <c r="P151" s="219">
        <f t="shared" si="29"/>
        <v>9889761</v>
      </c>
      <c r="Q151" s="219">
        <f t="shared" si="29"/>
        <v>9889761</v>
      </c>
      <c r="R151" s="219">
        <f t="shared" si="29"/>
        <v>9889761</v>
      </c>
      <c r="S151" s="288">
        <f t="shared" si="20"/>
        <v>118677132</v>
      </c>
      <c r="T151" s="289">
        <f t="shared" si="21"/>
        <v>3.5670914337240754E-2</v>
      </c>
    </row>
    <row r="152" spans="1:20">
      <c r="A152" s="299" t="str">
        <f>+CONCATENATE(A59,"p")</f>
        <v>4611p</v>
      </c>
      <c r="B152" s="334" t="str">
        <f>+VLOOKUP(LEFT($A152,LEN(A152)-1)*1,Master!$D$22:$G$218,4,FALSE)</f>
        <v>Otplata hartija od vrijednosti i kredita rezidentima</v>
      </c>
      <c r="C152" s="335"/>
      <c r="D152" s="335"/>
      <c r="E152" s="335"/>
      <c r="F152" s="335"/>
      <c r="G152" s="237">
        <f>+INDEX(DataEx!$1:$1048576,MATCH('2013'!$A152,DataEx!$D:$D,0),MATCH('2013'!G$6,DataEx!$7:$7,0))</f>
        <v>1983333.3333333333</v>
      </c>
      <c r="H152" s="237">
        <f>+INDEX(DataEx!$1:$1048576,MATCH('2013'!$A152,DataEx!$D:$D,0),MATCH('2013'!H$6,DataEx!$7:$7,0))</f>
        <v>1983333.3333333333</v>
      </c>
      <c r="I152" s="237">
        <f>+INDEX(DataEx!$1:$1048576,MATCH('2013'!$A152,DataEx!$D:$D,0),MATCH('2013'!I$6,DataEx!$7:$7,0))</f>
        <v>1983333.3333333333</v>
      </c>
      <c r="J152" s="237">
        <f>+INDEX(DataEx!$1:$1048576,MATCH('2013'!$A152,DataEx!$D:$D,0),MATCH('2013'!J$6,DataEx!$7:$7,0))</f>
        <v>1983333.3333333333</v>
      </c>
      <c r="K152" s="237">
        <f>+INDEX(DataEx!$1:$1048576,MATCH('2013'!$A152,DataEx!$D:$D,0),MATCH('2013'!K$6,DataEx!$7:$7,0))</f>
        <v>1983333.3333333333</v>
      </c>
      <c r="L152" s="237">
        <f>+INDEX(DataEx!$1:$1048576,MATCH('2013'!$A152,DataEx!$D:$D,0),MATCH('2013'!L$6,DataEx!$7:$7,0))</f>
        <v>1983333.3333333333</v>
      </c>
      <c r="M152" s="237">
        <f>+INDEX(DataEx!$1:$1048576,MATCH('2013'!$A152,DataEx!$D:$D,0),MATCH('2013'!M$6,DataEx!$7:$7,0))</f>
        <v>1983333.3333333333</v>
      </c>
      <c r="N152" s="237">
        <f>+INDEX(DataEx!$1:$1048576,MATCH('2013'!$A152,DataEx!$D:$D,0),MATCH('2013'!N$6,DataEx!$7:$7,0))</f>
        <v>1983333.3333333333</v>
      </c>
      <c r="O152" s="237">
        <f>+INDEX(DataEx!$1:$1048576,MATCH('2013'!$A152,DataEx!$D:$D,0),MATCH('2013'!O$6,DataEx!$7:$7,0))</f>
        <v>1983333.3333333333</v>
      </c>
      <c r="P152" s="237">
        <f>+INDEX(DataEx!$1:$1048576,MATCH('2013'!$A152,DataEx!$D:$D,0),MATCH('2013'!P$6,DataEx!$7:$7,0))</f>
        <v>1983333.3333333333</v>
      </c>
      <c r="Q152" s="237">
        <f>+INDEX(DataEx!$1:$1048576,MATCH('2013'!$A152,DataEx!$D:$D,0),MATCH('2013'!Q$6,DataEx!$7:$7,0))</f>
        <v>1983333.3333333333</v>
      </c>
      <c r="R152" s="237">
        <f>+INDEX(DataEx!$1:$1048576,MATCH('2013'!$A152,DataEx!$D:$D,0),MATCH('2013'!R$6,DataEx!$7:$7,0))</f>
        <v>1983333.3333333333</v>
      </c>
      <c r="S152" s="290">
        <f t="shared" si="20"/>
        <v>23799999.999999996</v>
      </c>
      <c r="T152" s="291">
        <f t="shared" si="21"/>
        <v>7.1535918244664855E-3</v>
      </c>
    </row>
    <row r="153" spans="1:20">
      <c r="A153" s="299" t="str">
        <f>+CONCATENATE(A60,"p")</f>
        <v>4612p</v>
      </c>
      <c r="B153" s="330" t="str">
        <f>+VLOOKUP(LEFT($A153,LEN(A153)-1)*1,Master!$D$22:$G$218,4,FALSE)</f>
        <v>Otplata hartija od vrijednosti i kredita nerezidentima</v>
      </c>
      <c r="C153" s="331"/>
      <c r="D153" s="331"/>
      <c r="E153" s="331"/>
      <c r="F153" s="331"/>
      <c r="G153" s="237">
        <f>+INDEX(DataEx!$1:$1048576,MATCH('2013'!$A153,DataEx!$D:$D,0),MATCH('2013'!G$6,DataEx!$7:$7,0))</f>
        <v>5225000</v>
      </c>
      <c r="H153" s="237">
        <f>+INDEX(DataEx!$1:$1048576,MATCH('2013'!$A153,DataEx!$D:$D,0),MATCH('2013'!H$6,DataEx!$7:$7,0))</f>
        <v>5225000</v>
      </c>
      <c r="I153" s="237">
        <f>+INDEX(DataEx!$1:$1048576,MATCH('2013'!$A153,DataEx!$D:$D,0),MATCH('2013'!I$6,DataEx!$7:$7,0))</f>
        <v>5225000</v>
      </c>
      <c r="J153" s="237">
        <f>+INDEX(DataEx!$1:$1048576,MATCH('2013'!$A153,DataEx!$D:$D,0),MATCH('2013'!J$6,DataEx!$7:$7,0))</f>
        <v>5225000</v>
      </c>
      <c r="K153" s="237">
        <f>+INDEX(DataEx!$1:$1048576,MATCH('2013'!$A153,DataEx!$D:$D,0),MATCH('2013'!K$6,DataEx!$7:$7,0))</f>
        <v>5225000</v>
      </c>
      <c r="L153" s="237">
        <f>+INDEX(DataEx!$1:$1048576,MATCH('2013'!$A153,DataEx!$D:$D,0),MATCH('2013'!L$6,DataEx!$7:$7,0))</f>
        <v>5225000</v>
      </c>
      <c r="M153" s="237">
        <f>+INDEX(DataEx!$1:$1048576,MATCH('2013'!$A153,DataEx!$D:$D,0),MATCH('2013'!M$6,DataEx!$7:$7,0))</f>
        <v>5225000</v>
      </c>
      <c r="N153" s="237">
        <f>+INDEX(DataEx!$1:$1048576,MATCH('2013'!$A153,DataEx!$D:$D,0),MATCH('2013'!N$6,DataEx!$7:$7,0))</f>
        <v>5225000</v>
      </c>
      <c r="O153" s="237">
        <f>+INDEX(DataEx!$1:$1048576,MATCH('2013'!$A153,DataEx!$D:$D,0),MATCH('2013'!O$6,DataEx!$7:$7,0))</f>
        <v>5225000</v>
      </c>
      <c r="P153" s="237">
        <f>+INDEX(DataEx!$1:$1048576,MATCH('2013'!$A153,DataEx!$D:$D,0),MATCH('2013'!P$6,DataEx!$7:$7,0))</f>
        <v>5225000</v>
      </c>
      <c r="Q153" s="237">
        <f>+INDEX(DataEx!$1:$1048576,MATCH('2013'!$A153,DataEx!$D:$D,0),MATCH('2013'!Q$6,DataEx!$7:$7,0))</f>
        <v>5225000</v>
      </c>
      <c r="R153" s="237">
        <f>+INDEX(DataEx!$1:$1048576,MATCH('2013'!$A153,DataEx!$D:$D,0),MATCH('2013'!R$6,DataEx!$7:$7,0))</f>
        <v>5225000</v>
      </c>
      <c r="S153" s="290">
        <f t="shared" si="20"/>
        <v>62700000</v>
      </c>
      <c r="T153" s="291">
        <f t="shared" si="21"/>
        <v>1.8845807033363391E-2</v>
      </c>
    </row>
    <row r="154" spans="1:20" ht="13.5" thickBot="1">
      <c r="A154" s="299" t="str">
        <f>+CONCATENATE(A54,"p")</f>
        <v>4630p</v>
      </c>
      <c r="B154" s="346" t="str">
        <f>+VLOOKUP(LEFT($A154,LEN(A154)-1)*1,Master!$D$22:$G$218,4,FALSE)</f>
        <v>Otplata obaveza iz prethodnih godina</v>
      </c>
      <c r="C154" s="347"/>
      <c r="D154" s="347"/>
      <c r="E154" s="347"/>
      <c r="F154" s="347"/>
      <c r="G154" s="237">
        <f>+INDEX(DataEx!$1:$1048576,MATCH('2013'!$A154,DataEx!$D:$D,0),MATCH('2013'!G$6,DataEx!$7:$7,0))</f>
        <v>2681427.6666666665</v>
      </c>
      <c r="H154" s="237">
        <f>+INDEX(DataEx!$1:$1048576,MATCH('2013'!$A154,DataEx!$D:$D,0),MATCH('2013'!H$6,DataEx!$7:$7,0))</f>
        <v>2681427.6666666665</v>
      </c>
      <c r="I154" s="237">
        <f>+INDEX(DataEx!$1:$1048576,MATCH('2013'!$A154,DataEx!$D:$D,0),MATCH('2013'!I$6,DataEx!$7:$7,0))</f>
        <v>2681427.6666666665</v>
      </c>
      <c r="J154" s="237">
        <f>+INDEX(DataEx!$1:$1048576,MATCH('2013'!$A154,DataEx!$D:$D,0),MATCH('2013'!J$6,DataEx!$7:$7,0))</f>
        <v>2681427.6666666665</v>
      </c>
      <c r="K154" s="237">
        <f>+INDEX(DataEx!$1:$1048576,MATCH('2013'!$A154,DataEx!$D:$D,0),MATCH('2013'!K$6,DataEx!$7:$7,0))</f>
        <v>2681427.6666666665</v>
      </c>
      <c r="L154" s="237">
        <f>+INDEX(DataEx!$1:$1048576,MATCH('2013'!$A154,DataEx!$D:$D,0),MATCH('2013'!L$6,DataEx!$7:$7,0))</f>
        <v>2681427.6666666665</v>
      </c>
      <c r="M154" s="237">
        <f>+INDEX(DataEx!$1:$1048576,MATCH('2013'!$A154,DataEx!$D:$D,0),MATCH('2013'!M$6,DataEx!$7:$7,0))</f>
        <v>2681427.6666666665</v>
      </c>
      <c r="N154" s="237">
        <f>+INDEX(DataEx!$1:$1048576,MATCH('2013'!$A154,DataEx!$D:$D,0),MATCH('2013'!N$6,DataEx!$7:$7,0))</f>
        <v>2681427.6666666665</v>
      </c>
      <c r="O154" s="237">
        <f>+INDEX(DataEx!$1:$1048576,MATCH('2013'!$A154,DataEx!$D:$D,0),MATCH('2013'!O$6,DataEx!$7:$7,0))</f>
        <v>2681427.6666666665</v>
      </c>
      <c r="P154" s="237">
        <f>+INDEX(DataEx!$1:$1048576,MATCH('2013'!$A154,DataEx!$D:$D,0),MATCH('2013'!P$6,DataEx!$7:$7,0))</f>
        <v>2681427.6666666665</v>
      </c>
      <c r="Q154" s="237">
        <f>+INDEX(DataEx!$1:$1048576,MATCH('2013'!$A154,DataEx!$D:$D,0),MATCH('2013'!Q$6,DataEx!$7:$7,0))</f>
        <v>2681427.6666666665</v>
      </c>
      <c r="R154" s="237">
        <f>+INDEX(DataEx!$1:$1048576,MATCH('2013'!$A154,DataEx!$D:$D,0),MATCH('2013'!R$6,DataEx!$7:$7,0))</f>
        <v>2681427.6666666665</v>
      </c>
      <c r="S154" s="290">
        <f t="shared" si="20"/>
        <v>32177132.000000004</v>
      </c>
      <c r="T154" s="291">
        <f t="shared" si="21"/>
        <v>9.6715154794108811E-3</v>
      </c>
    </row>
    <row r="155" spans="1:20" ht="13.5" thickBot="1">
      <c r="A155" s="299" t="str">
        <f t="shared" ref="A155:A160" si="30">+CONCATENATE(A61,"p")</f>
        <v>1002p</v>
      </c>
      <c r="B155" s="336" t="str">
        <f>+VLOOKUP(LEFT($A155,LEN(A155)-1)*1,Master!$D$22:$G$218,4,FALSE)</f>
        <v>Nedostajuća sredstva</v>
      </c>
      <c r="C155" s="337"/>
      <c r="D155" s="337"/>
      <c r="E155" s="337"/>
      <c r="F155" s="337"/>
      <c r="G155" s="243">
        <f>+G149-G151</f>
        <v>-58244222.060954176</v>
      </c>
      <c r="H155" s="243">
        <f t="shared" ref="H155:R155" si="31">+H149-H151</f>
        <v>-42581321.666983277</v>
      </c>
      <c r="I155" s="243">
        <f t="shared" si="31"/>
        <v>-31706165.570872396</v>
      </c>
      <c r="J155" s="243">
        <f t="shared" si="31"/>
        <v>-14693273.9519642</v>
      </c>
      <c r="K155" s="243">
        <f t="shared" si="31"/>
        <v>-18183414.308595404</v>
      </c>
      <c r="L155" s="243">
        <f t="shared" si="31"/>
        <v>-13697838.623938039</v>
      </c>
      <c r="M155" s="243">
        <f t="shared" si="31"/>
        <v>941827.34207871556</v>
      </c>
      <c r="N155" s="243">
        <f t="shared" si="31"/>
        <v>247753.33353635669</v>
      </c>
      <c r="O155" s="243">
        <f t="shared" si="31"/>
        <v>-15459695.088061348</v>
      </c>
      <c r="P155" s="243">
        <f t="shared" si="31"/>
        <v>-9777479.8305964023</v>
      </c>
      <c r="Q155" s="243">
        <f t="shared" si="31"/>
        <v>-17722016.266004637</v>
      </c>
      <c r="R155" s="243">
        <f t="shared" si="31"/>
        <v>6882998.7035884261</v>
      </c>
      <c r="S155" s="292">
        <f t="shared" si="20"/>
        <v>-213992847.98876631</v>
      </c>
      <c r="T155" s="293">
        <f t="shared" si="21"/>
        <v>-6.4320062515409171E-2</v>
      </c>
    </row>
    <row r="156" spans="1:20" ht="13.5" thickBot="1">
      <c r="A156" s="299" t="str">
        <f t="shared" si="30"/>
        <v>1003p</v>
      </c>
      <c r="B156" s="338" t="str">
        <f>+VLOOKUP(LEFT($A156,LEN(A156)-1)*1,Master!$D$22:$G$218,4,FALSE)</f>
        <v>Finansiranje</v>
      </c>
      <c r="C156" s="339"/>
      <c r="D156" s="339"/>
      <c r="E156" s="339"/>
      <c r="F156" s="339"/>
      <c r="G156" s="177">
        <f>+SUM(G157:G160)</f>
        <v>58244222.060954176</v>
      </c>
      <c r="H156" s="177">
        <f t="shared" ref="H156:R156" si="32">+SUM(H157:H160)</f>
        <v>42581321.666983277</v>
      </c>
      <c r="I156" s="177">
        <f t="shared" si="32"/>
        <v>31706165.570872396</v>
      </c>
      <c r="J156" s="177">
        <f t="shared" si="32"/>
        <v>14693273.9519642</v>
      </c>
      <c r="K156" s="177">
        <f t="shared" si="32"/>
        <v>18183414.308595404</v>
      </c>
      <c r="L156" s="177">
        <f t="shared" si="32"/>
        <v>13697838.623938039</v>
      </c>
      <c r="M156" s="177">
        <f t="shared" si="32"/>
        <v>-941827.34207871556</v>
      </c>
      <c r="N156" s="177">
        <f t="shared" si="32"/>
        <v>-247753.33353635669</v>
      </c>
      <c r="O156" s="177">
        <f t="shared" si="32"/>
        <v>15459695.088061348</v>
      </c>
      <c r="P156" s="177">
        <f t="shared" si="32"/>
        <v>9777479.8305964023</v>
      </c>
      <c r="Q156" s="177">
        <f t="shared" si="32"/>
        <v>17722016.266004637</v>
      </c>
      <c r="R156" s="177">
        <f t="shared" si="32"/>
        <v>-6882998.7035884261</v>
      </c>
      <c r="S156" s="294">
        <f t="shared" si="20"/>
        <v>213992847.98876631</v>
      </c>
      <c r="T156" s="295">
        <f t="shared" si="21"/>
        <v>6.4320062515409171E-2</v>
      </c>
    </row>
    <row r="157" spans="1:20">
      <c r="A157" s="299" t="str">
        <f t="shared" si="30"/>
        <v>7511p</v>
      </c>
      <c r="B157" s="334" t="str">
        <f>+VLOOKUP(LEFT($A157,LEN(A157)-1)*1,Master!$D$22:$G$218,4,FALSE)</f>
        <v>Pozajmice i krediti od domaćih izvora</v>
      </c>
      <c r="C157" s="335"/>
      <c r="D157" s="335"/>
      <c r="E157" s="335"/>
      <c r="F157" s="335"/>
      <c r="G157" s="237">
        <f>+INDEX(DataEx!$1:$1048576,MATCH('2013'!$A157,DataEx!$D:$D,0),MATCH('2013'!G$6,DataEx!$7:$7,0))</f>
        <v>0</v>
      </c>
      <c r="H157" s="237">
        <f>+INDEX(DataEx!$1:$1048576,MATCH('2013'!$A157,DataEx!$D:$D,0),MATCH('2013'!H$6,DataEx!$7:$7,0))</f>
        <v>0</v>
      </c>
      <c r="I157" s="237">
        <f>+INDEX(DataEx!$1:$1048576,MATCH('2013'!$A157,DataEx!$D:$D,0),MATCH('2013'!I$6,DataEx!$7:$7,0))</f>
        <v>0</v>
      </c>
      <c r="J157" s="237">
        <f>+INDEX(DataEx!$1:$1048576,MATCH('2013'!$A157,DataEx!$D:$D,0),MATCH('2013'!J$6,DataEx!$7:$7,0))</f>
        <v>0</v>
      </c>
      <c r="K157" s="237">
        <f>+INDEX(DataEx!$1:$1048576,MATCH('2013'!$A157,DataEx!$D:$D,0),MATCH('2013'!K$6,DataEx!$7:$7,0))</f>
        <v>0</v>
      </c>
      <c r="L157" s="237">
        <f>+INDEX(DataEx!$1:$1048576,MATCH('2013'!$A157,DataEx!$D:$D,0),MATCH('2013'!L$6,DataEx!$7:$7,0))</f>
        <v>0</v>
      </c>
      <c r="M157" s="237">
        <f>+INDEX(DataEx!$1:$1048576,MATCH('2013'!$A157,DataEx!$D:$D,0),MATCH('2013'!M$6,DataEx!$7:$7,0))</f>
        <v>0</v>
      </c>
      <c r="N157" s="237">
        <f>+INDEX(DataEx!$1:$1048576,MATCH('2013'!$A157,DataEx!$D:$D,0),MATCH('2013'!N$6,DataEx!$7:$7,0))</f>
        <v>0</v>
      </c>
      <c r="O157" s="237">
        <f>+INDEX(DataEx!$1:$1048576,MATCH('2013'!$A157,DataEx!$D:$D,0),MATCH('2013'!O$6,DataEx!$7:$7,0))</f>
        <v>0</v>
      </c>
      <c r="P157" s="237">
        <f>+INDEX(DataEx!$1:$1048576,MATCH('2013'!$A157,DataEx!$D:$D,0),MATCH('2013'!P$6,DataEx!$7:$7,0))</f>
        <v>0</v>
      </c>
      <c r="Q157" s="237">
        <f>+INDEX(DataEx!$1:$1048576,MATCH('2013'!$A157,DataEx!$D:$D,0),MATCH('2013'!Q$6,DataEx!$7:$7,0))</f>
        <v>0</v>
      </c>
      <c r="R157" s="237">
        <f>+INDEX(DataEx!$1:$1048576,MATCH('2013'!$A157,DataEx!$D:$D,0),MATCH('2013'!R$6,DataEx!$7:$7,0))</f>
        <v>0</v>
      </c>
      <c r="S157" s="290">
        <f t="shared" si="20"/>
        <v>0</v>
      </c>
      <c r="T157" s="291">
        <f t="shared" si="21"/>
        <v>0</v>
      </c>
    </row>
    <row r="158" spans="1:20">
      <c r="A158" s="299" t="str">
        <f t="shared" si="30"/>
        <v>7512p</v>
      </c>
      <c r="B158" s="330" t="str">
        <f>+VLOOKUP(LEFT($A158,LEN(A158)-1)*1,Master!$D$22:$G$218,4,FALSE)</f>
        <v>Pozajmice i krediti od inostranih izvora</v>
      </c>
      <c r="C158" s="331"/>
      <c r="D158" s="331"/>
      <c r="E158" s="331"/>
      <c r="F158" s="331"/>
      <c r="G158" s="237">
        <f>+INDEX(DataEx!$1:$1048576,MATCH('2013'!$A158,DataEx!$D:$D,0),MATCH('2013'!G$6,DataEx!$7:$7,0))</f>
        <v>0</v>
      </c>
      <c r="H158" s="237">
        <f>+INDEX(DataEx!$1:$1048576,MATCH('2013'!$A158,DataEx!$D:$D,0),MATCH('2013'!H$6,DataEx!$7:$7,0))</f>
        <v>0</v>
      </c>
      <c r="I158" s="237">
        <f>+INDEX(DataEx!$1:$1048576,MATCH('2013'!$A158,DataEx!$D:$D,0),MATCH('2013'!I$6,DataEx!$7:$7,0))</f>
        <v>0</v>
      </c>
      <c r="J158" s="237">
        <f>+INDEX(DataEx!$1:$1048576,MATCH('2013'!$A158,DataEx!$D:$D,0),MATCH('2013'!J$6,DataEx!$7:$7,0))</f>
        <v>200000000</v>
      </c>
      <c r="K158" s="237">
        <f>+INDEX(DataEx!$1:$1048576,MATCH('2013'!$A158,DataEx!$D:$D,0),MATCH('2013'!K$6,DataEx!$7:$7,0))</f>
        <v>0</v>
      </c>
      <c r="L158" s="237">
        <f>+INDEX(DataEx!$1:$1048576,MATCH('2013'!$A158,DataEx!$D:$D,0),MATCH('2013'!L$6,DataEx!$7:$7,0))</f>
        <v>0</v>
      </c>
      <c r="M158" s="237">
        <f>+INDEX(DataEx!$1:$1048576,MATCH('2013'!$A158,DataEx!$D:$D,0),MATCH('2013'!M$6,DataEx!$7:$7,0))</f>
        <v>0</v>
      </c>
      <c r="N158" s="237">
        <f>+INDEX(DataEx!$1:$1048576,MATCH('2013'!$A158,DataEx!$D:$D,0),MATCH('2013'!N$6,DataEx!$7:$7,0))</f>
        <v>0</v>
      </c>
      <c r="O158" s="237">
        <f>+INDEX(DataEx!$1:$1048576,MATCH('2013'!$A158,DataEx!$D:$D,0),MATCH('2013'!O$6,DataEx!$7:$7,0))</f>
        <v>0</v>
      </c>
      <c r="P158" s="237">
        <f>+INDEX(DataEx!$1:$1048576,MATCH('2013'!$A158,DataEx!$D:$D,0),MATCH('2013'!P$6,DataEx!$7:$7,0))</f>
        <v>50000000</v>
      </c>
      <c r="Q158" s="237">
        <f>+INDEX(DataEx!$1:$1048576,MATCH('2013'!$A158,DataEx!$D:$D,0),MATCH('2013'!Q$6,DataEx!$7:$7,0))</f>
        <v>0</v>
      </c>
      <c r="R158" s="237">
        <f>+INDEX(DataEx!$1:$1048576,MATCH('2013'!$A158,DataEx!$D:$D,0),MATCH('2013'!R$6,DataEx!$7:$7,0))</f>
        <v>0</v>
      </c>
      <c r="S158" s="290">
        <f t="shared" si="20"/>
        <v>250000000</v>
      </c>
      <c r="T158" s="291">
        <f t="shared" si="21"/>
        <v>7.5142771265404265E-2</v>
      </c>
    </row>
    <row r="159" spans="1:20">
      <c r="A159" s="299" t="str">
        <f t="shared" si="30"/>
        <v>72p</v>
      </c>
      <c r="B159" s="330" t="str">
        <f>+VLOOKUP(LEFT($A159,LEN(A159)-1)*1,Master!$D$22:$G$218,4,FALSE)</f>
        <v>Primici od prodaje imovine</v>
      </c>
      <c r="C159" s="331"/>
      <c r="D159" s="331"/>
      <c r="E159" s="331"/>
      <c r="F159" s="331"/>
      <c r="G159" s="237">
        <f>+INDEX(DataEx!$1:$1048576,MATCH('2013'!$A159,DataEx!$D:$D,0),MATCH('2013'!G$6,DataEx!$7:$7,0))</f>
        <v>0</v>
      </c>
      <c r="H159" s="237">
        <f>+INDEX(DataEx!$1:$1048576,MATCH('2013'!$A159,DataEx!$D:$D,0),MATCH('2013'!H$6,DataEx!$7:$7,0))</f>
        <v>0</v>
      </c>
      <c r="I159" s="237">
        <f>+INDEX(DataEx!$1:$1048576,MATCH('2013'!$A159,DataEx!$D:$D,0),MATCH('2013'!I$6,DataEx!$7:$7,0))</f>
        <v>0</v>
      </c>
      <c r="J159" s="237">
        <f>+INDEX(DataEx!$1:$1048576,MATCH('2013'!$A159,DataEx!$D:$D,0),MATCH('2013'!J$6,DataEx!$7:$7,0))</f>
        <v>8000000</v>
      </c>
      <c r="K159" s="237">
        <f>+INDEX(DataEx!$1:$1048576,MATCH('2013'!$A159,DataEx!$D:$D,0),MATCH('2013'!K$6,DataEx!$7:$7,0))</f>
        <v>0</v>
      </c>
      <c r="L159" s="237">
        <f>+INDEX(DataEx!$1:$1048576,MATCH('2013'!$A159,DataEx!$D:$D,0),MATCH('2013'!L$6,DataEx!$7:$7,0))</f>
        <v>0</v>
      </c>
      <c r="M159" s="237">
        <f>+INDEX(DataEx!$1:$1048576,MATCH('2013'!$A159,DataEx!$D:$D,0),MATCH('2013'!M$6,DataEx!$7:$7,0))</f>
        <v>0</v>
      </c>
      <c r="N159" s="237">
        <f>+INDEX(DataEx!$1:$1048576,MATCH('2013'!$A159,DataEx!$D:$D,0),MATCH('2013'!N$6,DataEx!$7:$7,0))</f>
        <v>0</v>
      </c>
      <c r="O159" s="237">
        <f>+INDEX(DataEx!$1:$1048576,MATCH('2013'!$A159,DataEx!$D:$D,0),MATCH('2013'!O$6,DataEx!$7:$7,0))</f>
        <v>0</v>
      </c>
      <c r="P159" s="237">
        <f>+INDEX(DataEx!$1:$1048576,MATCH('2013'!$A159,DataEx!$D:$D,0),MATCH('2013'!P$6,DataEx!$7:$7,0))</f>
        <v>0</v>
      </c>
      <c r="Q159" s="237">
        <f>+INDEX(DataEx!$1:$1048576,MATCH('2013'!$A159,DataEx!$D:$D,0),MATCH('2013'!Q$6,DataEx!$7:$7,0))</f>
        <v>0</v>
      </c>
      <c r="R159" s="237">
        <f>+INDEX(DataEx!$1:$1048576,MATCH('2013'!$A159,DataEx!$D:$D,0),MATCH('2013'!R$6,DataEx!$7:$7,0))</f>
        <v>0</v>
      </c>
      <c r="S159" s="290">
        <f t="shared" si="20"/>
        <v>8000000</v>
      </c>
      <c r="T159" s="291">
        <f t="shared" si="21"/>
        <v>2.4045686804929365E-3</v>
      </c>
    </row>
    <row r="160" spans="1:20" ht="13.5" thickBot="1">
      <c r="A160" s="299" t="str">
        <f t="shared" si="30"/>
        <v>1004p</v>
      </c>
      <c r="B160" s="249" t="str">
        <f>+VLOOKUP(LEFT($A160,LEN(A160)-1)*1,Master!$D$22:$G$218,4,FALSE)</f>
        <v>Povećanje / smanjenje depozita</v>
      </c>
      <c r="C160" s="250"/>
      <c r="D160" s="250"/>
      <c r="E160" s="250"/>
      <c r="F160" s="250"/>
      <c r="G160" s="251">
        <f>-G155-SUM(G157:G159)</f>
        <v>58244222.060954176</v>
      </c>
      <c r="H160" s="251">
        <f t="shared" ref="H160:R160" si="33">-H155-SUM(H157:H159)</f>
        <v>42581321.666983277</v>
      </c>
      <c r="I160" s="251">
        <f t="shared" si="33"/>
        <v>31706165.570872396</v>
      </c>
      <c r="J160" s="251">
        <f t="shared" si="33"/>
        <v>-193306726.0480358</v>
      </c>
      <c r="K160" s="251">
        <f t="shared" si="33"/>
        <v>18183414.308595404</v>
      </c>
      <c r="L160" s="251">
        <f t="shared" si="33"/>
        <v>13697838.623938039</v>
      </c>
      <c r="M160" s="251">
        <f t="shared" si="33"/>
        <v>-941827.34207871556</v>
      </c>
      <c r="N160" s="251">
        <f t="shared" si="33"/>
        <v>-247753.33353635669</v>
      </c>
      <c r="O160" s="251">
        <f t="shared" si="33"/>
        <v>15459695.088061348</v>
      </c>
      <c r="P160" s="251">
        <f t="shared" si="33"/>
        <v>-40222520.169403598</v>
      </c>
      <c r="Q160" s="251">
        <f t="shared" si="33"/>
        <v>17722016.266004637</v>
      </c>
      <c r="R160" s="251">
        <f t="shared" si="33"/>
        <v>-6882998.7035884261</v>
      </c>
      <c r="S160" s="296">
        <f t="shared" si="20"/>
        <v>-44007152.011233613</v>
      </c>
      <c r="T160" s="297">
        <f t="shared" si="21"/>
        <v>-1.3227277430488011E-2</v>
      </c>
    </row>
  </sheetData>
  <mergeCells count="117">
    <mergeCell ref="B158:F158"/>
    <mergeCell ref="B159:F159"/>
    <mergeCell ref="B152:F152"/>
    <mergeCell ref="B153:F153"/>
    <mergeCell ref="B154:F154"/>
    <mergeCell ref="B155:F155"/>
    <mergeCell ref="B156:F156"/>
    <mergeCell ref="B157:F157"/>
    <mergeCell ref="B146:F146"/>
    <mergeCell ref="B147:F147"/>
    <mergeCell ref="B148:F148"/>
    <mergeCell ref="B149:F149"/>
    <mergeCell ref="B150:F150"/>
    <mergeCell ref="B151:F151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S103:T103"/>
    <mergeCell ref="B105:F105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102:F104"/>
    <mergeCell ref="G102:R102"/>
    <mergeCell ref="B57:F57"/>
    <mergeCell ref="B58:F58"/>
    <mergeCell ref="B59:F59"/>
    <mergeCell ref="B60:F60"/>
    <mergeCell ref="B54:F54"/>
    <mergeCell ref="B61:F61"/>
    <mergeCell ref="B49:F49"/>
    <mergeCell ref="B50:F50"/>
    <mergeCell ref="B51:F51"/>
    <mergeCell ref="B52:F52"/>
    <mergeCell ref="B53:F53"/>
    <mergeCell ref="B56:F56"/>
    <mergeCell ref="B55:F55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59"/>
  <sheetViews>
    <sheetView showRowColHeaders="0" workbookViewId="0">
      <pane ySplit="5" topLeftCell="A6" activePane="bottomLeft" state="frozen"/>
      <selection pane="bottomLeft" activeCell="B12" sqref="B12:F12"/>
    </sheetView>
  </sheetViews>
  <sheetFormatPr defaultColWidth="9.140625" defaultRowHeight="12.75"/>
  <cols>
    <col min="1" max="1" width="9.140625" style="71"/>
    <col min="2" max="6" width="9.140625" style="63"/>
    <col min="7" max="18" width="10.7109375" style="63" customWidth="1"/>
    <col min="19" max="20" width="11" style="63" customWidth="1"/>
    <col min="21" max="16384" width="9.140625" style="63"/>
  </cols>
  <sheetData>
    <row r="1" spans="1:20" s="1" customFormat="1" ht="15">
      <c r="A1" s="70"/>
    </row>
    <row r="2" spans="1:20" s="1" customFormat="1" ht="15">
      <c r="A2" s="70"/>
      <c r="C2" s="2"/>
      <c r="E2" s="3" t="str">
        <f>+Master!G6</f>
        <v>Crna Gora</v>
      </c>
      <c r="I2" s="4"/>
    </row>
    <row r="3" spans="1:20" s="1" customFormat="1" ht="15">
      <c r="A3" s="70"/>
      <c r="E3" s="4" t="str">
        <f>+Master!G7</f>
        <v>Ministarstvo finansija</v>
      </c>
    </row>
    <row r="4" spans="1:20" s="1" customFormat="1" ht="15">
      <c r="A4" s="70"/>
      <c r="E4" s="4" t="str">
        <f>+Master!G8</f>
        <v>Direktorat za ekonomsku politiku i razvoj</v>
      </c>
    </row>
    <row r="5" spans="1:20" s="1" customFormat="1" ht="15">
      <c r="A5" s="70"/>
      <c r="G5" s="147">
        <f>+RIGHT(G6,2)*1</f>
        <v>1</v>
      </c>
      <c r="H5" s="147">
        <f t="shared" ref="H5:R5" si="0">+RIGHT(H6,2)*1</f>
        <v>2</v>
      </c>
      <c r="I5" s="147">
        <f t="shared" si="0"/>
        <v>3</v>
      </c>
      <c r="J5" s="147">
        <f t="shared" si="0"/>
        <v>4</v>
      </c>
      <c r="K5" s="147">
        <f t="shared" si="0"/>
        <v>5</v>
      </c>
      <c r="L5" s="147">
        <f t="shared" si="0"/>
        <v>6</v>
      </c>
      <c r="M5" s="147">
        <f t="shared" si="0"/>
        <v>7</v>
      </c>
      <c r="N5" s="147">
        <f t="shared" si="0"/>
        <v>8</v>
      </c>
      <c r="O5" s="147">
        <f t="shared" si="0"/>
        <v>9</v>
      </c>
      <c r="P5" s="147">
        <f t="shared" si="0"/>
        <v>10</v>
      </c>
      <c r="Q5" s="147">
        <f t="shared" si="0"/>
        <v>11</v>
      </c>
      <c r="R5" s="147">
        <f t="shared" si="0"/>
        <v>12</v>
      </c>
    </row>
    <row r="6" spans="1:20" ht="13.5" thickBot="1">
      <c r="G6" s="69" t="s">
        <v>523</v>
      </c>
      <c r="H6" s="69" t="s">
        <v>524</v>
      </c>
      <c r="I6" s="69" t="s">
        <v>525</v>
      </c>
      <c r="J6" s="69" t="s">
        <v>526</v>
      </c>
      <c r="K6" s="69" t="s">
        <v>527</v>
      </c>
      <c r="L6" s="69" t="s">
        <v>528</v>
      </c>
      <c r="M6" s="69" t="s">
        <v>529</v>
      </c>
      <c r="N6" s="69" t="s">
        <v>530</v>
      </c>
      <c r="O6" s="69" t="s">
        <v>531</v>
      </c>
      <c r="P6" s="69" t="s">
        <v>532</v>
      </c>
      <c r="Q6" s="69" t="s">
        <v>533</v>
      </c>
      <c r="R6" s="69" t="s">
        <v>534</v>
      </c>
    </row>
    <row r="7" spans="1:20" ht="15" customHeight="1" thickBot="1">
      <c r="B7" s="417" t="str">
        <f>+Master!G244</f>
        <v>Ostvarenje budžeta</v>
      </c>
      <c r="C7" s="418"/>
      <c r="D7" s="418"/>
      <c r="E7" s="418"/>
      <c r="F7" s="418"/>
      <c r="G7" s="410">
        <v>2013</v>
      </c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2"/>
      <c r="S7" s="116" t="str">
        <f>+Master!G241</f>
        <v>BDP</v>
      </c>
      <c r="T7" s="117">
        <v>3393200615</v>
      </c>
    </row>
    <row r="8" spans="1:20" ht="16.5" customHeight="1">
      <c r="B8" s="419"/>
      <c r="C8" s="420"/>
      <c r="D8" s="420"/>
      <c r="E8" s="420"/>
      <c r="F8" s="421"/>
      <c r="G8" s="73" t="str">
        <f>+Master!G224</f>
        <v>Januar</v>
      </c>
      <c r="H8" s="73" t="str">
        <f>+Master!G225</f>
        <v>Februar</v>
      </c>
      <c r="I8" s="73" t="str">
        <f>+Master!G226</f>
        <v>Mart</v>
      </c>
      <c r="J8" s="73" t="str">
        <f>+Master!G227</f>
        <v>April</v>
      </c>
      <c r="K8" s="73" t="str">
        <f>+Master!G228</f>
        <v>Maj</v>
      </c>
      <c r="L8" s="73" t="str">
        <f>+Master!G229</f>
        <v>Jun</v>
      </c>
      <c r="M8" s="73" t="str">
        <f>+Master!G230</f>
        <v>Jul</v>
      </c>
      <c r="N8" s="73" t="str">
        <f>+Master!G231</f>
        <v>Avgust</v>
      </c>
      <c r="O8" s="73" t="str">
        <f>+Master!G232</f>
        <v>Septembar</v>
      </c>
      <c r="P8" s="73" t="str">
        <f>+Master!G233</f>
        <v>Oktobar</v>
      </c>
      <c r="Q8" s="73" t="str">
        <f>+Master!G234</f>
        <v>Novembar</v>
      </c>
      <c r="R8" s="73" t="str">
        <f>+Master!G235</f>
        <v>Decembar</v>
      </c>
      <c r="S8" s="410" t="str">
        <f>+Master!G238</f>
        <v>Jan - Jul</v>
      </c>
      <c r="T8" s="412"/>
    </row>
    <row r="9" spans="1:20" ht="13.5" thickBot="1">
      <c r="B9" s="422"/>
      <c r="C9" s="423"/>
      <c r="D9" s="423"/>
      <c r="E9" s="423"/>
      <c r="F9" s="424"/>
      <c r="G9" s="68" t="s">
        <v>433</v>
      </c>
      <c r="H9" s="68" t="s">
        <v>433</v>
      </c>
      <c r="I9" s="68" t="s">
        <v>433</v>
      </c>
      <c r="J9" s="68" t="s">
        <v>433</v>
      </c>
      <c r="K9" s="68" t="s">
        <v>433</v>
      </c>
      <c r="L9" s="68" t="s">
        <v>433</v>
      </c>
      <c r="M9" s="68" t="s">
        <v>433</v>
      </c>
      <c r="N9" s="68" t="s">
        <v>433</v>
      </c>
      <c r="O9" s="68" t="s">
        <v>433</v>
      </c>
      <c r="P9" s="68" t="s">
        <v>433</v>
      </c>
      <c r="Q9" s="68" t="s">
        <v>433</v>
      </c>
      <c r="R9" s="68" t="s">
        <v>433</v>
      </c>
      <c r="S9" s="66" t="s">
        <v>433</v>
      </c>
      <c r="T9" s="67" t="str">
        <f>+Master!G242</f>
        <v>% BDP</v>
      </c>
    </row>
    <row r="10" spans="1:20" ht="13.5" thickBot="1">
      <c r="A10" s="72">
        <v>7</v>
      </c>
      <c r="B10" s="413" t="str">
        <f>+VLOOKUP($A10,Master!$D$22:$G$218,4,FALSE)</f>
        <v>Prihodi budžeta</v>
      </c>
      <c r="C10" s="414"/>
      <c r="D10" s="414"/>
      <c r="E10" s="414"/>
      <c r="F10" s="414"/>
      <c r="G10" s="97">
        <f>+G11+G20+SUM(G25:G29)</f>
        <v>55007549.070000008</v>
      </c>
      <c r="H10" s="97">
        <f t="shared" ref="H10:R10" si="1">+H11+H20+SUM(H25:H29)</f>
        <v>75835326.769999996</v>
      </c>
      <c r="I10" s="97">
        <f t="shared" si="1"/>
        <v>88914651.390000001</v>
      </c>
      <c r="J10" s="97">
        <f t="shared" si="1"/>
        <v>104091401.67000002</v>
      </c>
      <c r="K10" s="97">
        <f t="shared" si="1"/>
        <v>94325584.910000011</v>
      </c>
      <c r="L10" s="97">
        <f t="shared" si="1"/>
        <v>99966900.37999998</v>
      </c>
      <c r="M10" s="97">
        <f t="shared" si="1"/>
        <v>122481083.35999997</v>
      </c>
      <c r="N10" s="97">
        <f t="shared" si="1"/>
        <v>125279368.25000004</v>
      </c>
      <c r="O10" s="97">
        <f t="shared" si="1"/>
        <v>117134830.11000004</v>
      </c>
      <c r="P10" s="97">
        <f t="shared" si="1"/>
        <v>118761640.25000001</v>
      </c>
      <c r="Q10" s="97">
        <f t="shared" si="1"/>
        <v>96518169.450000003</v>
      </c>
      <c r="R10" s="97">
        <f t="shared" si="1"/>
        <v>145120002.57999998</v>
      </c>
      <c r="S10" s="122">
        <f>+SUM(G10:R10)</f>
        <v>1243436508.1900001</v>
      </c>
      <c r="T10" s="123">
        <f>+S10/$T$7</f>
        <v>0.36644945267699713</v>
      </c>
    </row>
    <row r="11" spans="1:20">
      <c r="A11" s="72">
        <v>711</v>
      </c>
      <c r="B11" s="415" t="str">
        <f>+VLOOKUP($A11,Master!$D$22:$G$218,4,FALSE)</f>
        <v>Porezi</v>
      </c>
      <c r="C11" s="416"/>
      <c r="D11" s="416"/>
      <c r="E11" s="416"/>
      <c r="F11" s="416"/>
      <c r="G11" s="81">
        <f>+SUM(G12:G19)</f>
        <v>38651682.140000001</v>
      </c>
      <c r="H11" s="81">
        <f t="shared" ref="H11:R11" si="2">+SUM(H12:H19)</f>
        <v>43074559.129999995</v>
      </c>
      <c r="I11" s="81">
        <f t="shared" si="2"/>
        <v>53935470.890000001</v>
      </c>
      <c r="J11" s="81">
        <f t="shared" si="2"/>
        <v>70397095.140000015</v>
      </c>
      <c r="K11" s="81">
        <f t="shared" si="2"/>
        <v>59487673.050000004</v>
      </c>
      <c r="L11" s="81">
        <f t="shared" si="2"/>
        <v>61991252.849999994</v>
      </c>
      <c r="M11" s="81">
        <f t="shared" si="2"/>
        <v>78155438.859999985</v>
      </c>
      <c r="N11" s="81">
        <f t="shared" si="2"/>
        <v>82426236.730000019</v>
      </c>
      <c r="O11" s="81">
        <f t="shared" si="2"/>
        <v>71970399.340000018</v>
      </c>
      <c r="P11" s="81">
        <f t="shared" si="2"/>
        <v>66404277.470000006</v>
      </c>
      <c r="Q11" s="81">
        <f t="shared" si="2"/>
        <v>57024205.149999999</v>
      </c>
      <c r="R11" s="82">
        <f t="shared" si="2"/>
        <v>72178168.75999999</v>
      </c>
      <c r="S11" s="124">
        <f t="shared" ref="S11:S65" si="3">+SUM(G11:R11)</f>
        <v>755696459.51000011</v>
      </c>
      <c r="T11" s="125">
        <f t="shared" ref="T11:T65" si="4">+S11/$T$7</f>
        <v>0.22270904236235384</v>
      </c>
    </row>
    <row r="12" spans="1:20">
      <c r="A12" s="72">
        <v>7111</v>
      </c>
      <c r="B12" s="398" t="str">
        <f>+VLOOKUP($A12,Master!$D$22:$G$218,4,FALSE)</f>
        <v>Porez na dohodak fizičkih lica</v>
      </c>
      <c r="C12" s="399"/>
      <c r="D12" s="399"/>
      <c r="E12" s="399"/>
      <c r="F12" s="399"/>
      <c r="G12" s="91">
        <f>+INDEX(DataEx!$1:$1048576,MATCH(Dug!$A12,DataEx!$D:$D,0),MATCH(Dug!G$6,DataEx!$7:$7,0))</f>
        <v>2526434.27</v>
      </c>
      <c r="H12" s="91">
        <f>+INDEX(DataEx!$1:$1048576,MATCH(Dug!$A12,DataEx!$D:$D,0),MATCH(Dug!H$6,DataEx!$7:$7,0))</f>
        <v>6576693.6499999939</v>
      </c>
      <c r="I12" s="91">
        <f>+INDEX(DataEx!$1:$1048576,MATCH(Dug!$A12,DataEx!$D:$D,0),MATCH(Dug!I$6,DataEx!$7:$7,0))</f>
        <v>6649607.6899999976</v>
      </c>
      <c r="J12" s="91">
        <f>+INDEX(DataEx!$1:$1048576,MATCH(Dug!$A12,DataEx!$D:$D,0),MATCH(Dug!J$6,DataEx!$7:$7,0))</f>
        <v>6878624.9600000037</v>
      </c>
      <c r="K12" s="91">
        <f>+INDEX(DataEx!$1:$1048576,MATCH(Dug!$A12,DataEx!$D:$D,0),MATCH(Dug!K$6,DataEx!$7:$7,0))</f>
        <v>7715762.9900000067</v>
      </c>
      <c r="L12" s="91">
        <f>+INDEX(DataEx!$1:$1048576,MATCH(Dug!$A12,DataEx!$D:$D,0),MATCH(Dug!L$6,DataEx!$7:$7,0))</f>
        <v>6905575.8100000024</v>
      </c>
      <c r="M12" s="91">
        <f>+INDEX(DataEx!$1:$1048576,MATCH(Dug!$A12,DataEx!$D:$D,0),MATCH(Dug!M$6,DataEx!$7:$7,0))</f>
        <v>7544499.169999999</v>
      </c>
      <c r="N12" s="91">
        <f>+INDEX(DataEx!$1:$1048576,MATCH(Dug!$A12,DataEx!$D:$D,0),MATCH(Dug!N$6,DataEx!$7:$7,0))</f>
        <v>8683203.9300000034</v>
      </c>
      <c r="O12" s="91">
        <f>+INDEX(DataEx!$1:$1048576,MATCH(Dug!$A12,DataEx!$D:$D,0),MATCH(Dug!O$6,DataEx!$7:$7,0))</f>
        <v>9021711.1100000013</v>
      </c>
      <c r="P12" s="91">
        <f>+INDEX(DataEx!$1:$1048576,MATCH(Dug!$A12,DataEx!$D:$D,0),MATCH(Dug!P$6,DataEx!$7:$7,0))</f>
        <v>10279942.169999996</v>
      </c>
      <c r="Q12" s="91">
        <f>+INDEX(DataEx!$1:$1048576,MATCH(Dug!$A12,DataEx!$D:$D,0),MATCH(Dug!Q$6,DataEx!$7:$7,0))</f>
        <v>7302700.2599999951</v>
      </c>
      <c r="R12" s="91">
        <f>+INDEX(DataEx!$1:$1048576,MATCH(Dug!$A12,DataEx!$D:$D,0),MATCH(Dug!R$6,DataEx!$7:$7,0))</f>
        <v>15533677.899999999</v>
      </c>
      <c r="S12" s="126">
        <f t="shared" si="3"/>
        <v>95618433.909999996</v>
      </c>
      <c r="T12" s="127">
        <f t="shared" si="4"/>
        <v>2.8179422544988546E-2</v>
      </c>
    </row>
    <row r="13" spans="1:20">
      <c r="A13" s="72">
        <v>7112</v>
      </c>
      <c r="B13" s="398" t="str">
        <f>+VLOOKUP($A13,Master!$D$22:$G$218,4,FALSE)</f>
        <v>Porez na dobit pravnih lica</v>
      </c>
      <c r="C13" s="399"/>
      <c r="D13" s="399"/>
      <c r="E13" s="399"/>
      <c r="F13" s="399"/>
      <c r="G13" s="91">
        <f>+INDEX(DataEx!$1:$1048576,MATCH(Dug!$A13,DataEx!$D:$D,0),MATCH(Dug!G$6,DataEx!$7:$7,0))</f>
        <v>496276.24</v>
      </c>
      <c r="H13" s="91">
        <f>+INDEX(DataEx!$1:$1048576,MATCH(Dug!$A13,DataEx!$D:$D,0),MATCH(Dug!H$6,DataEx!$7:$7,0))</f>
        <v>1055200.6000000003</v>
      </c>
      <c r="I13" s="91">
        <f>+INDEX(DataEx!$1:$1048576,MATCH(Dug!$A13,DataEx!$D:$D,0),MATCH(Dug!I$6,DataEx!$7:$7,0))</f>
        <v>5089275.7499999991</v>
      </c>
      <c r="J13" s="91">
        <f>+INDEX(DataEx!$1:$1048576,MATCH(Dug!$A13,DataEx!$D:$D,0),MATCH(Dug!J$6,DataEx!$7:$7,0))</f>
        <v>14799003.470000001</v>
      </c>
      <c r="K13" s="91">
        <f>+INDEX(DataEx!$1:$1048576,MATCH(Dug!$A13,DataEx!$D:$D,0),MATCH(Dug!K$6,DataEx!$7:$7,0))</f>
        <v>3059202.23</v>
      </c>
      <c r="L13" s="91">
        <f>+INDEX(DataEx!$1:$1048576,MATCH(Dug!$A13,DataEx!$D:$D,0),MATCH(Dug!L$6,DataEx!$7:$7,0))</f>
        <v>3636920.8499999996</v>
      </c>
      <c r="M13" s="91">
        <f>+INDEX(DataEx!$1:$1048576,MATCH(Dug!$A13,DataEx!$D:$D,0),MATCH(Dug!M$6,DataEx!$7:$7,0))</f>
        <v>3866755.9</v>
      </c>
      <c r="N13" s="91">
        <f>+INDEX(DataEx!$1:$1048576,MATCH(Dug!$A13,DataEx!$D:$D,0),MATCH(Dug!N$6,DataEx!$7:$7,0))</f>
        <v>2838435.42</v>
      </c>
      <c r="O13" s="91">
        <f>+INDEX(DataEx!$1:$1048576,MATCH(Dug!$A13,DataEx!$D:$D,0),MATCH(Dug!O$6,DataEx!$7:$7,0))</f>
        <v>2334594.66</v>
      </c>
      <c r="P13" s="91">
        <f>+INDEX(DataEx!$1:$1048576,MATCH(Dug!$A13,DataEx!$D:$D,0),MATCH(Dug!P$6,DataEx!$7:$7,0))</f>
        <v>1290368.17</v>
      </c>
      <c r="Q13" s="91">
        <f>+INDEX(DataEx!$1:$1048576,MATCH(Dug!$A13,DataEx!$D:$D,0),MATCH(Dug!Q$6,DataEx!$7:$7,0))</f>
        <v>1131477.26</v>
      </c>
      <c r="R13" s="91">
        <f>+INDEX(DataEx!$1:$1048576,MATCH(Dug!$A13,DataEx!$D:$D,0),MATCH(Dug!R$6,DataEx!$7:$7,0))</f>
        <v>1041215.8400000002</v>
      </c>
      <c r="S13" s="126">
        <f t="shared" si="3"/>
        <v>40638726.390000008</v>
      </c>
      <c r="T13" s="127">
        <f t="shared" si="4"/>
        <v>1.1976517453861186E-2</v>
      </c>
    </row>
    <row r="14" spans="1:20">
      <c r="A14" s="72">
        <v>7113</v>
      </c>
      <c r="B14" s="398" t="str">
        <f>+VLOOKUP($A14,Master!$D$22:$G$218,4,FALSE)</f>
        <v>Porez na promet nepokretnosti</v>
      </c>
      <c r="C14" s="399"/>
      <c r="D14" s="399"/>
      <c r="E14" s="399"/>
      <c r="F14" s="399"/>
      <c r="G14" s="91">
        <f>+INDEX(DataEx!$1:$1048576,MATCH(Dug!$A14,DataEx!$D:$D,0),MATCH(Dug!G$6,DataEx!$7:$7,0))</f>
        <v>115652.5</v>
      </c>
      <c r="H14" s="91">
        <f>+INDEX(DataEx!$1:$1048576,MATCH(Dug!$A14,DataEx!$D:$D,0),MATCH(Dug!H$6,DataEx!$7:$7,0))</f>
        <v>124226.80999999998</v>
      </c>
      <c r="I14" s="91">
        <f>+INDEX(DataEx!$1:$1048576,MATCH(Dug!$A14,DataEx!$D:$D,0),MATCH(Dug!I$6,DataEx!$7:$7,0))</f>
        <v>132357.70000000001</v>
      </c>
      <c r="J14" s="91">
        <f>+INDEX(DataEx!$1:$1048576,MATCH(Dug!$A14,DataEx!$D:$D,0),MATCH(Dug!J$6,DataEx!$7:$7,0))</f>
        <v>115457.95</v>
      </c>
      <c r="K14" s="91">
        <f>+INDEX(DataEx!$1:$1048576,MATCH(Dug!$A14,DataEx!$D:$D,0),MATCH(Dug!K$6,DataEx!$7:$7,0))</f>
        <v>67705.25999999998</v>
      </c>
      <c r="L14" s="91">
        <f>+INDEX(DataEx!$1:$1048576,MATCH(Dug!$A14,DataEx!$D:$D,0),MATCH(Dug!L$6,DataEx!$7:$7,0))</f>
        <v>72081.91</v>
      </c>
      <c r="M14" s="91">
        <f>+INDEX(DataEx!$1:$1048576,MATCH(Dug!$A14,DataEx!$D:$D,0),MATCH(Dug!M$6,DataEx!$7:$7,0))</f>
        <v>126831.70000000001</v>
      </c>
      <c r="N14" s="91">
        <f>+INDEX(DataEx!$1:$1048576,MATCH(Dug!$A14,DataEx!$D:$D,0),MATCH(Dug!N$6,DataEx!$7:$7,0))</f>
        <v>162557.79</v>
      </c>
      <c r="O14" s="91">
        <f>+INDEX(DataEx!$1:$1048576,MATCH(Dug!$A14,DataEx!$D:$D,0),MATCH(Dug!O$6,DataEx!$7:$7,0))</f>
        <v>100652.06999999999</v>
      </c>
      <c r="P14" s="91">
        <f>+INDEX(DataEx!$1:$1048576,MATCH(Dug!$A14,DataEx!$D:$D,0),MATCH(Dug!P$6,DataEx!$7:$7,0))</f>
        <v>168549.68</v>
      </c>
      <c r="Q14" s="91">
        <f>+INDEX(DataEx!$1:$1048576,MATCH(Dug!$A14,DataEx!$D:$D,0),MATCH(Dug!Q$6,DataEx!$7:$7,0))</f>
        <v>113492.53000000001</v>
      </c>
      <c r="R14" s="91">
        <f>+INDEX(DataEx!$1:$1048576,MATCH(Dug!$A14,DataEx!$D:$D,0),MATCH(Dug!R$6,DataEx!$7:$7,0))</f>
        <v>140999.42000000001</v>
      </c>
      <c r="S14" s="126">
        <f t="shared" si="3"/>
        <v>1440565.32</v>
      </c>
      <c r="T14" s="127">
        <f t="shared" si="4"/>
        <v>4.2454469495019825E-4</v>
      </c>
    </row>
    <row r="15" spans="1:20">
      <c r="A15" s="72">
        <v>7114</v>
      </c>
      <c r="B15" s="398" t="str">
        <f>+VLOOKUP($A15,Master!$D$22:$G$218,4,FALSE)</f>
        <v>Porez na dodatu vrijednost</v>
      </c>
      <c r="C15" s="399"/>
      <c r="D15" s="399"/>
      <c r="E15" s="399"/>
      <c r="F15" s="399"/>
      <c r="G15" s="91">
        <f>+INDEX(DataEx!$1:$1048576,MATCH(Dug!$A15,DataEx!$D:$D,0),MATCH(Dug!G$6,DataEx!$7:$7,0))</f>
        <v>24859352.080000006</v>
      </c>
      <c r="H15" s="91">
        <f>+INDEX(DataEx!$1:$1048576,MATCH(Dug!$A15,DataEx!$D:$D,0),MATCH(Dug!H$6,DataEx!$7:$7,0))</f>
        <v>24747849.059999999</v>
      </c>
      <c r="I15" s="91">
        <f>+INDEX(DataEx!$1:$1048576,MATCH(Dug!$A15,DataEx!$D:$D,0),MATCH(Dug!I$6,DataEx!$7:$7,0))</f>
        <v>29494567.999999996</v>
      </c>
      <c r="J15" s="91">
        <f>+INDEX(DataEx!$1:$1048576,MATCH(Dug!$A15,DataEx!$D:$D,0),MATCH(Dug!J$6,DataEx!$7:$7,0))</f>
        <v>33764031.280000009</v>
      </c>
      <c r="K15" s="91">
        <f>+INDEX(DataEx!$1:$1048576,MATCH(Dug!$A15,DataEx!$D:$D,0),MATCH(Dug!K$6,DataEx!$7:$7,0))</f>
        <v>34164912.100000001</v>
      </c>
      <c r="L15" s="91">
        <f>+INDEX(DataEx!$1:$1048576,MATCH(Dug!$A15,DataEx!$D:$D,0),MATCH(Dug!L$6,DataEx!$7:$7,0))</f>
        <v>35865076.689999998</v>
      </c>
      <c r="M15" s="91">
        <f>+INDEX(DataEx!$1:$1048576,MATCH(Dug!$A15,DataEx!$D:$D,0),MATCH(Dug!M$6,DataEx!$7:$7,0))</f>
        <v>47181978.859999999</v>
      </c>
      <c r="N15" s="91">
        <f>+INDEX(DataEx!$1:$1048576,MATCH(Dug!$A15,DataEx!$D:$D,0),MATCH(Dug!N$6,DataEx!$7:$7,0))</f>
        <v>47065903.330000013</v>
      </c>
      <c r="O15" s="91">
        <f>+INDEX(DataEx!$1:$1048576,MATCH(Dug!$A15,DataEx!$D:$D,0),MATCH(Dug!O$6,DataEx!$7:$7,0))</f>
        <v>40694228.75</v>
      </c>
      <c r="P15" s="91">
        <f>+INDEX(DataEx!$1:$1048576,MATCH(Dug!$A15,DataEx!$D:$D,0),MATCH(Dug!P$6,DataEx!$7:$7,0))</f>
        <v>37652216.650000013</v>
      </c>
      <c r="Q15" s="91">
        <f>+INDEX(DataEx!$1:$1048576,MATCH(Dug!$A15,DataEx!$D:$D,0),MATCH(Dug!Q$6,DataEx!$7:$7,0))</f>
        <v>33512039.469999999</v>
      </c>
      <c r="R15" s="91">
        <f>+INDEX(DataEx!$1:$1048576,MATCH(Dug!$A15,DataEx!$D:$D,0),MATCH(Dug!R$6,DataEx!$7:$7,0))</f>
        <v>40192913.059999995</v>
      </c>
      <c r="S15" s="126">
        <f t="shared" si="3"/>
        <v>429195069.32999998</v>
      </c>
      <c r="T15" s="127">
        <f t="shared" si="4"/>
        <v>0.12648679463062043</v>
      </c>
    </row>
    <row r="16" spans="1:20">
      <c r="A16" s="72">
        <v>7115</v>
      </c>
      <c r="B16" s="398" t="str">
        <f>+VLOOKUP($A16,Master!$D$22:$G$218,4,FALSE)</f>
        <v>Akcize</v>
      </c>
      <c r="C16" s="399"/>
      <c r="D16" s="399"/>
      <c r="E16" s="399"/>
      <c r="F16" s="399"/>
      <c r="G16" s="91">
        <f>+INDEX(DataEx!$1:$1048576,MATCH(Dug!$A16,DataEx!$D:$D,0),MATCH(Dug!G$6,DataEx!$7:$7,0))</f>
        <v>9255849.1899999939</v>
      </c>
      <c r="H16" s="91">
        <f>+INDEX(DataEx!$1:$1048576,MATCH(Dug!$A16,DataEx!$D:$D,0),MATCH(Dug!H$6,DataEx!$7:$7,0))</f>
        <v>8985711.9700000007</v>
      </c>
      <c r="I16" s="91">
        <f>+INDEX(DataEx!$1:$1048576,MATCH(Dug!$A16,DataEx!$D:$D,0),MATCH(Dug!I$6,DataEx!$7:$7,0))</f>
        <v>10357645.700000003</v>
      </c>
      <c r="J16" s="91">
        <f>+INDEX(DataEx!$1:$1048576,MATCH(Dug!$A16,DataEx!$D:$D,0),MATCH(Dug!J$6,DataEx!$7:$7,0))</f>
        <v>12315837.070000006</v>
      </c>
      <c r="K16" s="91">
        <f>+INDEX(DataEx!$1:$1048576,MATCH(Dug!$A16,DataEx!$D:$D,0),MATCH(Dug!K$6,DataEx!$7:$7,0))</f>
        <v>12029998.559999997</v>
      </c>
      <c r="L16" s="91">
        <f>+INDEX(DataEx!$1:$1048576,MATCH(Dug!$A16,DataEx!$D:$D,0),MATCH(Dug!L$6,DataEx!$7:$7,0))</f>
        <v>13029212.489999993</v>
      </c>
      <c r="M16" s="91">
        <f>+INDEX(DataEx!$1:$1048576,MATCH(Dug!$A16,DataEx!$D:$D,0),MATCH(Dug!M$6,DataEx!$7:$7,0))</f>
        <v>16425719.379999999</v>
      </c>
      <c r="N16" s="91">
        <f>+INDEX(DataEx!$1:$1048576,MATCH(Dug!$A16,DataEx!$D:$D,0),MATCH(Dug!N$6,DataEx!$7:$7,0))</f>
        <v>20976976.140000008</v>
      </c>
      <c r="O16" s="91">
        <f>+INDEX(DataEx!$1:$1048576,MATCH(Dug!$A16,DataEx!$D:$D,0),MATCH(Dug!O$6,DataEx!$7:$7,0))</f>
        <v>17250832.810000006</v>
      </c>
      <c r="P16" s="91">
        <f>+INDEX(DataEx!$1:$1048576,MATCH(Dug!$A16,DataEx!$D:$D,0),MATCH(Dug!P$6,DataEx!$7:$7,0))</f>
        <v>14547164.49</v>
      </c>
      <c r="Q16" s="91">
        <f>+INDEX(DataEx!$1:$1048576,MATCH(Dug!$A16,DataEx!$D:$D,0),MATCH(Dug!Q$6,DataEx!$7:$7,0))</f>
        <v>13082725.299999997</v>
      </c>
      <c r="R16" s="91">
        <f>+INDEX(DataEx!$1:$1048576,MATCH(Dug!$A16,DataEx!$D:$D,0),MATCH(Dug!R$6,DataEx!$7:$7,0))</f>
        <v>13187797.070000004</v>
      </c>
      <c r="S16" s="126">
        <f t="shared" si="3"/>
        <v>161445470.17000002</v>
      </c>
      <c r="T16" s="127">
        <f t="shared" si="4"/>
        <v>4.7579111431346952E-2</v>
      </c>
    </row>
    <row r="17" spans="1:20">
      <c r="A17" s="72">
        <v>7116</v>
      </c>
      <c r="B17" s="398" t="str">
        <f>+VLOOKUP($A17,Master!$D$22:$G$218,4,FALSE)</f>
        <v>Porez na međunarodnu trgovinu i transakcije</v>
      </c>
      <c r="C17" s="399"/>
      <c r="D17" s="399"/>
      <c r="E17" s="399"/>
      <c r="F17" s="399"/>
      <c r="G17" s="91">
        <f>+INDEX(DataEx!$1:$1048576,MATCH(Dug!$A17,DataEx!$D:$D,0),MATCH(Dug!G$6,DataEx!$7:$7,0))</f>
        <v>1102894.9200000002</v>
      </c>
      <c r="H17" s="91">
        <f>+INDEX(DataEx!$1:$1048576,MATCH(Dug!$A17,DataEx!$D:$D,0),MATCH(Dug!H$6,DataEx!$7:$7,0))</f>
        <v>1314712.1300000008</v>
      </c>
      <c r="I17" s="91">
        <f>+INDEX(DataEx!$1:$1048576,MATCH(Dug!$A17,DataEx!$D:$D,0),MATCH(Dug!I$6,DataEx!$7:$7,0))</f>
        <v>1860387.3400000003</v>
      </c>
      <c r="J17" s="91">
        <f>+INDEX(DataEx!$1:$1048576,MATCH(Dug!$A17,DataEx!$D:$D,0),MATCH(Dug!J$6,DataEx!$7:$7,0))</f>
        <v>2089824.5000000002</v>
      </c>
      <c r="K17" s="91">
        <f>+INDEX(DataEx!$1:$1048576,MATCH(Dug!$A17,DataEx!$D:$D,0),MATCH(Dug!K$6,DataEx!$7:$7,0))</f>
        <v>1988387.8799999994</v>
      </c>
      <c r="L17" s="91">
        <f>+INDEX(DataEx!$1:$1048576,MATCH(Dug!$A17,DataEx!$D:$D,0),MATCH(Dug!L$6,DataEx!$7:$7,0))</f>
        <v>1996988.0300000007</v>
      </c>
      <c r="M17" s="91">
        <f>+INDEX(DataEx!$1:$1048576,MATCH(Dug!$A17,DataEx!$D:$D,0),MATCH(Dug!M$6,DataEx!$7:$7,0))</f>
        <v>2464457.4599999995</v>
      </c>
      <c r="N17" s="91">
        <f>+INDEX(DataEx!$1:$1048576,MATCH(Dug!$A17,DataEx!$D:$D,0),MATCH(Dug!N$6,DataEx!$7:$7,0))</f>
        <v>2205770.9</v>
      </c>
      <c r="O17" s="91">
        <f>+INDEX(DataEx!$1:$1048576,MATCH(Dug!$A17,DataEx!$D:$D,0),MATCH(Dug!O$6,DataEx!$7:$7,0))</f>
        <v>2039547.6500000001</v>
      </c>
      <c r="P17" s="91">
        <f>+INDEX(DataEx!$1:$1048576,MATCH(Dug!$A17,DataEx!$D:$D,0),MATCH(Dug!P$6,DataEx!$7:$7,0))</f>
        <v>2036206.1199999999</v>
      </c>
      <c r="Q17" s="91">
        <f>+INDEX(DataEx!$1:$1048576,MATCH(Dug!$A17,DataEx!$D:$D,0),MATCH(Dug!Q$6,DataEx!$7:$7,0))</f>
        <v>1479074.4800000004</v>
      </c>
      <c r="R17" s="91">
        <f>+INDEX(DataEx!$1:$1048576,MATCH(Dug!$A17,DataEx!$D:$D,0),MATCH(Dug!R$6,DataEx!$7:$7,0))</f>
        <v>1691131.2300000002</v>
      </c>
      <c r="S17" s="126">
        <f t="shared" si="3"/>
        <v>22269382.640000001</v>
      </c>
      <c r="T17" s="127">
        <f t="shared" si="4"/>
        <v>6.5629431226541263E-3</v>
      </c>
    </row>
    <row r="18" spans="1:20">
      <c r="A18" s="72">
        <v>7117</v>
      </c>
      <c r="B18" s="398" t="str">
        <f>+VLOOKUP($A18,Master!$D$22:$G$218,4,FALSE)</f>
        <v>Lokalni porezi</v>
      </c>
      <c r="C18" s="399"/>
      <c r="D18" s="399"/>
      <c r="E18" s="399"/>
      <c r="F18" s="399"/>
      <c r="G18" s="91">
        <f>+INDEX(DataEx!$1:$1048576,MATCH(Dug!$A18,DataEx!$D:$D,0),MATCH(Dug!G$6,DataEx!$7:$7,0))</f>
        <v>0</v>
      </c>
      <c r="H18" s="91">
        <f>+INDEX(DataEx!$1:$1048576,MATCH(Dug!$A18,DataEx!$D:$D,0),MATCH(Dug!H$6,DataEx!$7:$7,0))</f>
        <v>0</v>
      </c>
      <c r="I18" s="91">
        <f>+INDEX(DataEx!$1:$1048576,MATCH(Dug!$A18,DataEx!$D:$D,0),MATCH(Dug!I$6,DataEx!$7:$7,0))</f>
        <v>0</v>
      </c>
      <c r="J18" s="91">
        <f>+INDEX(DataEx!$1:$1048576,MATCH(Dug!$A18,DataEx!$D:$D,0),MATCH(Dug!J$6,DataEx!$7:$7,0))</f>
        <v>0</v>
      </c>
      <c r="K18" s="91">
        <f>+INDEX(DataEx!$1:$1048576,MATCH(Dug!$A18,DataEx!$D:$D,0),MATCH(Dug!K$6,DataEx!$7:$7,0))</f>
        <v>0</v>
      </c>
      <c r="L18" s="91">
        <f>+INDEX(DataEx!$1:$1048576,MATCH(Dug!$A18,DataEx!$D:$D,0),MATCH(Dug!L$6,DataEx!$7:$7,0))</f>
        <v>0</v>
      </c>
      <c r="M18" s="91">
        <f>+INDEX(DataEx!$1:$1048576,MATCH(Dug!$A18,DataEx!$D:$D,0),MATCH(Dug!M$6,DataEx!$7:$7,0))</f>
        <v>0</v>
      </c>
      <c r="N18" s="91">
        <f>+INDEX(DataEx!$1:$1048576,MATCH(Dug!$A18,DataEx!$D:$D,0),MATCH(Dug!N$6,DataEx!$7:$7,0))</f>
        <v>0</v>
      </c>
      <c r="O18" s="91">
        <f>+INDEX(DataEx!$1:$1048576,MATCH(Dug!$A18,DataEx!$D:$D,0),MATCH(Dug!O$6,DataEx!$7:$7,0))</f>
        <v>0</v>
      </c>
      <c r="P18" s="91">
        <f>+INDEX(DataEx!$1:$1048576,MATCH(Dug!$A18,DataEx!$D:$D,0),MATCH(Dug!P$6,DataEx!$7:$7,0))</f>
        <v>0</v>
      </c>
      <c r="Q18" s="91">
        <f>+INDEX(DataEx!$1:$1048576,MATCH(Dug!$A18,DataEx!$D:$D,0),MATCH(Dug!Q$6,DataEx!$7:$7,0))</f>
        <v>0</v>
      </c>
      <c r="R18" s="91">
        <f>+INDEX(DataEx!$1:$1048576,MATCH(Dug!$A18,DataEx!$D:$D,0),MATCH(Dug!R$6,DataEx!$7:$7,0))</f>
        <v>0</v>
      </c>
      <c r="S18" s="126">
        <f t="shared" si="3"/>
        <v>0</v>
      </c>
      <c r="T18" s="127">
        <f t="shared" si="4"/>
        <v>0</v>
      </c>
    </row>
    <row r="19" spans="1:20">
      <c r="A19" s="72">
        <v>7118</v>
      </c>
      <c r="B19" s="398" t="str">
        <f>+VLOOKUP($A19,Master!$D$22:$G$218,4,FALSE)</f>
        <v>Ostali republički porezi</v>
      </c>
      <c r="C19" s="399"/>
      <c r="D19" s="399"/>
      <c r="E19" s="399"/>
      <c r="F19" s="399"/>
      <c r="G19" s="91">
        <f>+INDEX(DataEx!$1:$1048576,MATCH(Dug!$A19,DataEx!$D:$D,0),MATCH(Dug!G$6,DataEx!$7:$7,0))</f>
        <v>295222.94000000006</v>
      </c>
      <c r="H19" s="91">
        <f>+INDEX(DataEx!$1:$1048576,MATCH(Dug!$A19,DataEx!$D:$D,0),MATCH(Dug!H$6,DataEx!$7:$7,0))</f>
        <v>270164.90999999992</v>
      </c>
      <c r="I19" s="91">
        <f>+INDEX(DataEx!$1:$1048576,MATCH(Dug!$A19,DataEx!$D:$D,0),MATCH(Dug!I$6,DataEx!$7:$7,0))</f>
        <v>351628.71</v>
      </c>
      <c r="J19" s="91">
        <f>+INDEX(DataEx!$1:$1048576,MATCH(Dug!$A19,DataEx!$D:$D,0),MATCH(Dug!J$6,DataEx!$7:$7,0))</f>
        <v>434315.91000000003</v>
      </c>
      <c r="K19" s="91">
        <f>+INDEX(DataEx!$1:$1048576,MATCH(Dug!$A19,DataEx!$D:$D,0),MATCH(Dug!K$6,DataEx!$7:$7,0))</f>
        <v>461704.03</v>
      </c>
      <c r="L19" s="91">
        <f>+INDEX(DataEx!$1:$1048576,MATCH(Dug!$A19,DataEx!$D:$D,0),MATCH(Dug!L$6,DataEx!$7:$7,0))</f>
        <v>485397.07</v>
      </c>
      <c r="M19" s="91">
        <f>+INDEX(DataEx!$1:$1048576,MATCH(Dug!$A19,DataEx!$D:$D,0),MATCH(Dug!M$6,DataEx!$7:$7,0))</f>
        <v>545196.39000000013</v>
      </c>
      <c r="N19" s="91">
        <f>+INDEX(DataEx!$1:$1048576,MATCH(Dug!$A19,DataEx!$D:$D,0),MATCH(Dug!N$6,DataEx!$7:$7,0))</f>
        <v>493389.22000000003</v>
      </c>
      <c r="O19" s="91">
        <f>+INDEX(DataEx!$1:$1048576,MATCH(Dug!$A19,DataEx!$D:$D,0),MATCH(Dug!O$6,DataEx!$7:$7,0))</f>
        <v>528832.29000000015</v>
      </c>
      <c r="P19" s="91">
        <f>+INDEX(DataEx!$1:$1048576,MATCH(Dug!$A19,DataEx!$D:$D,0),MATCH(Dug!P$6,DataEx!$7:$7,0))</f>
        <v>429830.19</v>
      </c>
      <c r="Q19" s="91">
        <f>+INDEX(DataEx!$1:$1048576,MATCH(Dug!$A19,DataEx!$D:$D,0),MATCH(Dug!Q$6,DataEx!$7:$7,0))</f>
        <v>402695.85000000003</v>
      </c>
      <c r="R19" s="91">
        <f>+INDEX(DataEx!$1:$1048576,MATCH(Dug!$A19,DataEx!$D:$D,0),MATCH(Dug!R$6,DataEx!$7:$7,0))</f>
        <v>390434.24000000011</v>
      </c>
      <c r="S19" s="126">
        <f t="shared" si="3"/>
        <v>5088811.7500000009</v>
      </c>
      <c r="T19" s="127">
        <f t="shared" si="4"/>
        <v>1.4997084839323599E-3</v>
      </c>
    </row>
    <row r="20" spans="1:20">
      <c r="A20" s="72">
        <v>712</v>
      </c>
      <c r="B20" s="408" t="str">
        <f>+VLOOKUP($A20,Master!$D$22:$G$218,4,FALSE)</f>
        <v>Doprinosi</v>
      </c>
      <c r="C20" s="409"/>
      <c r="D20" s="409"/>
      <c r="E20" s="409"/>
      <c r="F20" s="409"/>
      <c r="G20" s="83">
        <f>+INDEX(DataEx!$1:$1048576,MATCH(Dug!$A20,DataEx!$D:$D,0),MATCH(Dug!G$6,DataEx!$7:$7,0))</f>
        <v>11682979.650000002</v>
      </c>
      <c r="H20" s="83">
        <f>+INDEX(DataEx!$1:$1048576,MATCH(Dug!$A20,DataEx!$D:$D,0),MATCH(Dug!H$6,DataEx!$7:$7,0))</f>
        <v>27994298.859999996</v>
      </c>
      <c r="I20" s="83">
        <f>+INDEX(DataEx!$1:$1048576,MATCH(Dug!$A20,DataEx!$D:$D,0),MATCH(Dug!I$6,DataEx!$7:$7,0))</f>
        <v>28945916.929999996</v>
      </c>
      <c r="J20" s="83">
        <f>+INDEX(DataEx!$1:$1048576,MATCH(Dug!$A20,DataEx!$D:$D,0),MATCH(Dug!J$6,DataEx!$7:$7,0))</f>
        <v>27280628.25</v>
      </c>
      <c r="K20" s="83">
        <f>+INDEX(DataEx!$1:$1048576,MATCH(Dug!$A20,DataEx!$D:$D,0),MATCH(Dug!K$6,DataEx!$7:$7,0))</f>
        <v>28636828.640000008</v>
      </c>
      <c r="L20" s="83">
        <f>+INDEX(DataEx!$1:$1048576,MATCH(Dug!$A20,DataEx!$D:$D,0),MATCH(Dug!L$6,DataEx!$7:$7,0))</f>
        <v>32181705.779999986</v>
      </c>
      <c r="M20" s="83">
        <f>+INDEX(DataEx!$1:$1048576,MATCH(Dug!$A20,DataEx!$D:$D,0),MATCH(Dug!M$6,DataEx!$7:$7,0))</f>
        <v>33084499.86999999</v>
      </c>
      <c r="N20" s="83">
        <f>+INDEX(DataEx!$1:$1048576,MATCH(Dug!$A20,DataEx!$D:$D,0),MATCH(Dug!N$6,DataEx!$7:$7,0))</f>
        <v>36125435.900000021</v>
      </c>
      <c r="O20" s="83">
        <f>+INDEX(DataEx!$1:$1048576,MATCH(Dug!$A20,DataEx!$D:$D,0),MATCH(Dug!O$6,DataEx!$7:$7,0))</f>
        <v>38355351.650000013</v>
      </c>
      <c r="P20" s="83">
        <f>+INDEX(DataEx!$1:$1048576,MATCH(Dug!$A20,DataEx!$D:$D,0),MATCH(Dug!P$6,DataEx!$7:$7,0))</f>
        <v>43749236.140000015</v>
      </c>
      <c r="Q20" s="83">
        <f>+INDEX(DataEx!$1:$1048576,MATCH(Dug!$A20,DataEx!$D:$D,0),MATCH(Dug!Q$6,DataEx!$7:$7,0))</f>
        <v>30216321.530000016</v>
      </c>
      <c r="R20" s="84">
        <f>+INDEX(DataEx!$1:$1048576,MATCH(Dug!$A20,DataEx!$D:$D,0),MATCH(Dug!R$6,DataEx!$7:$7,0))</f>
        <v>60241080.990000017</v>
      </c>
      <c r="S20" s="128">
        <f t="shared" si="3"/>
        <v>398494284.19000012</v>
      </c>
      <c r="T20" s="129">
        <f t="shared" si="4"/>
        <v>0.11743905810591164</v>
      </c>
    </row>
    <row r="21" spans="1:20">
      <c r="A21" s="72">
        <v>7121</v>
      </c>
      <c r="B21" s="398" t="str">
        <f>+VLOOKUP($A21,Master!$D$22:$G$218,4,FALSE)</f>
        <v>Doprinosi za penzijsko i invalidsko osiguranje</v>
      </c>
      <c r="C21" s="399"/>
      <c r="D21" s="399"/>
      <c r="E21" s="399"/>
      <c r="F21" s="399"/>
      <c r="G21" s="91">
        <f>+INDEX(DataEx!$1:$1048576,MATCH(Dug!$A21,DataEx!$D:$D,0),MATCH(Dug!G$6,DataEx!$7:$7,0))</f>
        <v>6569958.7900000019</v>
      </c>
      <c r="H21" s="91">
        <f>+INDEX(DataEx!$1:$1048576,MATCH(Dug!$A21,DataEx!$D:$D,0),MATCH(Dug!H$6,DataEx!$7:$7,0))</f>
        <v>16611196.839999998</v>
      </c>
      <c r="I21" s="91">
        <f>+INDEX(DataEx!$1:$1048576,MATCH(Dug!$A21,DataEx!$D:$D,0),MATCH(Dug!I$6,DataEx!$7:$7,0))</f>
        <v>17067697.949999996</v>
      </c>
      <c r="J21" s="91">
        <f>+INDEX(DataEx!$1:$1048576,MATCH(Dug!$A21,DataEx!$D:$D,0),MATCH(Dug!J$6,DataEx!$7:$7,0))</f>
        <v>16395294.609999999</v>
      </c>
      <c r="K21" s="91">
        <f>+INDEX(DataEx!$1:$1048576,MATCH(Dug!$A21,DataEx!$D:$D,0),MATCH(Dug!K$6,DataEx!$7:$7,0))</f>
        <v>17202945.740000002</v>
      </c>
      <c r="L21" s="91">
        <f>+INDEX(DataEx!$1:$1048576,MATCH(Dug!$A21,DataEx!$D:$D,0),MATCH(Dug!L$6,DataEx!$7:$7,0))</f>
        <v>19884670.049999997</v>
      </c>
      <c r="M21" s="91">
        <f>+INDEX(DataEx!$1:$1048576,MATCH(Dug!$A21,DataEx!$D:$D,0),MATCH(Dug!M$6,DataEx!$7:$7,0))</f>
        <v>20554627.069999993</v>
      </c>
      <c r="N21" s="91">
        <f>+INDEX(DataEx!$1:$1048576,MATCH(Dug!$A21,DataEx!$D:$D,0),MATCH(Dug!N$6,DataEx!$7:$7,0))</f>
        <v>21794241.240000013</v>
      </c>
      <c r="O21" s="91">
        <f>+INDEX(DataEx!$1:$1048576,MATCH(Dug!$A21,DataEx!$D:$D,0),MATCH(Dug!O$6,DataEx!$7:$7,0))</f>
        <v>24404439.250000011</v>
      </c>
      <c r="P21" s="91">
        <f>+INDEX(DataEx!$1:$1048576,MATCH(Dug!$A21,DataEx!$D:$D,0),MATCH(Dug!P$6,DataEx!$7:$7,0))</f>
        <v>26554882.900000017</v>
      </c>
      <c r="Q21" s="91">
        <f>+INDEX(DataEx!$1:$1048576,MATCH(Dug!$A21,DataEx!$D:$D,0),MATCH(Dug!Q$6,DataEx!$7:$7,0))</f>
        <v>18167916.660000004</v>
      </c>
      <c r="R21" s="91">
        <f>+INDEX(DataEx!$1:$1048576,MATCH(Dug!$A21,DataEx!$D:$D,0),MATCH(Dug!R$6,DataEx!$7:$7,0))</f>
        <v>36741484.63000001</v>
      </c>
      <c r="S21" s="126">
        <f t="shared" si="3"/>
        <v>241949355.73000002</v>
      </c>
      <c r="T21" s="127">
        <f t="shared" si="4"/>
        <v>7.1304170658356439E-2</v>
      </c>
    </row>
    <row r="22" spans="1:20">
      <c r="A22" s="72">
        <v>7122</v>
      </c>
      <c r="B22" s="398" t="str">
        <f>+VLOOKUP($A22,Master!$D$22:$G$218,4,FALSE)</f>
        <v>Doprinosi za zdravstveno osiguranje</v>
      </c>
      <c r="C22" s="399"/>
      <c r="D22" s="399"/>
      <c r="E22" s="399"/>
      <c r="F22" s="399"/>
      <c r="G22" s="91">
        <f>+INDEX(DataEx!$1:$1048576,MATCH(Dug!$A22,DataEx!$D:$D,0),MATCH(Dug!G$6,DataEx!$7:$7,0))</f>
        <v>4448210.5799999991</v>
      </c>
      <c r="H22" s="91">
        <f>+INDEX(DataEx!$1:$1048576,MATCH(Dug!$A22,DataEx!$D:$D,0),MATCH(Dug!H$6,DataEx!$7:$7,0))</f>
        <v>9815385.6499999948</v>
      </c>
      <c r="I22" s="91">
        <f>+INDEX(DataEx!$1:$1048576,MATCH(Dug!$A22,DataEx!$D:$D,0),MATCH(Dug!I$6,DataEx!$7:$7,0))</f>
        <v>10258473.91</v>
      </c>
      <c r="J22" s="91">
        <f>+INDEX(DataEx!$1:$1048576,MATCH(Dug!$A22,DataEx!$D:$D,0),MATCH(Dug!J$6,DataEx!$7:$7,0))</f>
        <v>9269268.3100000005</v>
      </c>
      <c r="K22" s="91">
        <f>+INDEX(DataEx!$1:$1048576,MATCH(Dug!$A22,DataEx!$D:$D,0),MATCH(Dug!K$6,DataEx!$7:$7,0))</f>
        <v>9910929.3900000043</v>
      </c>
      <c r="L22" s="91">
        <f>+INDEX(DataEx!$1:$1048576,MATCH(Dug!$A22,DataEx!$D:$D,0),MATCH(Dug!L$6,DataEx!$7:$7,0))</f>
        <v>10350588.919999991</v>
      </c>
      <c r="M22" s="91">
        <f>+INDEX(DataEx!$1:$1048576,MATCH(Dug!$A22,DataEx!$D:$D,0),MATCH(Dug!M$6,DataEx!$7:$7,0))</f>
        <v>10616032.939999998</v>
      </c>
      <c r="N22" s="91">
        <f>+INDEX(DataEx!$1:$1048576,MATCH(Dug!$A22,DataEx!$D:$D,0),MATCH(Dug!N$6,DataEx!$7:$7,0))</f>
        <v>12357023.080000006</v>
      </c>
      <c r="O22" s="91">
        <f>+INDEX(DataEx!$1:$1048576,MATCH(Dug!$A22,DataEx!$D:$D,0),MATCH(Dug!O$6,DataEx!$7:$7,0))</f>
        <v>12078523.4</v>
      </c>
      <c r="P22" s="91">
        <f>+INDEX(DataEx!$1:$1048576,MATCH(Dug!$A22,DataEx!$D:$D,0),MATCH(Dug!P$6,DataEx!$7:$7,0))</f>
        <v>14819585.57</v>
      </c>
      <c r="Q22" s="91">
        <f>+INDEX(DataEx!$1:$1048576,MATCH(Dug!$A22,DataEx!$D:$D,0),MATCH(Dug!Q$6,DataEx!$7:$7,0))</f>
        <v>10483154.240000008</v>
      </c>
      <c r="R22" s="91">
        <f>+INDEX(DataEx!$1:$1048576,MATCH(Dug!$A22,DataEx!$D:$D,0),MATCH(Dug!R$6,DataEx!$7:$7,0))</f>
        <v>20296721.100000005</v>
      </c>
      <c r="S22" s="126">
        <f t="shared" si="3"/>
        <v>134703897.09</v>
      </c>
      <c r="T22" s="127">
        <f t="shared" si="4"/>
        <v>3.9698182445955972E-2</v>
      </c>
    </row>
    <row r="23" spans="1:20">
      <c r="A23" s="72">
        <v>7123</v>
      </c>
      <c r="B23" s="398" t="str">
        <f>+VLOOKUP($A23,Master!$D$22:$G$218,4,FALSE)</f>
        <v>Doprinosi za osiguranje od nezaposlenosti</v>
      </c>
      <c r="C23" s="399"/>
      <c r="D23" s="399"/>
      <c r="E23" s="399"/>
      <c r="F23" s="399"/>
      <c r="G23" s="91">
        <f>+INDEX(DataEx!$1:$1048576,MATCH(Dug!$A23,DataEx!$D:$D,0),MATCH(Dug!G$6,DataEx!$7:$7,0))</f>
        <v>320175.13999999996</v>
      </c>
      <c r="H23" s="91">
        <f>+INDEX(DataEx!$1:$1048576,MATCH(Dug!$A23,DataEx!$D:$D,0),MATCH(Dug!H$6,DataEx!$7:$7,0))</f>
        <v>855409.47999999975</v>
      </c>
      <c r="I23" s="91">
        <f>+INDEX(DataEx!$1:$1048576,MATCH(Dug!$A23,DataEx!$D:$D,0),MATCH(Dug!I$6,DataEx!$7:$7,0))</f>
        <v>794755.32</v>
      </c>
      <c r="J23" s="91">
        <f>+INDEX(DataEx!$1:$1048576,MATCH(Dug!$A23,DataEx!$D:$D,0),MATCH(Dug!J$6,DataEx!$7:$7,0))</f>
        <v>736973.07000000018</v>
      </c>
      <c r="K23" s="91">
        <f>+INDEX(DataEx!$1:$1048576,MATCH(Dug!$A23,DataEx!$D:$D,0),MATCH(Dug!K$6,DataEx!$7:$7,0))</f>
        <v>797748.44000000006</v>
      </c>
      <c r="L23" s="91">
        <f>+INDEX(DataEx!$1:$1048576,MATCH(Dug!$A23,DataEx!$D:$D,0),MATCH(Dug!L$6,DataEx!$7:$7,0))</f>
        <v>812695.58999999973</v>
      </c>
      <c r="M23" s="91">
        <f>+INDEX(DataEx!$1:$1048576,MATCH(Dug!$A23,DataEx!$D:$D,0),MATCH(Dug!M$6,DataEx!$7:$7,0))</f>
        <v>832467.98</v>
      </c>
      <c r="N23" s="91">
        <f>+INDEX(DataEx!$1:$1048576,MATCH(Dug!$A23,DataEx!$D:$D,0),MATCH(Dug!N$6,DataEx!$7:$7,0))</f>
        <v>972876.82999999973</v>
      </c>
      <c r="O23" s="91">
        <f>+INDEX(DataEx!$1:$1048576,MATCH(Dug!$A23,DataEx!$D:$D,0),MATCH(Dug!O$6,DataEx!$7:$7,0))</f>
        <v>974818.92999999982</v>
      </c>
      <c r="P23" s="91">
        <f>+INDEX(DataEx!$1:$1048576,MATCH(Dug!$A23,DataEx!$D:$D,0),MATCH(Dug!P$6,DataEx!$7:$7,0))</f>
        <v>1188966.4200000004</v>
      </c>
      <c r="Q23" s="91">
        <f>+INDEX(DataEx!$1:$1048576,MATCH(Dug!$A23,DataEx!$D:$D,0),MATCH(Dug!Q$6,DataEx!$7:$7,0))</f>
        <v>830457.97999999963</v>
      </c>
      <c r="R23" s="91">
        <f>+INDEX(DataEx!$1:$1048576,MATCH(Dug!$A23,DataEx!$D:$D,0),MATCH(Dug!R$6,DataEx!$7:$7,0))</f>
        <v>1652845.01</v>
      </c>
      <c r="S23" s="126">
        <f t="shared" si="3"/>
        <v>10770190.189999999</v>
      </c>
      <c r="T23" s="127">
        <f t="shared" si="4"/>
        <v>3.1740505239770504E-3</v>
      </c>
    </row>
    <row r="24" spans="1:20">
      <c r="A24" s="72">
        <v>7124</v>
      </c>
      <c r="B24" s="398" t="str">
        <f>+VLOOKUP($A24,Master!$D$22:$G$218,4,FALSE)</f>
        <v>Ostali doprinosi</v>
      </c>
      <c r="C24" s="399"/>
      <c r="D24" s="399"/>
      <c r="E24" s="399"/>
      <c r="F24" s="399"/>
      <c r="G24" s="91">
        <f>+INDEX(DataEx!$1:$1048576,MATCH(Dug!$A24,DataEx!$D:$D,0),MATCH(Dug!G$6,DataEx!$7:$7,0))</f>
        <v>344635.14000000007</v>
      </c>
      <c r="H24" s="91">
        <f>+INDEX(DataEx!$1:$1048576,MATCH(Dug!$A24,DataEx!$D:$D,0),MATCH(Dug!H$6,DataEx!$7:$7,0))</f>
        <v>712306.89000000025</v>
      </c>
      <c r="I24" s="91">
        <f>+INDEX(DataEx!$1:$1048576,MATCH(Dug!$A24,DataEx!$D:$D,0),MATCH(Dug!I$6,DataEx!$7:$7,0))</f>
        <v>824989.75</v>
      </c>
      <c r="J24" s="91">
        <f>+INDEX(DataEx!$1:$1048576,MATCH(Dug!$A24,DataEx!$D:$D,0),MATCH(Dug!J$6,DataEx!$7:$7,0))</f>
        <v>879092.25999999966</v>
      </c>
      <c r="K24" s="91">
        <f>+INDEX(DataEx!$1:$1048576,MATCH(Dug!$A24,DataEx!$D:$D,0),MATCH(Dug!K$6,DataEx!$7:$7,0))</f>
        <v>725205.07000000018</v>
      </c>
      <c r="L24" s="91">
        <f>+INDEX(DataEx!$1:$1048576,MATCH(Dug!$A24,DataEx!$D:$D,0),MATCH(Dug!L$6,DataEx!$7:$7,0))</f>
        <v>1133751.2200000002</v>
      </c>
      <c r="M24" s="91">
        <f>+INDEX(DataEx!$1:$1048576,MATCH(Dug!$A24,DataEx!$D:$D,0),MATCH(Dug!M$6,DataEx!$7:$7,0))</f>
        <v>1081371.8799999994</v>
      </c>
      <c r="N24" s="91">
        <f>+INDEX(DataEx!$1:$1048576,MATCH(Dug!$A24,DataEx!$D:$D,0),MATCH(Dug!N$6,DataEx!$7:$7,0))</f>
        <v>1001294.7499999998</v>
      </c>
      <c r="O24" s="91">
        <f>+INDEX(DataEx!$1:$1048576,MATCH(Dug!$A24,DataEx!$D:$D,0),MATCH(Dug!O$6,DataEx!$7:$7,0))</f>
        <v>897570.06999999948</v>
      </c>
      <c r="P24" s="91">
        <f>+INDEX(DataEx!$1:$1048576,MATCH(Dug!$A24,DataEx!$D:$D,0),MATCH(Dug!P$6,DataEx!$7:$7,0))</f>
        <v>1185801.2499999998</v>
      </c>
      <c r="Q24" s="91">
        <f>+INDEX(DataEx!$1:$1048576,MATCH(Dug!$A24,DataEx!$D:$D,0),MATCH(Dug!Q$6,DataEx!$7:$7,0))</f>
        <v>734792.65000000037</v>
      </c>
      <c r="R24" s="91">
        <f>+INDEX(DataEx!$1:$1048576,MATCH(Dug!$A24,DataEx!$D:$D,0),MATCH(Dug!R$6,DataEx!$7:$7,0))</f>
        <v>1550030.2500000012</v>
      </c>
      <c r="S24" s="126">
        <f t="shared" si="3"/>
        <v>11070841.18</v>
      </c>
      <c r="T24" s="127">
        <f t="shared" si="4"/>
        <v>3.2626544776221547E-3</v>
      </c>
    </row>
    <row r="25" spans="1:20">
      <c r="A25" s="72">
        <v>713</v>
      </c>
      <c r="B25" s="402" t="str">
        <f>+VLOOKUP($A25,Master!$D$22:$G$218,4,FALSE)</f>
        <v>Takse</v>
      </c>
      <c r="C25" s="403"/>
      <c r="D25" s="403"/>
      <c r="E25" s="403"/>
      <c r="F25" s="403"/>
      <c r="G25" s="85">
        <f>+INDEX(DataEx!$1:$1048576,MATCH(Dug!$A25,DataEx!$D:$D,0),MATCH(Dug!G$6,DataEx!$7:$7,0))</f>
        <v>1080928.04</v>
      </c>
      <c r="H25" s="85">
        <f>+INDEX(DataEx!$1:$1048576,MATCH(Dug!$A25,DataEx!$D:$D,0),MATCH(Dug!H$6,DataEx!$7:$7,0))</f>
        <v>1829225.4899999998</v>
      </c>
      <c r="I25" s="85">
        <f>+INDEX(DataEx!$1:$1048576,MATCH(Dug!$A25,DataEx!$D:$D,0),MATCH(Dug!I$6,DataEx!$7:$7,0))</f>
        <v>2131564.3200000003</v>
      </c>
      <c r="J25" s="85">
        <f>+INDEX(DataEx!$1:$1048576,MATCH(Dug!$A25,DataEx!$D:$D,0),MATCH(Dug!J$6,DataEx!$7:$7,0))</f>
        <v>2230267.9299999997</v>
      </c>
      <c r="K25" s="85">
        <f>+INDEX(DataEx!$1:$1048576,MATCH(Dug!$A25,DataEx!$D:$D,0),MATCH(Dug!K$6,DataEx!$7:$7,0))</f>
        <v>2071940.6700000004</v>
      </c>
      <c r="L25" s="85">
        <f>+INDEX(DataEx!$1:$1048576,MATCH(Dug!$A25,DataEx!$D:$D,0),MATCH(Dug!L$6,DataEx!$7:$7,0))</f>
        <v>2056189.4</v>
      </c>
      <c r="M25" s="85">
        <f>+INDEX(DataEx!$1:$1048576,MATCH(Dug!$A25,DataEx!$D:$D,0),MATCH(Dug!M$6,DataEx!$7:$7,0))</f>
        <v>2845514.48</v>
      </c>
      <c r="N25" s="85">
        <f>+INDEX(DataEx!$1:$1048576,MATCH(Dug!$A25,DataEx!$D:$D,0),MATCH(Dug!N$6,DataEx!$7:$7,0))</f>
        <v>2292067.08</v>
      </c>
      <c r="O25" s="85">
        <f>+INDEX(DataEx!$1:$1048576,MATCH(Dug!$A25,DataEx!$D:$D,0),MATCH(Dug!O$6,DataEx!$7:$7,0))</f>
        <v>1734506.4499999997</v>
      </c>
      <c r="P25" s="85">
        <f>+INDEX(DataEx!$1:$1048576,MATCH(Dug!$A25,DataEx!$D:$D,0),MATCH(Dug!P$6,DataEx!$7:$7,0))</f>
        <v>2895854.4999999995</v>
      </c>
      <c r="Q25" s="85">
        <f>+INDEX(DataEx!$1:$1048576,MATCH(Dug!$A25,DataEx!$D:$D,0),MATCH(Dug!Q$6,DataEx!$7:$7,0))</f>
        <v>2729149.32</v>
      </c>
      <c r="R25" s="86">
        <f>+INDEX(DataEx!$1:$1048576,MATCH(Dug!$A25,DataEx!$D:$D,0),MATCH(Dug!R$6,DataEx!$7:$7,0))</f>
        <v>3282224.9699999997</v>
      </c>
      <c r="S25" s="128">
        <f t="shared" si="3"/>
        <v>27179432.649999999</v>
      </c>
      <c r="T25" s="129">
        <f t="shared" si="4"/>
        <v>8.0099692690878514E-3</v>
      </c>
    </row>
    <row r="26" spans="1:20">
      <c r="A26" s="72">
        <v>714</v>
      </c>
      <c r="B26" s="402" t="str">
        <f>+VLOOKUP($A26,Master!$D$22:$G$218,4,FALSE)</f>
        <v>Naknade</v>
      </c>
      <c r="C26" s="403"/>
      <c r="D26" s="403"/>
      <c r="E26" s="403"/>
      <c r="F26" s="403"/>
      <c r="G26" s="85">
        <f>+INDEX(DataEx!$1:$1048576,MATCH(Dug!$A26,DataEx!$D:$D,0),MATCH(Dug!G$6,DataEx!$7:$7,0))</f>
        <v>893749.16999999993</v>
      </c>
      <c r="H26" s="85">
        <f>+INDEX(DataEx!$1:$1048576,MATCH(Dug!$A26,DataEx!$D:$D,0),MATCH(Dug!H$6,DataEx!$7:$7,0))</f>
        <v>1163449.2899999996</v>
      </c>
      <c r="I26" s="85">
        <f>+INDEX(DataEx!$1:$1048576,MATCH(Dug!$A26,DataEx!$D:$D,0),MATCH(Dug!I$6,DataEx!$7:$7,0))</f>
        <v>1397810.9500000002</v>
      </c>
      <c r="J26" s="85">
        <f>+INDEX(DataEx!$1:$1048576,MATCH(Dug!$A26,DataEx!$D:$D,0),MATCH(Dug!J$6,DataEx!$7:$7,0))</f>
        <v>988260.99000000022</v>
      </c>
      <c r="K26" s="85">
        <f>+INDEX(DataEx!$1:$1048576,MATCH(Dug!$A26,DataEx!$D:$D,0),MATCH(Dug!K$6,DataEx!$7:$7,0))</f>
        <v>663493.42000000004</v>
      </c>
      <c r="L26" s="85">
        <f>+INDEX(DataEx!$1:$1048576,MATCH(Dug!$A26,DataEx!$D:$D,0),MATCH(Dug!L$6,DataEx!$7:$7,0))</f>
        <v>985589.2799999998</v>
      </c>
      <c r="M26" s="85">
        <f>+INDEX(DataEx!$1:$1048576,MATCH(Dug!$A26,DataEx!$D:$D,0),MATCH(Dug!M$6,DataEx!$7:$7,0))</f>
        <v>1220629.8</v>
      </c>
      <c r="N26" s="85">
        <f>+INDEX(DataEx!$1:$1048576,MATCH(Dug!$A26,DataEx!$D:$D,0),MATCH(Dug!N$6,DataEx!$7:$7,0))</f>
        <v>1071856.1399999999</v>
      </c>
      <c r="O26" s="85">
        <f>+INDEX(DataEx!$1:$1048576,MATCH(Dug!$A26,DataEx!$D:$D,0),MATCH(Dug!O$6,DataEx!$7:$7,0))</f>
        <v>1326309.73</v>
      </c>
      <c r="P26" s="85">
        <f>+INDEX(DataEx!$1:$1048576,MATCH(Dug!$A26,DataEx!$D:$D,0),MATCH(Dug!P$6,DataEx!$7:$7,0))</f>
        <v>1344708.9499999997</v>
      </c>
      <c r="Q26" s="85">
        <f>+INDEX(DataEx!$1:$1048576,MATCH(Dug!$A26,DataEx!$D:$D,0),MATCH(Dug!Q$6,DataEx!$7:$7,0))</f>
        <v>1250084.5299999996</v>
      </c>
      <c r="R26" s="86">
        <f>+INDEX(DataEx!$1:$1048576,MATCH(Dug!$A26,DataEx!$D:$D,0),MATCH(Dug!R$6,DataEx!$7:$7,0))</f>
        <v>927547.93</v>
      </c>
      <c r="S26" s="128">
        <f t="shared" si="3"/>
        <v>13233490.179999998</v>
      </c>
      <c r="T26" s="129">
        <f t="shared" si="4"/>
        <v>3.9000022932625801E-3</v>
      </c>
    </row>
    <row r="27" spans="1:20">
      <c r="A27" s="72">
        <v>715</v>
      </c>
      <c r="B27" s="402" t="str">
        <f>+VLOOKUP($A27,Master!$D$22:$G$218,4,FALSE)</f>
        <v>Ostali prihodi</v>
      </c>
      <c r="C27" s="403"/>
      <c r="D27" s="403"/>
      <c r="E27" s="403"/>
      <c r="F27" s="403"/>
      <c r="G27" s="85">
        <f>+INDEX(DataEx!$1:$1048576,MATCH(Dug!$A27,DataEx!$D:$D,0),MATCH(Dug!G$6,DataEx!$7:$7,0))</f>
        <v>2325408.9100000015</v>
      </c>
      <c r="H27" s="85">
        <f>+INDEX(DataEx!$1:$1048576,MATCH(Dug!$A27,DataEx!$D:$D,0),MATCH(Dug!H$6,DataEx!$7:$7,0))</f>
        <v>1380294.78</v>
      </c>
      <c r="I27" s="85">
        <f>+INDEX(DataEx!$1:$1048576,MATCH(Dug!$A27,DataEx!$D:$D,0),MATCH(Dug!I$6,DataEx!$7:$7,0))</f>
        <v>1585729.3000000012</v>
      </c>
      <c r="J27" s="85">
        <f>+INDEX(DataEx!$1:$1048576,MATCH(Dug!$A27,DataEx!$D:$D,0),MATCH(Dug!J$6,DataEx!$7:$7,0))</f>
        <v>2752927.87</v>
      </c>
      <c r="K27" s="85">
        <f>+INDEX(DataEx!$1:$1048576,MATCH(Dug!$A27,DataEx!$D:$D,0),MATCH(Dug!K$6,DataEx!$7:$7,0))</f>
        <v>2926591.1800000006</v>
      </c>
      <c r="L27" s="85">
        <f>+INDEX(DataEx!$1:$1048576,MATCH(Dug!$A27,DataEx!$D:$D,0),MATCH(Dug!L$6,DataEx!$7:$7,0))</f>
        <v>2018414.159999999</v>
      </c>
      <c r="M27" s="85">
        <f>+INDEX(DataEx!$1:$1048576,MATCH(Dug!$A27,DataEx!$D:$D,0),MATCH(Dug!M$6,DataEx!$7:$7,0))</f>
        <v>3252322.99</v>
      </c>
      <c r="N27" s="85">
        <f>+INDEX(DataEx!$1:$1048576,MATCH(Dug!$A27,DataEx!$D:$D,0),MATCH(Dug!N$6,DataEx!$7:$7,0))</f>
        <v>2552195.8000000003</v>
      </c>
      <c r="O27" s="85">
        <f>+INDEX(DataEx!$1:$1048576,MATCH(Dug!$A27,DataEx!$D:$D,0),MATCH(Dug!O$6,DataEx!$7:$7,0))</f>
        <v>2584912.9000000013</v>
      </c>
      <c r="P27" s="85">
        <f>+INDEX(DataEx!$1:$1048576,MATCH(Dug!$A27,DataEx!$D:$D,0),MATCH(Dug!P$6,DataEx!$7:$7,0))</f>
        <v>2305817.4300000011</v>
      </c>
      <c r="Q27" s="85">
        <f>+INDEX(DataEx!$1:$1048576,MATCH(Dug!$A27,DataEx!$D:$D,0),MATCH(Dug!Q$6,DataEx!$7:$7,0))</f>
        <v>4419328.6100000013</v>
      </c>
      <c r="R27" s="86">
        <f>+INDEX(DataEx!$1:$1048576,MATCH(Dug!$A27,DataEx!$D:$D,0),MATCH(Dug!R$6,DataEx!$7:$7,0))</f>
        <v>5571807.3499999987</v>
      </c>
      <c r="S27" s="128">
        <f t="shared" si="3"/>
        <v>33675751.280000009</v>
      </c>
      <c r="T27" s="129">
        <f t="shared" si="4"/>
        <v>9.9244798940365652E-3</v>
      </c>
    </row>
    <row r="28" spans="1:20">
      <c r="A28" s="72">
        <v>73</v>
      </c>
      <c r="B28" s="402" t="str">
        <f>+VLOOKUP($A28,Master!$D$22:$G$218,4,FALSE)</f>
        <v>Primici od otplate kredita i sredstva prenesena iz prethodne godine</v>
      </c>
      <c r="C28" s="403"/>
      <c r="D28" s="403"/>
      <c r="E28" s="403"/>
      <c r="F28" s="403"/>
      <c r="G28" s="85">
        <f>+INDEX(DataEx!$1:$1048576,MATCH(Dug!$A28,DataEx!$D:$D,0),MATCH(Dug!G$6,DataEx!$7:$7,0))</f>
        <v>206949.9</v>
      </c>
      <c r="H28" s="85">
        <f>+INDEX(DataEx!$1:$1048576,MATCH(Dug!$A28,DataEx!$D:$D,0),MATCH(Dug!H$6,DataEx!$7:$7,0))</f>
        <v>235107.78999999998</v>
      </c>
      <c r="I28" s="85">
        <f>+INDEX(DataEx!$1:$1048576,MATCH(Dug!$A28,DataEx!$D:$D,0),MATCH(Dug!I$6,DataEx!$7:$7,0))</f>
        <v>299748.19</v>
      </c>
      <c r="J28" s="85">
        <f>+INDEX(DataEx!$1:$1048576,MATCH(Dug!$A28,DataEx!$D:$D,0),MATCH(Dug!J$6,DataEx!$7:$7,0))</f>
        <v>298965.78000000003</v>
      </c>
      <c r="K28" s="85">
        <f>+INDEX(DataEx!$1:$1048576,MATCH(Dug!$A28,DataEx!$D:$D,0),MATCH(Dug!K$6,DataEx!$7:$7,0))</f>
        <v>208873.82</v>
      </c>
      <c r="L28" s="85">
        <f>+INDEX(DataEx!$1:$1048576,MATCH(Dug!$A28,DataEx!$D:$D,0),MATCH(Dug!L$6,DataEx!$7:$7,0))</f>
        <v>273742.46000000002</v>
      </c>
      <c r="M28" s="85">
        <f>+INDEX(DataEx!$1:$1048576,MATCH(Dug!$A28,DataEx!$D:$D,0),MATCH(Dug!M$6,DataEx!$7:$7,0))</f>
        <v>3435190.4099999997</v>
      </c>
      <c r="N28" s="85">
        <f>+INDEX(DataEx!$1:$1048576,MATCH(Dug!$A28,DataEx!$D:$D,0),MATCH(Dug!N$6,DataEx!$7:$7,0))</f>
        <v>586185.70000000007</v>
      </c>
      <c r="O28" s="85">
        <f>+INDEX(DataEx!$1:$1048576,MATCH(Dug!$A28,DataEx!$D:$D,0),MATCH(Dug!O$6,DataEx!$7:$7,0))</f>
        <v>401482.51</v>
      </c>
      <c r="P28" s="85">
        <f>+INDEX(DataEx!$1:$1048576,MATCH(Dug!$A28,DataEx!$D:$D,0),MATCH(Dug!P$6,DataEx!$7:$7,0))</f>
        <v>614629.94999999995</v>
      </c>
      <c r="Q28" s="85">
        <f>+INDEX(DataEx!$1:$1048576,MATCH(Dug!$A28,DataEx!$D:$D,0),MATCH(Dug!Q$6,DataEx!$7:$7,0))</f>
        <v>171580.47</v>
      </c>
      <c r="R28" s="86">
        <f>+INDEX(DataEx!$1:$1048576,MATCH(Dug!$A28,DataEx!$D:$D,0),MATCH(Dug!R$6,DataEx!$7:$7,0))</f>
        <v>1810625.69</v>
      </c>
      <c r="S28" s="128">
        <f t="shared" si="3"/>
        <v>8543082.6699999999</v>
      </c>
      <c r="T28" s="129">
        <f t="shared" si="4"/>
        <v>2.5177063307823314E-3</v>
      </c>
    </row>
    <row r="29" spans="1:20" ht="13.5" thickBot="1">
      <c r="A29" s="72">
        <v>74</v>
      </c>
      <c r="B29" s="404" t="str">
        <f>+VLOOKUP($A29,Master!$D$22:$G$218,4,FALSE)</f>
        <v>Donacije i transferi</v>
      </c>
      <c r="C29" s="405"/>
      <c r="D29" s="405"/>
      <c r="E29" s="405"/>
      <c r="F29" s="405"/>
      <c r="G29" s="85">
        <f>+INDEX(DataEx!$1:$1048576,MATCH(Dug!$A29,DataEx!$D:$D,0),MATCH(Dug!G$6,DataEx!$7:$7,0))</f>
        <v>165851.26</v>
      </c>
      <c r="H29" s="85">
        <f>+INDEX(DataEx!$1:$1048576,MATCH(Dug!$A29,DataEx!$D:$D,0),MATCH(Dug!H$6,DataEx!$7:$7,0))</f>
        <v>158391.43</v>
      </c>
      <c r="I29" s="85">
        <f>+INDEX(DataEx!$1:$1048576,MATCH(Dug!$A29,DataEx!$D:$D,0),MATCH(Dug!I$6,DataEx!$7:$7,0))</f>
        <v>618410.81000000006</v>
      </c>
      <c r="J29" s="85">
        <f>+INDEX(DataEx!$1:$1048576,MATCH(Dug!$A29,DataEx!$D:$D,0),MATCH(Dug!J$6,DataEx!$7:$7,0))</f>
        <v>143255.71000000002</v>
      </c>
      <c r="K29" s="85">
        <f>+INDEX(DataEx!$1:$1048576,MATCH(Dug!$A29,DataEx!$D:$D,0),MATCH(Dug!K$6,DataEx!$7:$7,0))</f>
        <v>330184.12999999995</v>
      </c>
      <c r="L29" s="85">
        <f>+INDEX(DataEx!$1:$1048576,MATCH(Dug!$A29,DataEx!$D:$D,0),MATCH(Dug!L$6,DataEx!$7:$7,0))</f>
        <v>460006.45</v>
      </c>
      <c r="M29" s="85">
        <f>+INDEX(DataEx!$1:$1048576,MATCH(Dug!$A29,DataEx!$D:$D,0),MATCH(Dug!M$6,DataEx!$7:$7,0))</f>
        <v>487486.95</v>
      </c>
      <c r="N29" s="85">
        <f>+INDEX(DataEx!$1:$1048576,MATCH(Dug!$A29,DataEx!$D:$D,0),MATCH(Dug!N$6,DataEx!$7:$7,0))</f>
        <v>225390.90000000002</v>
      </c>
      <c r="O29" s="85">
        <f>+INDEX(DataEx!$1:$1048576,MATCH(Dug!$A29,DataEx!$D:$D,0),MATCH(Dug!O$6,DataEx!$7:$7,0))</f>
        <v>761867.5299999998</v>
      </c>
      <c r="P29" s="85">
        <f>+INDEX(DataEx!$1:$1048576,MATCH(Dug!$A29,DataEx!$D:$D,0),MATCH(Dug!P$6,DataEx!$7:$7,0))</f>
        <v>1447115.8099999996</v>
      </c>
      <c r="Q29" s="85">
        <f>+INDEX(DataEx!$1:$1048576,MATCH(Dug!$A29,DataEx!$D:$D,0),MATCH(Dug!Q$6,DataEx!$7:$7,0))</f>
        <v>707499.84000000008</v>
      </c>
      <c r="R29" s="86">
        <f>+INDEX(DataEx!$1:$1048576,MATCH(Dug!$A29,DataEx!$D:$D,0),MATCH(Dug!R$6,DataEx!$7:$7,0))</f>
        <v>1108546.8899999999</v>
      </c>
      <c r="S29" s="130">
        <f t="shared" si="3"/>
        <v>6614007.7099999981</v>
      </c>
      <c r="T29" s="131">
        <f t="shared" si="4"/>
        <v>1.9491944215623686E-3</v>
      </c>
    </row>
    <row r="30" spans="1:20" ht="13.5" thickBot="1">
      <c r="A30" s="72">
        <v>4</v>
      </c>
      <c r="B30" s="390" t="str">
        <f>+VLOOKUP($A30,Master!$D$22:$G$218,4,FALSE)</f>
        <v>Budžetki izdaci</v>
      </c>
      <c r="C30" s="391"/>
      <c r="D30" s="391"/>
      <c r="E30" s="391"/>
      <c r="F30" s="391"/>
      <c r="G30" s="97">
        <f>+G32+G43+G49+SUM(G50:G53)</f>
        <v>80772414.230000019</v>
      </c>
      <c r="H30" s="97">
        <f t="shared" ref="H30:R30" si="5">+H32+H43+H49+SUM(H50:H53)</f>
        <v>95071065.899999976</v>
      </c>
      <c r="I30" s="97">
        <f t="shared" si="5"/>
        <v>100574428.73999999</v>
      </c>
      <c r="J30" s="97">
        <f t="shared" si="5"/>
        <v>118456239.79999997</v>
      </c>
      <c r="K30" s="97">
        <f t="shared" si="5"/>
        <v>100489452.01000001</v>
      </c>
      <c r="L30" s="97">
        <f t="shared" si="5"/>
        <v>94924025.340000004</v>
      </c>
      <c r="M30" s="97">
        <f t="shared" si="5"/>
        <v>164715317.97</v>
      </c>
      <c r="N30" s="97">
        <f t="shared" si="5"/>
        <v>142708327.26999998</v>
      </c>
      <c r="O30" s="97">
        <f t="shared" si="5"/>
        <v>119294969.16000003</v>
      </c>
      <c r="P30" s="97">
        <f t="shared" si="5"/>
        <v>98844023.269999981</v>
      </c>
      <c r="Q30" s="97">
        <f t="shared" si="5"/>
        <v>101306208.56000003</v>
      </c>
      <c r="R30" s="97">
        <f t="shared" si="5"/>
        <v>151656327.42999995</v>
      </c>
      <c r="S30" s="132">
        <f>+SUM(G30:R30)</f>
        <v>1368812799.6799998</v>
      </c>
      <c r="T30" s="133">
        <f t="shared" si="4"/>
        <v>0.40339872438694574</v>
      </c>
    </row>
    <row r="31" spans="1:20" ht="13.5" thickBot="1">
      <c r="A31" s="72">
        <v>41</v>
      </c>
      <c r="B31" s="406" t="str">
        <f>+VLOOKUP($A31,Master!$D$22:$G$218,4,FALSE)</f>
        <v>Tekući izdaci</v>
      </c>
      <c r="C31" s="407"/>
      <c r="D31" s="407"/>
      <c r="E31" s="407"/>
      <c r="F31" s="407"/>
      <c r="G31" s="80">
        <f>+G30-G50</f>
        <v>80634336.420000017</v>
      </c>
      <c r="H31" s="80">
        <f t="shared" ref="H31:R31" si="6">+H30-H50</f>
        <v>93063000.87999998</v>
      </c>
      <c r="I31" s="80">
        <f t="shared" si="6"/>
        <v>96152187.489999995</v>
      </c>
      <c r="J31" s="80">
        <f t="shared" si="6"/>
        <v>114258567.12999997</v>
      </c>
      <c r="K31" s="80">
        <f t="shared" si="6"/>
        <v>96252534.570000008</v>
      </c>
      <c r="L31" s="80">
        <f t="shared" si="6"/>
        <v>90217869.920000002</v>
      </c>
      <c r="M31" s="80">
        <f t="shared" si="6"/>
        <v>160190794.40000001</v>
      </c>
      <c r="N31" s="80">
        <f t="shared" si="6"/>
        <v>138492009.77999997</v>
      </c>
      <c r="O31" s="80">
        <f t="shared" si="6"/>
        <v>115353612.59000003</v>
      </c>
      <c r="P31" s="80">
        <f t="shared" si="6"/>
        <v>92868702.599999979</v>
      </c>
      <c r="Q31" s="80">
        <f t="shared" si="6"/>
        <v>95260362.290000036</v>
      </c>
      <c r="R31" s="80">
        <f t="shared" si="6"/>
        <v>134283318.74999994</v>
      </c>
      <c r="S31" s="134">
        <f t="shared" si="3"/>
        <v>1307027296.8199999</v>
      </c>
      <c r="T31" s="135">
        <f t="shared" si="4"/>
        <v>0.38519010371569201</v>
      </c>
    </row>
    <row r="32" spans="1:20">
      <c r="A32" s="72">
        <v>40</v>
      </c>
      <c r="B32" s="400" t="str">
        <f>+VLOOKUP($A32,Master!$D$22:$G$218,4,FALSE)</f>
        <v>Tekući budžetski izdaci</v>
      </c>
      <c r="C32" s="401"/>
      <c r="D32" s="401"/>
      <c r="E32" s="401"/>
      <c r="F32" s="401"/>
      <c r="G32" s="89">
        <f>+SUM(G33:G42)</f>
        <v>37559259.920000024</v>
      </c>
      <c r="H32" s="89">
        <f t="shared" ref="H32:R32" si="7">+SUM(H33:H42)</f>
        <v>43448523.989999987</v>
      </c>
      <c r="I32" s="89">
        <f t="shared" si="7"/>
        <v>45712746.45000001</v>
      </c>
      <c r="J32" s="89">
        <f t="shared" si="7"/>
        <v>66765798.219999984</v>
      </c>
      <c r="K32" s="89">
        <f t="shared" si="7"/>
        <v>47578093.07</v>
      </c>
      <c r="L32" s="89">
        <f t="shared" si="7"/>
        <v>39972707.770000003</v>
      </c>
      <c r="M32" s="89">
        <f t="shared" si="7"/>
        <v>52244035.139999993</v>
      </c>
      <c r="N32" s="89">
        <f t="shared" si="7"/>
        <v>46109305.099999987</v>
      </c>
      <c r="O32" s="89">
        <f t="shared" si="7"/>
        <v>64428387.520000018</v>
      </c>
      <c r="P32" s="89">
        <f t="shared" si="7"/>
        <v>44963115.269999988</v>
      </c>
      <c r="Q32" s="89">
        <f t="shared" si="7"/>
        <v>46191093.280000009</v>
      </c>
      <c r="R32" s="90">
        <f t="shared" si="7"/>
        <v>70669565.129999951</v>
      </c>
      <c r="S32" s="124">
        <f t="shared" si="3"/>
        <v>605642630.8599999</v>
      </c>
      <c r="T32" s="125">
        <f t="shared" si="4"/>
        <v>0.17848712751692103</v>
      </c>
    </row>
    <row r="33" spans="1:20">
      <c r="A33" s="72">
        <v>411</v>
      </c>
      <c r="B33" s="398" t="str">
        <f>+VLOOKUP($A33,Master!$D$22:$G$218,4,FALSE)</f>
        <v>Bruto zarade i doprinosi na teret poslodavca</v>
      </c>
      <c r="C33" s="399"/>
      <c r="D33" s="399"/>
      <c r="E33" s="399"/>
      <c r="F33" s="399"/>
      <c r="G33" s="91">
        <f>+INDEX(DataEx!$1:$1048576,MATCH(Dug!$A33,DataEx!$D:$D,0),MATCH(Dug!G$6,DataEx!$7:$7,0))</f>
        <v>30971376.560000021</v>
      </c>
      <c r="H33" s="91">
        <f>+INDEX(DataEx!$1:$1048576,MATCH(Dug!$A33,DataEx!$D:$D,0),MATCH(Dug!H$6,DataEx!$7:$7,0))</f>
        <v>31767543.569999989</v>
      </c>
      <c r="I33" s="91">
        <f>+INDEX(DataEx!$1:$1048576,MATCH(Dug!$A33,DataEx!$D:$D,0),MATCH(Dug!I$6,DataEx!$7:$7,0))</f>
        <v>27281136.950000007</v>
      </c>
      <c r="J33" s="91">
        <f>+INDEX(DataEx!$1:$1048576,MATCH(Dug!$A33,DataEx!$D:$D,0),MATCH(Dug!J$6,DataEx!$7:$7,0))</f>
        <v>29258745.93999999</v>
      </c>
      <c r="K33" s="91">
        <f>+INDEX(DataEx!$1:$1048576,MATCH(Dug!$A33,DataEx!$D:$D,0),MATCH(Dug!K$6,DataEx!$7:$7,0))</f>
        <v>36008593.489999995</v>
      </c>
      <c r="L33" s="91">
        <f>+INDEX(DataEx!$1:$1048576,MATCH(Dug!$A33,DataEx!$D:$D,0),MATCH(Dug!L$6,DataEx!$7:$7,0))</f>
        <v>25859054.300000004</v>
      </c>
      <c r="M33" s="91">
        <f>+INDEX(DataEx!$1:$1048576,MATCH(Dug!$A33,DataEx!$D:$D,0),MATCH(Dug!M$6,DataEx!$7:$7,0))</f>
        <v>34643447.109999992</v>
      </c>
      <c r="N33" s="91">
        <f>+INDEX(DataEx!$1:$1048576,MATCH(Dug!$A33,DataEx!$D:$D,0),MATCH(Dug!N$6,DataEx!$7:$7,0))</f>
        <v>30708364.169999976</v>
      </c>
      <c r="O33" s="91">
        <f>+INDEX(DataEx!$1:$1048576,MATCH(Dug!$A33,DataEx!$D:$D,0),MATCH(Dug!O$6,DataEx!$7:$7,0))</f>
        <v>31076205.190000027</v>
      </c>
      <c r="P33" s="91">
        <f>+INDEX(DataEx!$1:$1048576,MATCH(Dug!$A33,DataEx!$D:$D,0),MATCH(Dug!P$6,DataEx!$7:$7,0))</f>
        <v>30090664.149999991</v>
      </c>
      <c r="Q33" s="91">
        <f>+INDEX(DataEx!$1:$1048576,MATCH(Dug!$A33,DataEx!$D:$D,0),MATCH(Dug!Q$6,DataEx!$7:$7,0))</f>
        <v>33509791.740000006</v>
      </c>
      <c r="R33" s="91">
        <f>+INDEX(DataEx!$1:$1048576,MATCH(Dug!$A33,DataEx!$D:$D,0),MATCH(Dug!R$6,DataEx!$7:$7,0))</f>
        <v>29829446.999999981</v>
      </c>
      <c r="S33" s="126">
        <f t="shared" si="3"/>
        <v>371004370.16999996</v>
      </c>
      <c r="T33" s="127">
        <f t="shared" si="4"/>
        <v>0.10933758780130362</v>
      </c>
    </row>
    <row r="34" spans="1:20">
      <c r="A34" s="72">
        <v>412</v>
      </c>
      <c r="B34" s="398" t="str">
        <f>+VLOOKUP($A34,Master!$D$22:$G$218,4,FALSE)</f>
        <v>Ostala lična primanja</v>
      </c>
      <c r="C34" s="399"/>
      <c r="D34" s="399"/>
      <c r="E34" s="399"/>
      <c r="F34" s="399"/>
      <c r="G34" s="91">
        <f>+INDEX(DataEx!$1:$1048576,MATCH(Dug!$A34,DataEx!$D:$D,0),MATCH(Dug!G$6,DataEx!$7:$7,0))</f>
        <v>1584140</v>
      </c>
      <c r="H34" s="91">
        <f>+INDEX(DataEx!$1:$1048576,MATCH(Dug!$A34,DataEx!$D:$D,0),MATCH(Dug!H$6,DataEx!$7:$7,0))</f>
        <v>494224.27999999968</v>
      </c>
      <c r="I34" s="91">
        <f>+INDEX(DataEx!$1:$1048576,MATCH(Dug!$A34,DataEx!$D:$D,0),MATCH(Dug!I$6,DataEx!$7:$7,0))</f>
        <v>1196100.0600000008</v>
      </c>
      <c r="J34" s="91">
        <f>+INDEX(DataEx!$1:$1048576,MATCH(Dug!$A34,DataEx!$D:$D,0),MATCH(Dug!J$6,DataEx!$7:$7,0))</f>
        <v>1826112.7700000014</v>
      </c>
      <c r="K34" s="91">
        <f>+INDEX(DataEx!$1:$1048576,MATCH(Dug!$A34,DataEx!$D:$D,0),MATCH(Dug!K$6,DataEx!$7:$7,0))</f>
        <v>404313.79000000004</v>
      </c>
      <c r="L34" s="91">
        <f>+INDEX(DataEx!$1:$1048576,MATCH(Dug!$A34,DataEx!$D:$D,0),MATCH(Dug!L$6,DataEx!$7:$7,0))</f>
        <v>460176.8899999999</v>
      </c>
      <c r="M34" s="91">
        <f>+INDEX(DataEx!$1:$1048576,MATCH(Dug!$A34,DataEx!$D:$D,0),MATCH(Dug!M$6,DataEx!$7:$7,0))</f>
        <v>807342.56</v>
      </c>
      <c r="N34" s="91">
        <f>+INDEX(DataEx!$1:$1048576,MATCH(Dug!$A34,DataEx!$D:$D,0),MATCH(Dug!N$6,DataEx!$7:$7,0))</f>
        <v>1160483.8900000001</v>
      </c>
      <c r="O34" s="91">
        <f>+INDEX(DataEx!$1:$1048576,MATCH(Dug!$A34,DataEx!$D:$D,0),MATCH(Dug!O$6,DataEx!$7:$7,0))</f>
        <v>545300.30999999971</v>
      </c>
      <c r="P34" s="91">
        <f>+INDEX(DataEx!$1:$1048576,MATCH(Dug!$A34,DataEx!$D:$D,0),MATCH(Dug!P$6,DataEx!$7:$7,0))</f>
        <v>1094017.3800000006</v>
      </c>
      <c r="Q34" s="91">
        <f>+INDEX(DataEx!$1:$1048576,MATCH(Dug!$A34,DataEx!$D:$D,0),MATCH(Dug!Q$6,DataEx!$7:$7,0))</f>
        <v>577957.56000000029</v>
      </c>
      <c r="R34" s="91">
        <f>+INDEX(DataEx!$1:$1048576,MATCH(Dug!$A34,DataEx!$D:$D,0),MATCH(Dug!R$6,DataEx!$7:$7,0))</f>
        <v>1871989.5499999986</v>
      </c>
      <c r="S34" s="126">
        <f t="shared" si="3"/>
        <v>12022159.040000003</v>
      </c>
      <c r="T34" s="127">
        <f t="shared" si="4"/>
        <v>3.5430145175781194E-3</v>
      </c>
    </row>
    <row r="35" spans="1:20">
      <c r="A35" s="72">
        <v>413</v>
      </c>
      <c r="B35" s="398" t="str">
        <f>+VLOOKUP($A35,Master!$D$22:$G$218,4,FALSE)</f>
        <v>Rashodi za materijal</v>
      </c>
      <c r="C35" s="399"/>
      <c r="D35" s="399"/>
      <c r="E35" s="399"/>
      <c r="F35" s="399"/>
      <c r="G35" s="91">
        <f>+INDEX(DataEx!$1:$1048576,MATCH(Dug!$A35,DataEx!$D:$D,0),MATCH(Dug!G$6,DataEx!$7:$7,0))</f>
        <v>1731979.6599999997</v>
      </c>
      <c r="H35" s="91">
        <f>+INDEX(DataEx!$1:$1048576,MATCH(Dug!$A35,DataEx!$D:$D,0),MATCH(Dug!H$6,DataEx!$7:$7,0))</f>
        <v>2425317.9600000009</v>
      </c>
      <c r="I35" s="91">
        <f>+INDEX(DataEx!$1:$1048576,MATCH(Dug!$A35,DataEx!$D:$D,0),MATCH(Dug!I$6,DataEx!$7:$7,0))</f>
        <v>2387853.52</v>
      </c>
      <c r="J35" s="91">
        <f>+INDEX(DataEx!$1:$1048576,MATCH(Dug!$A35,DataEx!$D:$D,0),MATCH(Dug!J$6,DataEx!$7:$7,0))</f>
        <v>1861509.3800000004</v>
      </c>
      <c r="K35" s="91">
        <f>+INDEX(DataEx!$1:$1048576,MATCH(Dug!$A35,DataEx!$D:$D,0),MATCH(Dug!K$6,DataEx!$7:$7,0))</f>
        <v>1558724.7399999998</v>
      </c>
      <c r="L35" s="91">
        <f>+INDEX(DataEx!$1:$1048576,MATCH(Dug!$A35,DataEx!$D:$D,0),MATCH(Dug!L$6,DataEx!$7:$7,0))</f>
        <v>1781711.4100000006</v>
      </c>
      <c r="M35" s="91">
        <f>+INDEX(DataEx!$1:$1048576,MATCH(Dug!$A35,DataEx!$D:$D,0),MATCH(Dug!M$6,DataEx!$7:$7,0))</f>
        <v>1451041.02</v>
      </c>
      <c r="N35" s="91">
        <f>+INDEX(DataEx!$1:$1048576,MATCH(Dug!$A35,DataEx!$D:$D,0),MATCH(Dug!N$6,DataEx!$7:$7,0))</f>
        <v>2067913.99</v>
      </c>
      <c r="O35" s="91">
        <f>+INDEX(DataEx!$1:$1048576,MATCH(Dug!$A35,DataEx!$D:$D,0),MATCH(Dug!O$6,DataEx!$7:$7,0))</f>
        <v>1776948.5700000003</v>
      </c>
      <c r="P35" s="91">
        <f>+INDEX(DataEx!$1:$1048576,MATCH(Dug!$A35,DataEx!$D:$D,0),MATCH(Dug!P$6,DataEx!$7:$7,0))</f>
        <v>2217702.7300000004</v>
      </c>
      <c r="Q35" s="91">
        <f>+INDEX(DataEx!$1:$1048576,MATCH(Dug!$A35,DataEx!$D:$D,0),MATCH(Dug!Q$6,DataEx!$7:$7,0))</f>
        <v>2315316.7400000002</v>
      </c>
      <c r="R35" s="91">
        <f>+INDEX(DataEx!$1:$1048576,MATCH(Dug!$A35,DataEx!$D:$D,0),MATCH(Dug!R$6,DataEx!$7:$7,0))</f>
        <v>5693241.2300000023</v>
      </c>
      <c r="S35" s="126">
        <f t="shared" si="3"/>
        <v>27269260.950000003</v>
      </c>
      <c r="T35" s="127">
        <f t="shared" si="4"/>
        <v>8.0364422985936546E-3</v>
      </c>
    </row>
    <row r="36" spans="1:20">
      <c r="A36" s="72">
        <v>414</v>
      </c>
      <c r="B36" s="398" t="str">
        <f>+VLOOKUP($A36,Master!$D$22:$G$218,4,FALSE)</f>
        <v>Rashodi za usluge</v>
      </c>
      <c r="C36" s="399"/>
      <c r="D36" s="399"/>
      <c r="E36" s="399"/>
      <c r="F36" s="399"/>
      <c r="G36" s="91">
        <f>+INDEX(DataEx!$1:$1048576,MATCH(Dug!$A36,DataEx!$D:$D,0),MATCH(Dug!G$6,DataEx!$7:$7,0))</f>
        <v>1344848.0100000005</v>
      </c>
      <c r="H36" s="91">
        <f>+INDEX(DataEx!$1:$1048576,MATCH(Dug!$A36,DataEx!$D:$D,0),MATCH(Dug!H$6,DataEx!$7:$7,0))</f>
        <v>3095515.3200000022</v>
      </c>
      <c r="I36" s="91">
        <f>+INDEX(DataEx!$1:$1048576,MATCH(Dug!$A36,DataEx!$D:$D,0),MATCH(Dug!I$6,DataEx!$7:$7,0))</f>
        <v>2997100.3900000025</v>
      </c>
      <c r="J36" s="91">
        <f>+INDEX(DataEx!$1:$1048576,MATCH(Dug!$A36,DataEx!$D:$D,0),MATCH(Dug!J$6,DataEx!$7:$7,0))</f>
        <v>4519384.7399999993</v>
      </c>
      <c r="K36" s="91">
        <f>+INDEX(DataEx!$1:$1048576,MATCH(Dug!$A36,DataEx!$D:$D,0),MATCH(Dug!K$6,DataEx!$7:$7,0))</f>
        <v>2812296.3000000012</v>
      </c>
      <c r="L36" s="91">
        <f>+INDEX(DataEx!$1:$1048576,MATCH(Dug!$A36,DataEx!$D:$D,0),MATCH(Dug!L$6,DataEx!$7:$7,0))</f>
        <v>3053712.3000000021</v>
      </c>
      <c r="M36" s="91">
        <f>+INDEX(DataEx!$1:$1048576,MATCH(Dug!$A36,DataEx!$D:$D,0),MATCH(Dug!M$6,DataEx!$7:$7,0))</f>
        <v>4454753.2700000042</v>
      </c>
      <c r="N36" s="91">
        <f>+INDEX(DataEx!$1:$1048576,MATCH(Dug!$A36,DataEx!$D:$D,0),MATCH(Dug!N$6,DataEx!$7:$7,0))</f>
        <v>3481453.1100000064</v>
      </c>
      <c r="O36" s="91">
        <f>+INDEX(DataEx!$1:$1048576,MATCH(Dug!$A36,DataEx!$D:$D,0),MATCH(Dug!O$6,DataEx!$7:$7,0))</f>
        <v>4104785.9800000018</v>
      </c>
      <c r="P36" s="91">
        <f>+INDEX(DataEx!$1:$1048576,MATCH(Dug!$A36,DataEx!$D:$D,0),MATCH(Dug!P$6,DataEx!$7:$7,0))</f>
        <v>5063438.4500000039</v>
      </c>
      <c r="Q36" s="91">
        <f>+INDEX(DataEx!$1:$1048576,MATCH(Dug!$A36,DataEx!$D:$D,0),MATCH(Dug!Q$6,DataEx!$7:$7,0))</f>
        <v>2900734.9700000016</v>
      </c>
      <c r="R36" s="91">
        <f>+INDEX(DataEx!$1:$1048576,MATCH(Dug!$A36,DataEx!$D:$D,0),MATCH(Dug!R$6,DataEx!$7:$7,0))</f>
        <v>9675540.9999999739</v>
      </c>
      <c r="S36" s="126">
        <f t="shared" si="3"/>
        <v>47503563.839999989</v>
      </c>
      <c r="T36" s="127">
        <f t="shared" si="4"/>
        <v>1.3999633157557938E-2</v>
      </c>
    </row>
    <row r="37" spans="1:20">
      <c r="A37" s="72">
        <v>415</v>
      </c>
      <c r="B37" s="398" t="str">
        <f>+VLOOKUP($A37,Master!$D$22:$G$218,4,FALSE)</f>
        <v>Rashodi za tekuće održavanje</v>
      </c>
      <c r="C37" s="399"/>
      <c r="D37" s="399"/>
      <c r="E37" s="399"/>
      <c r="F37" s="399"/>
      <c r="G37" s="91">
        <f>+INDEX(DataEx!$1:$1048576,MATCH(Dug!$A37,DataEx!$D:$D,0),MATCH(Dug!G$6,DataEx!$7:$7,0))</f>
        <v>39625.519999999997</v>
      </c>
      <c r="H37" s="91">
        <f>+INDEX(DataEx!$1:$1048576,MATCH(Dug!$A37,DataEx!$D:$D,0),MATCH(Dug!H$6,DataEx!$7:$7,0))</f>
        <v>746518.12</v>
      </c>
      <c r="I37" s="91">
        <f>+INDEX(DataEx!$1:$1048576,MATCH(Dug!$A37,DataEx!$D:$D,0),MATCH(Dug!I$6,DataEx!$7:$7,0))</f>
        <v>2188111.64</v>
      </c>
      <c r="J37" s="91">
        <f>+INDEX(DataEx!$1:$1048576,MATCH(Dug!$A37,DataEx!$D:$D,0),MATCH(Dug!J$6,DataEx!$7:$7,0))</f>
        <v>860738.31999999983</v>
      </c>
      <c r="K37" s="91">
        <f>+INDEX(DataEx!$1:$1048576,MATCH(Dug!$A37,DataEx!$D:$D,0),MATCH(Dug!K$6,DataEx!$7:$7,0))</f>
        <v>1045961.96</v>
      </c>
      <c r="L37" s="91">
        <f>+INDEX(DataEx!$1:$1048576,MATCH(Dug!$A37,DataEx!$D:$D,0),MATCH(Dug!L$6,DataEx!$7:$7,0))</f>
        <v>1586588.0699999998</v>
      </c>
      <c r="M37" s="91">
        <f>+INDEX(DataEx!$1:$1048576,MATCH(Dug!$A37,DataEx!$D:$D,0),MATCH(Dug!M$6,DataEx!$7:$7,0))</f>
        <v>1708745.73</v>
      </c>
      <c r="N37" s="91">
        <f>+INDEX(DataEx!$1:$1048576,MATCH(Dug!$A37,DataEx!$D:$D,0),MATCH(Dug!N$6,DataEx!$7:$7,0))</f>
        <v>2046173.92</v>
      </c>
      <c r="O37" s="91">
        <f>+INDEX(DataEx!$1:$1048576,MATCH(Dug!$A37,DataEx!$D:$D,0),MATCH(Dug!O$6,DataEx!$7:$7,0))</f>
        <v>2633936.0099999998</v>
      </c>
      <c r="P37" s="91">
        <f>+INDEX(DataEx!$1:$1048576,MATCH(Dug!$A37,DataEx!$D:$D,0),MATCH(Dug!P$6,DataEx!$7:$7,0))</f>
        <v>1316206.53</v>
      </c>
      <c r="Q37" s="91">
        <f>+INDEX(DataEx!$1:$1048576,MATCH(Dug!$A37,DataEx!$D:$D,0),MATCH(Dug!Q$6,DataEx!$7:$7,0))</f>
        <v>1381658.69</v>
      </c>
      <c r="R37" s="91">
        <f>+INDEX(DataEx!$1:$1048576,MATCH(Dug!$A37,DataEx!$D:$D,0),MATCH(Dug!R$6,DataEx!$7:$7,0))</f>
        <v>4861519.66</v>
      </c>
      <c r="S37" s="126">
        <f t="shared" si="3"/>
        <v>20415784.170000002</v>
      </c>
      <c r="T37" s="127">
        <f t="shared" si="4"/>
        <v>6.0166746639588242E-3</v>
      </c>
    </row>
    <row r="38" spans="1:20">
      <c r="A38" s="72">
        <v>416</v>
      </c>
      <c r="B38" s="398" t="str">
        <f>+VLOOKUP($A38,Master!$D$22:$G$218,4,FALSE)</f>
        <v>Kamate</v>
      </c>
      <c r="C38" s="399"/>
      <c r="D38" s="399"/>
      <c r="E38" s="399"/>
      <c r="F38" s="399"/>
      <c r="G38" s="91">
        <f>+INDEX(DataEx!$1:$1048576,MATCH(Dug!$A38,DataEx!$D:$D,0),MATCH(Dug!G$6,DataEx!$7:$7,0))</f>
        <v>553790.51</v>
      </c>
      <c r="H38" s="91">
        <f>+INDEX(DataEx!$1:$1048576,MATCH(Dug!$A38,DataEx!$D:$D,0),MATCH(Dug!H$6,DataEx!$7:$7,0))</f>
        <v>1783760.79</v>
      </c>
      <c r="I38" s="91">
        <f>+INDEX(DataEx!$1:$1048576,MATCH(Dug!$A38,DataEx!$D:$D,0),MATCH(Dug!I$6,DataEx!$7:$7,0))</f>
        <v>2136902.62</v>
      </c>
      <c r="J38" s="91">
        <f>+INDEX(DataEx!$1:$1048576,MATCH(Dug!$A38,DataEx!$D:$D,0),MATCH(Dug!J$6,DataEx!$7:$7,0))</f>
        <v>24827472.129999999</v>
      </c>
      <c r="K38" s="91">
        <f>+INDEX(DataEx!$1:$1048576,MATCH(Dug!$A38,DataEx!$D:$D,0),MATCH(Dug!K$6,DataEx!$7:$7,0))</f>
        <v>1125415.9300000002</v>
      </c>
      <c r="L38" s="91">
        <f>+INDEX(DataEx!$1:$1048576,MATCH(Dug!$A38,DataEx!$D:$D,0),MATCH(Dug!L$6,DataEx!$7:$7,0))</f>
        <v>3793946.4499999997</v>
      </c>
      <c r="M38" s="91">
        <f>+INDEX(DataEx!$1:$1048576,MATCH(Dug!$A38,DataEx!$D:$D,0),MATCH(Dug!M$6,DataEx!$7:$7,0))</f>
        <v>5739215.1899999995</v>
      </c>
      <c r="N38" s="91">
        <f>+INDEX(DataEx!$1:$1048576,MATCH(Dug!$A38,DataEx!$D:$D,0),MATCH(Dug!N$6,DataEx!$7:$7,0))</f>
        <v>2103580.0900000003</v>
      </c>
      <c r="O38" s="91">
        <f>+INDEX(DataEx!$1:$1048576,MATCH(Dug!$A38,DataEx!$D:$D,0),MATCH(Dug!O$6,DataEx!$7:$7,0))</f>
        <v>18700318.619999997</v>
      </c>
      <c r="P38" s="91">
        <f>+INDEX(DataEx!$1:$1048576,MATCH(Dug!$A38,DataEx!$D:$D,0),MATCH(Dug!P$6,DataEx!$7:$7,0))</f>
        <v>797388.29</v>
      </c>
      <c r="Q38" s="91">
        <f>+INDEX(DataEx!$1:$1048576,MATCH(Dug!$A38,DataEx!$D:$D,0),MATCH(Dug!Q$6,DataEx!$7:$7,0))</f>
        <v>749118.78</v>
      </c>
      <c r="R38" s="91">
        <f>+INDEX(DataEx!$1:$1048576,MATCH(Dug!$A38,DataEx!$D:$D,0),MATCH(Dug!R$6,DataEx!$7:$7,0))</f>
        <v>5611866.1400000006</v>
      </c>
      <c r="S38" s="126">
        <f t="shared" si="3"/>
        <v>67922775.539999992</v>
      </c>
      <c r="T38" s="127">
        <f t="shared" si="4"/>
        <v>2.0017317938627096E-2</v>
      </c>
    </row>
    <row r="39" spans="1:20">
      <c r="A39" s="72">
        <v>417</v>
      </c>
      <c r="B39" s="398" t="str">
        <f>+VLOOKUP($A39,Master!$D$22:$G$218,4,FALSE)</f>
        <v>Renta</v>
      </c>
      <c r="C39" s="399"/>
      <c r="D39" s="399"/>
      <c r="E39" s="399"/>
      <c r="F39" s="399"/>
      <c r="G39" s="91">
        <f>+INDEX(DataEx!$1:$1048576,MATCH(Dug!$A39,DataEx!$D:$D,0),MATCH(Dug!G$6,DataEx!$7:$7,0))</f>
        <v>514851.78</v>
      </c>
      <c r="H39" s="91">
        <f>+INDEX(DataEx!$1:$1048576,MATCH(Dug!$A39,DataEx!$D:$D,0),MATCH(Dug!H$6,DataEx!$7:$7,0))</f>
        <v>585306.03000000014</v>
      </c>
      <c r="I39" s="91">
        <f>+INDEX(DataEx!$1:$1048576,MATCH(Dug!$A39,DataEx!$D:$D,0),MATCH(Dug!I$6,DataEx!$7:$7,0))</f>
        <v>717206.67999999959</v>
      </c>
      <c r="J39" s="91">
        <f>+INDEX(DataEx!$1:$1048576,MATCH(Dug!$A39,DataEx!$D:$D,0),MATCH(Dug!J$6,DataEx!$7:$7,0))</f>
        <v>605035.83000000007</v>
      </c>
      <c r="K39" s="91">
        <f>+INDEX(DataEx!$1:$1048576,MATCH(Dug!$A39,DataEx!$D:$D,0),MATCH(Dug!K$6,DataEx!$7:$7,0))</f>
        <v>812757.71</v>
      </c>
      <c r="L39" s="91">
        <f>+INDEX(DataEx!$1:$1048576,MATCH(Dug!$A39,DataEx!$D:$D,0),MATCH(Dug!L$6,DataEx!$7:$7,0))</f>
        <v>562444.47999999986</v>
      </c>
      <c r="M39" s="91">
        <f>+INDEX(DataEx!$1:$1048576,MATCH(Dug!$A39,DataEx!$D:$D,0),MATCH(Dug!M$6,DataEx!$7:$7,0))</f>
        <v>546494.50999999989</v>
      </c>
      <c r="N39" s="91">
        <f>+INDEX(DataEx!$1:$1048576,MATCH(Dug!$A39,DataEx!$D:$D,0),MATCH(Dug!N$6,DataEx!$7:$7,0))</f>
        <v>583035.2899999998</v>
      </c>
      <c r="O39" s="91">
        <f>+INDEX(DataEx!$1:$1048576,MATCH(Dug!$A39,DataEx!$D:$D,0),MATCH(Dug!O$6,DataEx!$7:$7,0))</f>
        <v>872287.29000000015</v>
      </c>
      <c r="P39" s="91">
        <f>+INDEX(DataEx!$1:$1048576,MATCH(Dug!$A39,DataEx!$D:$D,0),MATCH(Dug!P$6,DataEx!$7:$7,0))</f>
        <v>927461.39000000013</v>
      </c>
      <c r="Q39" s="91">
        <f>+INDEX(DataEx!$1:$1048576,MATCH(Dug!$A39,DataEx!$D:$D,0),MATCH(Dug!Q$6,DataEx!$7:$7,0))</f>
        <v>532803.81000000006</v>
      </c>
      <c r="R39" s="91">
        <f>+INDEX(DataEx!$1:$1048576,MATCH(Dug!$A39,DataEx!$D:$D,0),MATCH(Dug!R$6,DataEx!$7:$7,0))</f>
        <v>668357.01</v>
      </c>
      <c r="S39" s="126">
        <f t="shared" si="3"/>
        <v>7928041.8100000005</v>
      </c>
      <c r="T39" s="127">
        <f t="shared" si="4"/>
        <v>2.336449479277252E-3</v>
      </c>
    </row>
    <row r="40" spans="1:20">
      <c r="A40" s="72">
        <v>418</v>
      </c>
      <c r="B40" s="398" t="str">
        <f>+VLOOKUP($A40,Master!$D$22:$G$218,4,FALSE)</f>
        <v>Subvencije</v>
      </c>
      <c r="C40" s="399"/>
      <c r="D40" s="399"/>
      <c r="E40" s="399"/>
      <c r="F40" s="399"/>
      <c r="G40" s="91">
        <f>+INDEX(DataEx!$1:$1048576,MATCH(Dug!$A40,DataEx!$D:$D,0),MATCH(Dug!G$6,DataEx!$7:$7,0))</f>
        <v>77660</v>
      </c>
      <c r="H40" s="91">
        <f>+INDEX(DataEx!$1:$1048576,MATCH(Dug!$A40,DataEx!$D:$D,0),MATCH(Dug!H$6,DataEx!$7:$7,0))</f>
        <v>1074577.6399999999</v>
      </c>
      <c r="I40" s="91">
        <f>+INDEX(DataEx!$1:$1048576,MATCH(Dug!$A40,DataEx!$D:$D,0),MATCH(Dug!I$6,DataEx!$7:$7,0))</f>
        <v>3164428.47</v>
      </c>
      <c r="J40" s="91">
        <f>+INDEX(DataEx!$1:$1048576,MATCH(Dug!$A40,DataEx!$D:$D,0),MATCH(Dug!J$6,DataEx!$7:$7,0))</f>
        <v>667057.27000000025</v>
      </c>
      <c r="K40" s="91">
        <f>+INDEX(DataEx!$1:$1048576,MATCH(Dug!$A40,DataEx!$D:$D,0),MATCH(Dug!K$6,DataEx!$7:$7,0))</f>
        <v>1249861.7200000004</v>
      </c>
      <c r="L40" s="91">
        <f>+INDEX(DataEx!$1:$1048576,MATCH(Dug!$A40,DataEx!$D:$D,0),MATCH(Dug!L$6,DataEx!$7:$7,0))</f>
        <v>697386.65000000014</v>
      </c>
      <c r="M40" s="91">
        <f>+INDEX(DataEx!$1:$1048576,MATCH(Dug!$A40,DataEx!$D:$D,0),MATCH(Dug!M$6,DataEx!$7:$7,0))</f>
        <v>891788.01000000024</v>
      </c>
      <c r="N40" s="91">
        <f>+INDEX(DataEx!$1:$1048576,MATCH(Dug!$A40,DataEx!$D:$D,0),MATCH(Dug!N$6,DataEx!$7:$7,0))</f>
        <v>1091929.3799999997</v>
      </c>
      <c r="O40" s="91">
        <f>+INDEX(DataEx!$1:$1048576,MATCH(Dug!$A40,DataEx!$D:$D,0),MATCH(Dug!O$6,DataEx!$7:$7,0))</f>
        <v>1191416.1399999999</v>
      </c>
      <c r="P40" s="91">
        <f>+INDEX(DataEx!$1:$1048576,MATCH(Dug!$A40,DataEx!$D:$D,0),MATCH(Dug!P$6,DataEx!$7:$7,0))</f>
        <v>1143142.19</v>
      </c>
      <c r="Q40" s="91">
        <f>+INDEX(DataEx!$1:$1048576,MATCH(Dug!$A40,DataEx!$D:$D,0),MATCH(Dug!Q$6,DataEx!$7:$7,0))</f>
        <v>2199265.1999999997</v>
      </c>
      <c r="R40" s="91">
        <f>+INDEX(DataEx!$1:$1048576,MATCH(Dug!$A40,DataEx!$D:$D,0),MATCH(Dug!R$6,DataEx!$7:$7,0))</f>
        <v>3977237.29</v>
      </c>
      <c r="S40" s="126">
        <f t="shared" si="3"/>
        <v>17425749.960000001</v>
      </c>
      <c r="T40" s="127">
        <f t="shared" si="4"/>
        <v>5.1354906288085776E-3</v>
      </c>
    </row>
    <row r="41" spans="1:20">
      <c r="A41" s="72">
        <v>419</v>
      </c>
      <c r="B41" s="398" t="str">
        <f>+VLOOKUP($A41,Master!$D$22:$G$218,4,FALSE)</f>
        <v>Ostali izdaci</v>
      </c>
      <c r="C41" s="399"/>
      <c r="D41" s="399"/>
      <c r="E41" s="399"/>
      <c r="F41" s="399"/>
      <c r="G41" s="91">
        <f>+INDEX(DataEx!$1:$1048576,MATCH(Dug!$A41,DataEx!$D:$D,0),MATCH(Dug!G$6,DataEx!$7:$7,0))</f>
        <v>581683.60000000021</v>
      </c>
      <c r="H41" s="91">
        <f>+INDEX(DataEx!$1:$1048576,MATCH(Dug!$A41,DataEx!$D:$D,0),MATCH(Dug!H$6,DataEx!$7:$7,0))</f>
        <v>1362314.9500000002</v>
      </c>
      <c r="I41" s="91">
        <f>+INDEX(DataEx!$1:$1048576,MATCH(Dug!$A41,DataEx!$D:$D,0),MATCH(Dug!I$6,DataEx!$7:$7,0))</f>
        <v>3124988.67</v>
      </c>
      <c r="J41" s="91">
        <f>+INDEX(DataEx!$1:$1048576,MATCH(Dug!$A41,DataEx!$D:$D,0),MATCH(Dug!J$6,DataEx!$7:$7,0))</f>
        <v>1637869.83</v>
      </c>
      <c r="K41" s="91">
        <f>+INDEX(DataEx!$1:$1048576,MATCH(Dug!$A41,DataEx!$D:$D,0),MATCH(Dug!K$6,DataEx!$7:$7,0))</f>
        <v>1862941.280000001</v>
      </c>
      <c r="L41" s="91">
        <f>+INDEX(DataEx!$1:$1048576,MATCH(Dug!$A41,DataEx!$D:$D,0),MATCH(Dug!L$6,DataEx!$7:$7,0))</f>
        <v>1673742.2199999997</v>
      </c>
      <c r="M41" s="91">
        <f>+INDEX(DataEx!$1:$1048576,MATCH(Dug!$A41,DataEx!$D:$D,0),MATCH(Dug!M$6,DataEx!$7:$7,0))</f>
        <v>1597215.3400000008</v>
      </c>
      <c r="N41" s="91">
        <f>+INDEX(DataEx!$1:$1048576,MATCH(Dug!$A41,DataEx!$D:$D,0),MATCH(Dug!N$6,DataEx!$7:$7,0))</f>
        <v>1583362.94</v>
      </c>
      <c r="O41" s="91">
        <f>+INDEX(DataEx!$1:$1048576,MATCH(Dug!$A41,DataEx!$D:$D,0),MATCH(Dug!O$6,DataEx!$7:$7,0))</f>
        <v>1556662.8600000006</v>
      </c>
      <c r="P41" s="91">
        <f>+INDEX(DataEx!$1:$1048576,MATCH(Dug!$A41,DataEx!$D:$D,0),MATCH(Dug!P$6,DataEx!$7:$7,0))</f>
        <v>1657284.79</v>
      </c>
      <c r="Q41" s="91">
        <f>+INDEX(DataEx!$1:$1048576,MATCH(Dug!$A41,DataEx!$D:$D,0),MATCH(Dug!Q$6,DataEx!$7:$7,0))</f>
        <v>1584386.8800000004</v>
      </c>
      <c r="R41" s="91">
        <f>+INDEX(DataEx!$1:$1048576,MATCH(Dug!$A41,DataEx!$D:$D,0),MATCH(Dug!R$6,DataEx!$7:$7,0))</f>
        <v>3716241.4299999992</v>
      </c>
      <c r="S41" s="126">
        <f t="shared" si="3"/>
        <v>21938694.789999999</v>
      </c>
      <c r="T41" s="127">
        <f t="shared" si="4"/>
        <v>6.465487095875703E-3</v>
      </c>
    </row>
    <row r="42" spans="1:20">
      <c r="A42" s="72">
        <v>440</v>
      </c>
      <c r="B42" s="398" t="str">
        <f>+VLOOKUP($A42,Master!$D$22:$G$218,4,FALSE)</f>
        <v>Kapitalni izdaci u tekućem budžetu</v>
      </c>
      <c r="C42" s="399"/>
      <c r="D42" s="399"/>
      <c r="E42" s="399"/>
      <c r="F42" s="399"/>
      <c r="G42" s="91">
        <f>+INDEX(DataEx!$1:$1048576,MATCH(Dug!$A42,DataEx!$D:$D,0),MATCH(Dug!G$6,DataEx!$7:$7,0))</f>
        <v>159304.27999999997</v>
      </c>
      <c r="H42" s="91">
        <f>+INDEX(DataEx!$1:$1048576,MATCH(Dug!$A42,DataEx!$D:$D,0),MATCH(Dug!H$6,DataEx!$7:$7,0))</f>
        <v>113445.32999999999</v>
      </c>
      <c r="I42" s="91">
        <f>+INDEX(DataEx!$1:$1048576,MATCH(Dug!$A42,DataEx!$D:$D,0),MATCH(Dug!I$6,DataEx!$7:$7,0))</f>
        <v>518917.44999999995</v>
      </c>
      <c r="J42" s="91">
        <f>+INDEX(DataEx!$1:$1048576,MATCH(Dug!$A42,DataEx!$D:$D,0),MATCH(Dug!J$6,DataEx!$7:$7,0))</f>
        <v>701872.01000000152</v>
      </c>
      <c r="K42" s="91">
        <f>+INDEX(DataEx!$1:$1048576,MATCH(Dug!$A42,DataEx!$D:$D,0),MATCH(Dug!K$6,DataEx!$7:$7,0))</f>
        <v>697226.15</v>
      </c>
      <c r="L42" s="91">
        <f>+INDEX(DataEx!$1:$1048576,MATCH(Dug!$A42,DataEx!$D:$D,0),MATCH(Dug!L$6,DataEx!$7:$7,0))</f>
        <v>503944.99999999994</v>
      </c>
      <c r="M42" s="91">
        <f>+INDEX(DataEx!$1:$1048576,MATCH(Dug!$A42,DataEx!$D:$D,0),MATCH(Dug!M$6,DataEx!$7:$7,0))</f>
        <v>403992.4</v>
      </c>
      <c r="N42" s="91">
        <f>+INDEX(DataEx!$1:$1048576,MATCH(Dug!$A42,DataEx!$D:$D,0),MATCH(Dug!N$6,DataEx!$7:$7,0))</f>
        <v>1283008.3199999998</v>
      </c>
      <c r="O42" s="91">
        <f>+INDEX(DataEx!$1:$1048576,MATCH(Dug!$A42,DataEx!$D:$D,0),MATCH(Dug!O$6,DataEx!$7:$7,0))</f>
        <v>1970526.5499999998</v>
      </c>
      <c r="P42" s="91">
        <f>+INDEX(DataEx!$1:$1048576,MATCH(Dug!$A42,DataEx!$D:$D,0),MATCH(Dug!P$6,DataEx!$7:$7,0))</f>
        <v>655809.37</v>
      </c>
      <c r="Q42" s="91">
        <f>+INDEX(DataEx!$1:$1048576,MATCH(Dug!$A42,DataEx!$D:$D,0),MATCH(Dug!Q$6,DataEx!$7:$7,0))</f>
        <v>440058.91</v>
      </c>
      <c r="R42" s="91">
        <f>+INDEX(DataEx!$1:$1048576,MATCH(Dug!$A42,DataEx!$D:$D,0),MATCH(Dug!R$6,DataEx!$7:$7,0))</f>
        <v>4764124.82</v>
      </c>
      <c r="S42" s="126">
        <f t="shared" si="3"/>
        <v>12212230.590000002</v>
      </c>
      <c r="T42" s="127">
        <f t="shared" si="4"/>
        <v>3.5990299353402663E-3</v>
      </c>
    </row>
    <row r="43" spans="1:20">
      <c r="A43" s="72">
        <v>42</v>
      </c>
      <c r="B43" s="384" t="str">
        <f>+VLOOKUP($A43,Master!$D$22:$G$218,4,FALSE)</f>
        <v>Transferi za socijalnu zaštitu</v>
      </c>
      <c r="C43" s="385"/>
      <c r="D43" s="385"/>
      <c r="E43" s="385"/>
      <c r="F43" s="385"/>
      <c r="G43" s="87">
        <f>+SUM(G44:G48)</f>
        <v>38151243.679999985</v>
      </c>
      <c r="H43" s="87">
        <f t="shared" ref="H43:R43" si="8">+SUM(H44:H48)</f>
        <v>42304307.499999993</v>
      </c>
      <c r="I43" s="87">
        <f t="shared" si="8"/>
        <v>40495852.529999986</v>
      </c>
      <c r="J43" s="87">
        <f t="shared" si="8"/>
        <v>40445889.589999996</v>
      </c>
      <c r="K43" s="87">
        <f t="shared" si="8"/>
        <v>39916624.779999986</v>
      </c>
      <c r="L43" s="87">
        <f t="shared" si="8"/>
        <v>39873840.350000001</v>
      </c>
      <c r="M43" s="87">
        <f t="shared" si="8"/>
        <v>39783817.739999995</v>
      </c>
      <c r="N43" s="87">
        <f t="shared" si="8"/>
        <v>39183217.88000001</v>
      </c>
      <c r="O43" s="87">
        <f t="shared" si="8"/>
        <v>40139584.429999992</v>
      </c>
      <c r="P43" s="87">
        <f t="shared" si="8"/>
        <v>39790180.209999986</v>
      </c>
      <c r="Q43" s="87">
        <f t="shared" si="8"/>
        <v>39831268.440000013</v>
      </c>
      <c r="R43" s="88">
        <f t="shared" si="8"/>
        <v>43051593.350000009</v>
      </c>
      <c r="S43" s="128">
        <f t="shared" si="3"/>
        <v>482967420.4799999</v>
      </c>
      <c r="T43" s="129">
        <f t="shared" si="4"/>
        <v>0.14233388333863659</v>
      </c>
    </row>
    <row r="44" spans="1:20">
      <c r="A44" s="72">
        <v>421</v>
      </c>
      <c r="B44" s="398" t="str">
        <f>+VLOOKUP($A44,Master!$D$22:$G$218,4,FALSE)</f>
        <v>Prava iz oblasti socijalne zaštite</v>
      </c>
      <c r="C44" s="399"/>
      <c r="D44" s="399"/>
      <c r="E44" s="399"/>
      <c r="F44" s="399"/>
      <c r="G44" s="91">
        <f>+INDEX(DataEx!$1:$1048576,MATCH(Dug!$A44,DataEx!$D:$D,0),MATCH(Dug!G$6,DataEx!$7:$7,0))</f>
        <v>5249177.4899999993</v>
      </c>
      <c r="H44" s="91">
        <f>+INDEX(DataEx!$1:$1048576,MATCH(Dug!$A44,DataEx!$D:$D,0),MATCH(Dug!H$6,DataEx!$7:$7,0))</f>
        <v>6265311.1100000003</v>
      </c>
      <c r="I44" s="91">
        <f>+INDEX(DataEx!$1:$1048576,MATCH(Dug!$A44,DataEx!$D:$D,0),MATCH(Dug!I$6,DataEx!$7:$7,0))</f>
        <v>5548846.8199999994</v>
      </c>
      <c r="J44" s="91">
        <f>+INDEX(DataEx!$1:$1048576,MATCH(Dug!$A44,DataEx!$D:$D,0),MATCH(Dug!J$6,DataEx!$7:$7,0))</f>
        <v>5564842.5499999998</v>
      </c>
      <c r="K44" s="91">
        <f>+INDEX(DataEx!$1:$1048576,MATCH(Dug!$A44,DataEx!$D:$D,0),MATCH(Dug!K$6,DataEx!$7:$7,0))</f>
        <v>5426012.3199999984</v>
      </c>
      <c r="L44" s="91">
        <f>+INDEX(DataEx!$1:$1048576,MATCH(Dug!$A44,DataEx!$D:$D,0),MATCH(Dug!L$6,DataEx!$7:$7,0))</f>
        <v>5414506.1200000001</v>
      </c>
      <c r="M44" s="91">
        <f>+INDEX(DataEx!$1:$1048576,MATCH(Dug!$A44,DataEx!$D:$D,0),MATCH(Dug!M$6,DataEx!$7:$7,0))</f>
        <v>5377364.7999999998</v>
      </c>
      <c r="N44" s="91">
        <f>+INDEX(DataEx!$1:$1048576,MATCH(Dug!$A44,DataEx!$D:$D,0),MATCH(Dug!N$6,DataEx!$7:$7,0))</f>
        <v>4628282.3600000003</v>
      </c>
      <c r="O44" s="91">
        <f>+INDEX(DataEx!$1:$1048576,MATCH(Dug!$A44,DataEx!$D:$D,0),MATCH(Dug!O$6,DataEx!$7:$7,0))</f>
        <v>4825112.1500000004</v>
      </c>
      <c r="P44" s="91">
        <f>+INDEX(DataEx!$1:$1048576,MATCH(Dug!$A44,DataEx!$D:$D,0),MATCH(Dug!P$6,DataEx!$7:$7,0))</f>
        <v>4994196.5700000012</v>
      </c>
      <c r="Q44" s="91">
        <f>+INDEX(DataEx!$1:$1048576,MATCH(Dug!$A44,DataEx!$D:$D,0),MATCH(Dug!Q$6,DataEx!$7:$7,0))</f>
        <v>5164469.1300000008</v>
      </c>
      <c r="R44" s="91">
        <f>+INDEX(DataEx!$1:$1048576,MATCH(Dug!$A44,DataEx!$D:$D,0),MATCH(Dug!R$6,DataEx!$7:$7,0))</f>
        <v>5578422.5699999994</v>
      </c>
      <c r="S44" s="126">
        <f t="shared" si="3"/>
        <v>64036543.990000002</v>
      </c>
      <c r="T44" s="127">
        <f t="shared" si="4"/>
        <v>1.8872018267036651E-2</v>
      </c>
    </row>
    <row r="45" spans="1:20">
      <c r="A45" s="72">
        <v>422</v>
      </c>
      <c r="B45" s="398" t="str">
        <f>+VLOOKUP($A45,Master!$D$22:$G$218,4,FALSE)</f>
        <v>Sredstva za tehnološke viškove</v>
      </c>
      <c r="C45" s="399"/>
      <c r="D45" s="399"/>
      <c r="E45" s="399"/>
      <c r="F45" s="399"/>
      <c r="G45" s="91">
        <f>+INDEX(DataEx!$1:$1048576,MATCH(Dug!$A45,DataEx!$D:$D,0),MATCH(Dug!G$6,DataEx!$7:$7,0))</f>
        <v>217499.03000000003</v>
      </c>
      <c r="H45" s="91">
        <f>+INDEX(DataEx!$1:$1048576,MATCH(Dug!$A45,DataEx!$D:$D,0),MATCH(Dug!H$6,DataEx!$7:$7,0))</f>
        <v>1858188.85</v>
      </c>
      <c r="I45" s="91">
        <f>+INDEX(DataEx!$1:$1048576,MATCH(Dug!$A45,DataEx!$D:$D,0),MATCH(Dug!I$6,DataEx!$7:$7,0))</f>
        <v>1411205.3399999999</v>
      </c>
      <c r="J45" s="91">
        <f>+INDEX(DataEx!$1:$1048576,MATCH(Dug!$A45,DataEx!$D:$D,0),MATCH(Dug!J$6,DataEx!$7:$7,0))</f>
        <v>929016.33999999985</v>
      </c>
      <c r="K45" s="91">
        <f>+INDEX(DataEx!$1:$1048576,MATCH(Dug!$A45,DataEx!$D:$D,0),MATCH(Dug!K$6,DataEx!$7:$7,0))</f>
        <v>880474.57</v>
      </c>
      <c r="L45" s="91">
        <f>+INDEX(DataEx!$1:$1048576,MATCH(Dug!$A45,DataEx!$D:$D,0),MATCH(Dug!L$6,DataEx!$7:$7,0))</f>
        <v>934224.59999999986</v>
      </c>
      <c r="M45" s="91">
        <f>+INDEX(DataEx!$1:$1048576,MATCH(Dug!$A45,DataEx!$D:$D,0),MATCH(Dug!M$6,DataEx!$7:$7,0))</f>
        <v>746595.69</v>
      </c>
      <c r="N45" s="91">
        <f>+INDEX(DataEx!$1:$1048576,MATCH(Dug!$A45,DataEx!$D:$D,0),MATCH(Dug!N$6,DataEx!$7:$7,0))</f>
        <v>1119949.56</v>
      </c>
      <c r="O45" s="91">
        <f>+INDEX(DataEx!$1:$1048576,MATCH(Dug!$A45,DataEx!$D:$D,0),MATCH(Dug!O$6,DataEx!$7:$7,0))</f>
        <v>976049.14999999991</v>
      </c>
      <c r="P45" s="91">
        <f>+INDEX(DataEx!$1:$1048576,MATCH(Dug!$A45,DataEx!$D:$D,0),MATCH(Dug!P$6,DataEx!$7:$7,0))</f>
        <v>1095627.2599999998</v>
      </c>
      <c r="Q45" s="91">
        <f>+INDEX(DataEx!$1:$1048576,MATCH(Dug!$A45,DataEx!$D:$D,0),MATCH(Dug!Q$6,DataEx!$7:$7,0))</f>
        <v>977725.46</v>
      </c>
      <c r="R45" s="91">
        <f>+INDEX(DataEx!$1:$1048576,MATCH(Dug!$A45,DataEx!$D:$D,0),MATCH(Dug!R$6,DataEx!$7:$7,0))</f>
        <v>1939799.67</v>
      </c>
      <c r="S45" s="126">
        <f t="shared" si="3"/>
        <v>13086355.520000001</v>
      </c>
      <c r="T45" s="127">
        <f t="shared" si="4"/>
        <v>3.8566406778751576E-3</v>
      </c>
    </row>
    <row r="46" spans="1:20">
      <c r="A46" s="72">
        <v>423</v>
      </c>
      <c r="B46" s="398" t="str">
        <f>+VLOOKUP($A46,Master!$D$22:$G$218,4,FALSE)</f>
        <v>Prava iz oblasti penzijskog i invalidskog osiguranja</v>
      </c>
      <c r="C46" s="399"/>
      <c r="D46" s="399"/>
      <c r="E46" s="399"/>
      <c r="F46" s="399"/>
      <c r="G46" s="91">
        <f>+INDEX(DataEx!$1:$1048576,MATCH(Dug!$A46,DataEx!$D:$D,0),MATCH(Dug!G$6,DataEx!$7:$7,0))</f>
        <v>31674733.129999988</v>
      </c>
      <c r="H46" s="91">
        <f>+INDEX(DataEx!$1:$1048576,MATCH(Dug!$A46,DataEx!$D:$D,0),MATCH(Dug!H$6,DataEx!$7:$7,0))</f>
        <v>31981161.769999992</v>
      </c>
      <c r="I46" s="91">
        <f>+INDEX(DataEx!$1:$1048576,MATCH(Dug!$A46,DataEx!$D:$D,0),MATCH(Dug!I$6,DataEx!$7:$7,0))</f>
        <v>32270882.729999989</v>
      </c>
      <c r="J46" s="91">
        <f>+INDEX(DataEx!$1:$1048576,MATCH(Dug!$A46,DataEx!$D:$D,0),MATCH(Dug!J$6,DataEx!$7:$7,0))</f>
        <v>31901739.649999991</v>
      </c>
      <c r="K46" s="91">
        <f>+INDEX(DataEx!$1:$1048576,MATCH(Dug!$A46,DataEx!$D:$D,0),MATCH(Dug!K$6,DataEx!$7:$7,0))</f>
        <v>31873820.949999992</v>
      </c>
      <c r="L46" s="91">
        <f>+INDEX(DataEx!$1:$1048576,MATCH(Dug!$A46,DataEx!$D:$D,0),MATCH(Dug!L$6,DataEx!$7:$7,0))</f>
        <v>31986440.059999999</v>
      </c>
      <c r="M46" s="91">
        <f>+INDEX(DataEx!$1:$1048576,MATCH(Dug!$A46,DataEx!$D:$D,0),MATCH(Dug!M$6,DataEx!$7:$7,0))</f>
        <v>31784804.799999997</v>
      </c>
      <c r="N46" s="91">
        <f>+INDEX(DataEx!$1:$1048576,MATCH(Dug!$A46,DataEx!$D:$D,0),MATCH(Dug!N$6,DataEx!$7:$7,0))</f>
        <v>31691801.060000014</v>
      </c>
      <c r="O46" s="91">
        <f>+INDEX(DataEx!$1:$1048576,MATCH(Dug!$A46,DataEx!$D:$D,0),MATCH(Dug!O$6,DataEx!$7:$7,0))</f>
        <v>31830341.049999997</v>
      </c>
      <c r="P46" s="91">
        <f>+INDEX(DataEx!$1:$1048576,MATCH(Dug!$A46,DataEx!$D:$D,0),MATCH(Dug!P$6,DataEx!$7:$7,0))</f>
        <v>31877312.889999993</v>
      </c>
      <c r="Q46" s="91">
        <f>+INDEX(DataEx!$1:$1048576,MATCH(Dug!$A46,DataEx!$D:$D,0),MATCH(Dug!Q$6,DataEx!$7:$7,0))</f>
        <v>32168831.480000004</v>
      </c>
      <c r="R46" s="91">
        <f>+INDEX(DataEx!$1:$1048576,MATCH(Dug!$A46,DataEx!$D:$D,0),MATCH(Dug!R$6,DataEx!$7:$7,0))</f>
        <v>32148029.950000003</v>
      </c>
      <c r="S46" s="126">
        <f t="shared" si="3"/>
        <v>383189899.51999998</v>
      </c>
      <c r="T46" s="127">
        <f t="shared" si="4"/>
        <v>0.11292874869409983</v>
      </c>
    </row>
    <row r="47" spans="1:20">
      <c r="A47" s="72">
        <v>424</v>
      </c>
      <c r="B47" s="398" t="str">
        <f>+VLOOKUP($A47,Master!$D$22:$G$218,4,FALSE)</f>
        <v>Ostala prava iz oblasti zdravstvene zaštite</v>
      </c>
      <c r="C47" s="399"/>
      <c r="D47" s="399"/>
      <c r="E47" s="399"/>
      <c r="F47" s="399"/>
      <c r="G47" s="91">
        <f>+INDEX(DataEx!$1:$1048576,MATCH(Dug!$A47,DataEx!$D:$D,0),MATCH(Dug!G$6,DataEx!$7:$7,0))</f>
        <v>639432.91000000015</v>
      </c>
      <c r="H47" s="91">
        <f>+INDEX(DataEx!$1:$1048576,MATCH(Dug!$A47,DataEx!$D:$D,0),MATCH(Dug!H$6,DataEx!$7:$7,0))</f>
        <v>1579093.2500000002</v>
      </c>
      <c r="I47" s="91">
        <f>+INDEX(DataEx!$1:$1048576,MATCH(Dug!$A47,DataEx!$D:$D,0),MATCH(Dug!I$6,DataEx!$7:$7,0))</f>
        <v>626460.35000000009</v>
      </c>
      <c r="J47" s="91">
        <f>+INDEX(DataEx!$1:$1048576,MATCH(Dug!$A47,DataEx!$D:$D,0),MATCH(Dug!J$6,DataEx!$7:$7,0))</f>
        <v>1544704.7100000004</v>
      </c>
      <c r="K47" s="91">
        <f>+INDEX(DataEx!$1:$1048576,MATCH(Dug!$A47,DataEx!$D:$D,0),MATCH(Dug!K$6,DataEx!$7:$7,0))</f>
        <v>1166317.4599999997</v>
      </c>
      <c r="L47" s="91">
        <f>+INDEX(DataEx!$1:$1048576,MATCH(Dug!$A47,DataEx!$D:$D,0),MATCH(Dug!L$6,DataEx!$7:$7,0))</f>
        <v>678250.89000000025</v>
      </c>
      <c r="M47" s="91">
        <f>+INDEX(DataEx!$1:$1048576,MATCH(Dug!$A47,DataEx!$D:$D,0),MATCH(Dug!M$6,DataEx!$7:$7,0))</f>
        <v>1306714.3699999999</v>
      </c>
      <c r="N47" s="91">
        <f>+INDEX(DataEx!$1:$1048576,MATCH(Dug!$A47,DataEx!$D:$D,0),MATCH(Dug!N$6,DataEx!$7:$7,0))</f>
        <v>1105331.22</v>
      </c>
      <c r="O47" s="91">
        <f>+INDEX(DataEx!$1:$1048576,MATCH(Dug!$A47,DataEx!$D:$D,0),MATCH(Dug!O$6,DataEx!$7:$7,0))</f>
        <v>1786629.0099999988</v>
      </c>
      <c r="P47" s="91">
        <f>+INDEX(DataEx!$1:$1048576,MATCH(Dug!$A47,DataEx!$D:$D,0),MATCH(Dug!P$6,DataEx!$7:$7,0))</f>
        <v>1261101.8699999999</v>
      </c>
      <c r="Q47" s="91">
        <f>+INDEX(DataEx!$1:$1048576,MATCH(Dug!$A47,DataEx!$D:$D,0),MATCH(Dug!Q$6,DataEx!$7:$7,0))</f>
        <v>1076426.2</v>
      </c>
      <c r="R47" s="91">
        <f>+INDEX(DataEx!$1:$1048576,MATCH(Dug!$A47,DataEx!$D:$D,0),MATCH(Dug!R$6,DataEx!$7:$7,0))</f>
        <v>2021633.8499999987</v>
      </c>
      <c r="S47" s="126">
        <f t="shared" si="3"/>
        <v>14792096.09</v>
      </c>
      <c r="T47" s="127">
        <f t="shared" si="4"/>
        <v>4.3593343772867377E-3</v>
      </c>
    </row>
    <row r="48" spans="1:20">
      <c r="A48" s="72">
        <v>425</v>
      </c>
      <c r="B48" s="398" t="str">
        <f>+VLOOKUP($A48,Master!$D$22:$G$218,4,FALSE)</f>
        <v>Ostala prava iz zdravstvenog osiguranja</v>
      </c>
      <c r="C48" s="399"/>
      <c r="D48" s="399"/>
      <c r="E48" s="399"/>
      <c r="F48" s="399"/>
      <c r="G48" s="91">
        <f>+INDEX(DataEx!$1:$1048576,MATCH(Dug!$A48,DataEx!$D:$D,0),MATCH(Dug!G$6,DataEx!$7:$7,0))</f>
        <v>370401.12000000005</v>
      </c>
      <c r="H48" s="91">
        <f>+INDEX(DataEx!$1:$1048576,MATCH(Dug!$A48,DataEx!$D:$D,0),MATCH(Dug!H$6,DataEx!$7:$7,0))</f>
        <v>620552.5199999999</v>
      </c>
      <c r="I48" s="91">
        <f>+INDEX(DataEx!$1:$1048576,MATCH(Dug!$A48,DataEx!$D:$D,0),MATCH(Dug!I$6,DataEx!$7:$7,0))</f>
        <v>638457.29</v>
      </c>
      <c r="J48" s="91">
        <f>+INDEX(DataEx!$1:$1048576,MATCH(Dug!$A48,DataEx!$D:$D,0),MATCH(Dug!J$6,DataEx!$7:$7,0))</f>
        <v>505586.33999999991</v>
      </c>
      <c r="K48" s="91">
        <f>+INDEX(DataEx!$1:$1048576,MATCH(Dug!$A48,DataEx!$D:$D,0),MATCH(Dug!K$6,DataEx!$7:$7,0))</f>
        <v>569999.48</v>
      </c>
      <c r="L48" s="91">
        <f>+INDEX(DataEx!$1:$1048576,MATCH(Dug!$A48,DataEx!$D:$D,0),MATCH(Dug!L$6,DataEx!$7:$7,0))</f>
        <v>860418.68</v>
      </c>
      <c r="M48" s="91">
        <f>+INDEX(DataEx!$1:$1048576,MATCH(Dug!$A48,DataEx!$D:$D,0),MATCH(Dug!M$6,DataEx!$7:$7,0))</f>
        <v>568338.07999999984</v>
      </c>
      <c r="N48" s="91">
        <f>+INDEX(DataEx!$1:$1048576,MATCH(Dug!$A48,DataEx!$D:$D,0),MATCH(Dug!N$6,DataEx!$7:$7,0))</f>
        <v>637853.68000000005</v>
      </c>
      <c r="O48" s="91">
        <f>+INDEX(DataEx!$1:$1048576,MATCH(Dug!$A48,DataEx!$D:$D,0),MATCH(Dug!O$6,DataEx!$7:$7,0))</f>
        <v>721453.06999999983</v>
      </c>
      <c r="P48" s="91">
        <f>+INDEX(DataEx!$1:$1048576,MATCH(Dug!$A48,DataEx!$D:$D,0),MATCH(Dug!P$6,DataEx!$7:$7,0))</f>
        <v>561941.62</v>
      </c>
      <c r="Q48" s="91">
        <f>+INDEX(DataEx!$1:$1048576,MATCH(Dug!$A48,DataEx!$D:$D,0),MATCH(Dug!Q$6,DataEx!$7:$7,0))</f>
        <v>443816.17000000004</v>
      </c>
      <c r="R48" s="91">
        <f>+INDEX(DataEx!$1:$1048576,MATCH(Dug!$A48,DataEx!$D:$D,0),MATCH(Dug!R$6,DataEx!$7:$7,0))</f>
        <v>1363707.3099999996</v>
      </c>
      <c r="S48" s="126">
        <f t="shared" si="3"/>
        <v>7862525.3599999994</v>
      </c>
      <c r="T48" s="127">
        <f t="shared" si="4"/>
        <v>2.3171413223382312E-3</v>
      </c>
    </row>
    <row r="49" spans="1:20">
      <c r="A49" s="72">
        <v>43</v>
      </c>
      <c r="B49" s="392" t="str">
        <f>+VLOOKUP($A49,Master!$D$22:$G$218,4,FALSE)</f>
        <v xml:space="preserve">Transferi institucijama, pojedincima, nevladinom i javnom sektoru </v>
      </c>
      <c r="C49" s="393"/>
      <c r="D49" s="393"/>
      <c r="E49" s="393"/>
      <c r="F49" s="393"/>
      <c r="G49" s="85">
        <f>+INDEX(DataEx!$1:$1048576,MATCH(Dug!$A49,DataEx!$D:$D,0),MATCH(Dug!G$6,DataEx!$7:$7,0))</f>
        <v>4766352.82</v>
      </c>
      <c r="H49" s="85">
        <f>+INDEX(DataEx!$1:$1048576,MATCH(Dug!$A49,DataEx!$D:$D,0),MATCH(Dug!H$6,DataEx!$7:$7,0))</f>
        <v>7183318.2800000003</v>
      </c>
      <c r="I49" s="85">
        <f>+INDEX(DataEx!$1:$1048576,MATCH(Dug!$A49,DataEx!$D:$D,0),MATCH(Dug!I$6,DataEx!$7:$7,0))</f>
        <v>8947545.6400000043</v>
      </c>
      <c r="J49" s="85">
        <f>+INDEX(DataEx!$1:$1048576,MATCH(Dug!$A49,DataEx!$D:$D,0),MATCH(Dug!J$6,DataEx!$7:$7,0))</f>
        <v>5884665.6099999966</v>
      </c>
      <c r="K49" s="85">
        <f>+INDEX(DataEx!$1:$1048576,MATCH(Dug!$A49,DataEx!$D:$D,0),MATCH(Dug!K$6,DataEx!$7:$7,0))</f>
        <v>7415737.6300000092</v>
      </c>
      <c r="L49" s="85">
        <f>+INDEX(DataEx!$1:$1048576,MATCH(Dug!$A49,DataEx!$D:$D,0),MATCH(Dug!L$6,DataEx!$7:$7,0))</f>
        <v>7060820.3000000007</v>
      </c>
      <c r="M49" s="85">
        <f>+INDEX(DataEx!$1:$1048576,MATCH(Dug!$A49,DataEx!$D:$D,0),MATCH(Dug!M$6,DataEx!$7:$7,0))</f>
        <v>5861351.5200000033</v>
      </c>
      <c r="N49" s="85">
        <f>+INDEX(DataEx!$1:$1048576,MATCH(Dug!$A49,DataEx!$D:$D,0),MATCH(Dug!N$6,DataEx!$7:$7,0))</f>
        <v>9038041.9699999969</v>
      </c>
      <c r="O49" s="85">
        <f>+INDEX(DataEx!$1:$1048576,MATCH(Dug!$A49,DataEx!$D:$D,0),MATCH(Dug!O$6,DataEx!$7:$7,0))</f>
        <v>8245712.2599999988</v>
      </c>
      <c r="P49" s="85">
        <f>+INDEX(DataEx!$1:$1048576,MATCH(Dug!$A49,DataEx!$D:$D,0),MATCH(Dug!P$6,DataEx!$7:$7,0))</f>
        <v>7298462.0700000059</v>
      </c>
      <c r="Q49" s="85">
        <f>+INDEX(DataEx!$1:$1048576,MATCH(Dug!$A49,DataEx!$D:$D,0),MATCH(Dug!Q$6,DataEx!$7:$7,0))</f>
        <v>4753269.4800000023</v>
      </c>
      <c r="R49" s="86">
        <f>+INDEX(DataEx!$1:$1048576,MATCH(Dug!$A49,DataEx!$D:$D,0),MATCH(Dug!R$6,DataEx!$7:$7,0))</f>
        <v>17851748.629999999</v>
      </c>
      <c r="S49" s="128">
        <f t="shared" si="3"/>
        <v>94307026.210000023</v>
      </c>
      <c r="T49" s="129">
        <f t="shared" si="4"/>
        <v>2.779294150575887E-2</v>
      </c>
    </row>
    <row r="50" spans="1:20">
      <c r="A50" s="72">
        <v>44</v>
      </c>
      <c r="B50" s="392" t="str">
        <f>+VLOOKUP($A50,Master!$D$22:$G$218,4,FALSE)</f>
        <v>Kapitalni budžet</v>
      </c>
      <c r="C50" s="393"/>
      <c r="D50" s="393"/>
      <c r="E50" s="393"/>
      <c r="F50" s="393"/>
      <c r="G50" s="85">
        <f>+INDEX(DataEx!$1:$1048576,MATCH(Dug!$A50,DataEx!$D:$D,0),MATCH(Dug!G$6,DataEx!$7:$7,0))</f>
        <v>138077.81000000003</v>
      </c>
      <c r="H50" s="85">
        <f>+INDEX(DataEx!$1:$1048576,MATCH(Dug!$A50,DataEx!$D:$D,0),MATCH(Dug!H$6,DataEx!$7:$7,0))</f>
        <v>2008065.0199999998</v>
      </c>
      <c r="I50" s="85">
        <f>+INDEX(DataEx!$1:$1048576,MATCH(Dug!$A50,DataEx!$D:$D,0),MATCH(Dug!I$6,DataEx!$7:$7,0))</f>
        <v>4422241.25</v>
      </c>
      <c r="J50" s="85">
        <f>+INDEX(DataEx!$1:$1048576,MATCH(Dug!$A50,DataEx!$D:$D,0),MATCH(Dug!J$6,DataEx!$7:$7,0))</f>
        <v>4197672.6700000009</v>
      </c>
      <c r="K50" s="85">
        <f>+INDEX(DataEx!$1:$1048576,MATCH(Dug!$A50,DataEx!$D:$D,0),MATCH(Dug!K$6,DataEx!$7:$7,0))</f>
        <v>4236917.4399999995</v>
      </c>
      <c r="L50" s="85">
        <f>+INDEX(DataEx!$1:$1048576,MATCH(Dug!$A50,DataEx!$D:$D,0),MATCH(Dug!L$6,DataEx!$7:$7,0))</f>
        <v>4706155.4200000009</v>
      </c>
      <c r="M50" s="85">
        <f>+INDEX(DataEx!$1:$1048576,MATCH(Dug!$A50,DataEx!$D:$D,0),MATCH(Dug!M$6,DataEx!$7:$7,0))</f>
        <v>4524523.57</v>
      </c>
      <c r="N50" s="85">
        <f>+INDEX(DataEx!$1:$1048576,MATCH(Dug!$A50,DataEx!$D:$D,0),MATCH(Dug!N$6,DataEx!$7:$7,0))</f>
        <v>4216317.49</v>
      </c>
      <c r="O50" s="85">
        <f>+INDEX(DataEx!$1:$1048576,MATCH(Dug!$A50,DataEx!$D:$D,0),MATCH(Dug!O$6,DataEx!$7:$7,0))</f>
        <v>3941356.5699999994</v>
      </c>
      <c r="P50" s="85">
        <f>+INDEX(DataEx!$1:$1048576,MATCH(Dug!$A50,DataEx!$D:$D,0),MATCH(Dug!P$6,DataEx!$7:$7,0))</f>
        <v>5975320.6699999981</v>
      </c>
      <c r="Q50" s="85">
        <f>+INDEX(DataEx!$1:$1048576,MATCH(Dug!$A50,DataEx!$D:$D,0),MATCH(Dug!Q$6,DataEx!$7:$7,0))</f>
        <v>6045846.2700000005</v>
      </c>
      <c r="R50" s="85">
        <f>+INDEX(DataEx!$1:$1048576,MATCH(Dug!$A50,DataEx!$D:$D,0),MATCH(Dug!R$6,DataEx!$7:$7,0))</f>
        <v>17373008.68</v>
      </c>
      <c r="S50" s="128">
        <f t="shared" si="3"/>
        <v>61785502.859999999</v>
      </c>
      <c r="T50" s="129">
        <f t="shared" si="4"/>
        <v>1.820862067125377E-2</v>
      </c>
    </row>
    <row r="51" spans="1:20">
      <c r="A51" s="72">
        <v>451</v>
      </c>
      <c r="B51" s="382" t="str">
        <f>+VLOOKUP($A51,Master!$D$22:$G$218,4,FALSE)</f>
        <v>Pozajmice i krediti</v>
      </c>
      <c r="C51" s="383"/>
      <c r="D51" s="383"/>
      <c r="E51" s="383"/>
      <c r="F51" s="383"/>
      <c r="G51" s="91">
        <f>+INDEX(DataEx!$1:$1048576,MATCH(Dug!$A51,DataEx!$D:$D,0),MATCH(Dug!G$6,DataEx!$7:$7,0))</f>
        <v>5000</v>
      </c>
      <c r="H51" s="91">
        <f>+INDEX(DataEx!$1:$1048576,MATCH(Dug!$A51,DataEx!$D:$D,0),MATCH(Dug!H$6,DataEx!$7:$7,0))</f>
        <v>57001.11</v>
      </c>
      <c r="I51" s="91">
        <f>+INDEX(DataEx!$1:$1048576,MATCH(Dug!$A51,DataEx!$D:$D,0),MATCH(Dug!I$6,DataEx!$7:$7,0))</f>
        <v>614160.66</v>
      </c>
      <c r="J51" s="91">
        <f>+INDEX(DataEx!$1:$1048576,MATCH(Dug!$A51,DataEx!$D:$D,0),MATCH(Dug!J$6,DataEx!$7:$7,0))</f>
        <v>220833.34</v>
      </c>
      <c r="K51" s="91">
        <f>+INDEX(DataEx!$1:$1048576,MATCH(Dug!$A51,DataEx!$D:$D,0),MATCH(Dug!K$6,DataEx!$7:$7,0))</f>
        <v>331814</v>
      </c>
      <c r="L51" s="91">
        <f>+INDEX(DataEx!$1:$1048576,MATCH(Dug!$A51,DataEx!$D:$D,0),MATCH(Dug!L$6,DataEx!$7:$7,0))</f>
        <v>6656</v>
      </c>
      <c r="M51" s="91">
        <f>+INDEX(DataEx!$1:$1048576,MATCH(Dug!$A51,DataEx!$D:$D,0),MATCH(Dug!M$6,DataEx!$7:$7,0))</f>
        <v>27500</v>
      </c>
      <c r="N51" s="91">
        <f>+INDEX(DataEx!$1:$1048576,MATCH(Dug!$A51,DataEx!$D:$D,0),MATCH(Dug!N$6,DataEx!$7:$7,0))</f>
        <v>40000</v>
      </c>
      <c r="O51" s="91">
        <f>+INDEX(DataEx!$1:$1048576,MATCH(Dug!$A51,DataEx!$D:$D,0),MATCH(Dug!O$6,DataEx!$7:$7,0))</f>
        <v>17507.28</v>
      </c>
      <c r="P51" s="91">
        <f>+INDEX(DataEx!$1:$1048576,MATCH(Dug!$A51,DataEx!$D:$D,0),MATCH(Dug!P$6,DataEx!$7:$7,0))</f>
        <v>533513.18999999994</v>
      </c>
      <c r="Q51" s="91">
        <f>+INDEX(DataEx!$1:$1048576,MATCH(Dug!$A51,DataEx!$D:$D,0),MATCH(Dug!Q$6,DataEx!$7:$7,0))</f>
        <v>69960</v>
      </c>
      <c r="R51" s="91">
        <f>+INDEX(DataEx!$1:$1048576,MATCH(Dug!$A51,DataEx!$D:$D,0),MATCH(Dug!R$6,DataEx!$7:$7,0))</f>
        <v>828836.4</v>
      </c>
      <c r="S51" s="126">
        <f t="shared" si="3"/>
        <v>2752781.98</v>
      </c>
      <c r="T51" s="127">
        <f t="shared" si="4"/>
        <v>8.1126414036088461E-4</v>
      </c>
    </row>
    <row r="52" spans="1:20">
      <c r="A52" s="72">
        <v>47</v>
      </c>
      <c r="B52" s="382" t="str">
        <f>+VLOOKUP($A52,Master!$D$22:$G$218,4,FALSE)</f>
        <v>Rezerve</v>
      </c>
      <c r="C52" s="383"/>
      <c r="D52" s="383"/>
      <c r="E52" s="383"/>
      <c r="F52" s="383"/>
      <c r="G52" s="91">
        <f>+INDEX(DataEx!$1:$1048576,MATCH(Dug!$A52,DataEx!$D:$D,0),MATCH(Dug!G$6,DataEx!$7:$7,0))</f>
        <v>152480</v>
      </c>
      <c r="H52" s="91">
        <f>+INDEX(DataEx!$1:$1048576,MATCH(Dug!$A52,DataEx!$D:$D,0),MATCH(Dug!H$6,DataEx!$7:$7,0))</f>
        <v>69850</v>
      </c>
      <c r="I52" s="91">
        <f>+INDEX(DataEx!$1:$1048576,MATCH(Dug!$A52,DataEx!$D:$D,0),MATCH(Dug!I$6,DataEx!$7:$7,0))</f>
        <v>381882.20999999996</v>
      </c>
      <c r="J52" s="91">
        <f>+INDEX(DataEx!$1:$1048576,MATCH(Dug!$A52,DataEx!$D:$D,0),MATCH(Dug!J$6,DataEx!$7:$7,0))</f>
        <v>795860</v>
      </c>
      <c r="K52" s="91">
        <f>+INDEX(DataEx!$1:$1048576,MATCH(Dug!$A52,DataEx!$D:$D,0),MATCH(Dug!K$6,DataEx!$7:$7,0))</f>
        <v>1010265.09</v>
      </c>
      <c r="L52" s="91">
        <f>+INDEX(DataEx!$1:$1048576,MATCH(Dug!$A52,DataEx!$D:$D,0),MATCH(Dug!L$6,DataEx!$7:$7,0))</f>
        <v>3303845.5</v>
      </c>
      <c r="M52" s="91">
        <f>+INDEX(DataEx!$1:$1048576,MATCH(Dug!$A52,DataEx!$D:$D,0),MATCH(Dug!M$6,DataEx!$7:$7,0))</f>
        <v>2217610</v>
      </c>
      <c r="N52" s="91">
        <f>+INDEX(DataEx!$1:$1048576,MATCH(Dug!$A52,DataEx!$D:$D,0),MATCH(Dug!N$6,DataEx!$7:$7,0))</f>
        <v>1221150.82</v>
      </c>
      <c r="O52" s="91">
        <f>+INDEX(DataEx!$1:$1048576,MATCH(Dug!$A52,DataEx!$D:$D,0),MATCH(Dug!O$6,DataEx!$7:$7,0))</f>
        <v>2522421.1</v>
      </c>
      <c r="P52" s="91">
        <f>+INDEX(DataEx!$1:$1048576,MATCH(Dug!$A52,DataEx!$D:$D,0),MATCH(Dug!P$6,DataEx!$7:$7,0))</f>
        <v>283431.86</v>
      </c>
      <c r="Q52" s="91">
        <f>+INDEX(DataEx!$1:$1048576,MATCH(Dug!$A52,DataEx!$D:$D,0),MATCH(Dug!Q$6,DataEx!$7:$7,0))</f>
        <v>862021</v>
      </c>
      <c r="R52" s="91">
        <f>+INDEX(DataEx!$1:$1048576,MATCH(Dug!$A52,DataEx!$D:$D,0),MATCH(Dug!R$6,DataEx!$7:$7,0))</f>
        <v>1306027.21</v>
      </c>
      <c r="S52" s="126">
        <f t="shared" si="3"/>
        <v>14126844.789999999</v>
      </c>
      <c r="T52" s="127">
        <f t="shared" si="4"/>
        <v>4.1632801572505903E-3</v>
      </c>
    </row>
    <row r="53" spans="1:20" ht="13.5" thickBot="1">
      <c r="A53" s="72">
        <v>462</v>
      </c>
      <c r="B53" s="386" t="str">
        <f>+VLOOKUP($A53,Master!$D$22:$G$218,4,FALSE)</f>
        <v>Otplata garancija</v>
      </c>
      <c r="C53" s="387"/>
      <c r="D53" s="387"/>
      <c r="E53" s="387"/>
      <c r="F53" s="387"/>
      <c r="G53" s="99">
        <f>+INDEX(DataEx!$1:$1048576,MATCH(Dug!$A53,DataEx!$D:$D,0),MATCH(Dug!G$6,DataEx!$7:$7,0))</f>
        <v>0</v>
      </c>
      <c r="H53" s="99">
        <f>+INDEX(DataEx!$1:$1048576,MATCH(Dug!$A53,DataEx!$D:$D,0),MATCH(Dug!H$6,DataEx!$7:$7,0))</f>
        <v>0</v>
      </c>
      <c r="I53" s="99">
        <f>+INDEX(DataEx!$1:$1048576,MATCH(Dug!$A53,DataEx!$D:$D,0),MATCH(Dug!I$6,DataEx!$7:$7,0))</f>
        <v>0</v>
      </c>
      <c r="J53" s="99">
        <f>+INDEX(DataEx!$1:$1048576,MATCH(Dug!$A53,DataEx!$D:$D,0),MATCH(Dug!J$6,DataEx!$7:$7,0))</f>
        <v>145520.37</v>
      </c>
      <c r="K53" s="99">
        <f>+INDEX(DataEx!$1:$1048576,MATCH(Dug!$A53,DataEx!$D:$D,0),MATCH(Dug!K$6,DataEx!$7:$7,0))</f>
        <v>0</v>
      </c>
      <c r="L53" s="99">
        <f>+INDEX(DataEx!$1:$1048576,MATCH(Dug!$A53,DataEx!$D:$D,0),MATCH(Dug!L$6,DataEx!$7:$7,0))</f>
        <v>0</v>
      </c>
      <c r="M53" s="99">
        <f>+INDEX(DataEx!$1:$1048576,MATCH(Dug!$A53,DataEx!$D:$D,0),MATCH(Dug!M$6,DataEx!$7:$7,0))</f>
        <v>60056480</v>
      </c>
      <c r="N53" s="99">
        <f>+INDEX(DataEx!$1:$1048576,MATCH(Dug!$A53,DataEx!$D:$D,0),MATCH(Dug!N$6,DataEx!$7:$7,0))</f>
        <v>42900294.009999998</v>
      </c>
      <c r="O53" s="99">
        <f>+INDEX(DataEx!$1:$1048576,MATCH(Dug!$A53,DataEx!$D:$D,0),MATCH(Dug!O$6,DataEx!$7:$7,0))</f>
        <v>0</v>
      </c>
      <c r="P53" s="99">
        <f>+INDEX(DataEx!$1:$1048576,MATCH(Dug!$A53,DataEx!$D:$D,0),MATCH(Dug!P$6,DataEx!$7:$7,0))</f>
        <v>0</v>
      </c>
      <c r="Q53" s="99">
        <f>+INDEX(DataEx!$1:$1048576,MATCH(Dug!$A53,DataEx!$D:$D,0),MATCH(Dug!Q$6,DataEx!$7:$7,0))</f>
        <v>3552750.0900000008</v>
      </c>
      <c r="R53" s="99">
        <f>+INDEX(DataEx!$1:$1048576,MATCH(Dug!$A53,DataEx!$D:$D,0),MATCH(Dug!R$6,DataEx!$7:$7,0))</f>
        <v>575548.03</v>
      </c>
      <c r="S53" s="136">
        <f t="shared" si="3"/>
        <v>107230592.5</v>
      </c>
      <c r="T53" s="137">
        <f t="shared" si="4"/>
        <v>3.1601607056764014E-2</v>
      </c>
    </row>
    <row r="54" spans="1:20" ht="13.5" thickBot="1">
      <c r="A54" s="71">
        <v>1000</v>
      </c>
      <c r="B54" s="394" t="str">
        <f>+VLOOKUP($A54,Master!$D$22:$G$218,4,FALSE)</f>
        <v>Suficit / deficit</v>
      </c>
      <c r="C54" s="395"/>
      <c r="D54" s="395"/>
      <c r="E54" s="395"/>
      <c r="F54" s="395"/>
      <c r="G54" s="97">
        <f>+G10-G30</f>
        <v>-25764865.160000011</v>
      </c>
      <c r="H54" s="97">
        <f t="shared" ref="H54:R54" si="9">+H10-H30</f>
        <v>-19235739.12999998</v>
      </c>
      <c r="I54" s="97">
        <f t="shared" si="9"/>
        <v>-11659777.349999994</v>
      </c>
      <c r="J54" s="97">
        <f t="shared" si="9"/>
        <v>-14364838.129999951</v>
      </c>
      <c r="K54" s="97">
        <f t="shared" si="9"/>
        <v>-6163867.099999994</v>
      </c>
      <c r="L54" s="97">
        <f t="shared" si="9"/>
        <v>5042875.0399999768</v>
      </c>
      <c r="M54" s="97">
        <f t="shared" si="9"/>
        <v>-42234234.610000029</v>
      </c>
      <c r="N54" s="97">
        <f t="shared" si="9"/>
        <v>-17428959.019999936</v>
      </c>
      <c r="O54" s="97">
        <f t="shared" si="9"/>
        <v>-2160139.0499999821</v>
      </c>
      <c r="P54" s="97">
        <f t="shared" si="9"/>
        <v>19917616.980000034</v>
      </c>
      <c r="Q54" s="97">
        <f t="shared" si="9"/>
        <v>-4788039.1100000292</v>
      </c>
      <c r="R54" s="97">
        <f t="shared" si="9"/>
        <v>-6536324.8499999642</v>
      </c>
      <c r="S54" s="114">
        <f>+SUM(G54:R54)</f>
        <v>-125376291.48999986</v>
      </c>
      <c r="T54" s="115">
        <f t="shared" si="4"/>
        <v>-3.6949271709948647E-2</v>
      </c>
    </row>
    <row r="55" spans="1:20" ht="13.5" thickBot="1">
      <c r="A55" s="71">
        <v>1001</v>
      </c>
      <c r="B55" s="396" t="str">
        <f>+VLOOKUP($A55,Master!$D$22:$G$218,4,FALSE)</f>
        <v>Primarni bilans</v>
      </c>
      <c r="C55" s="397"/>
      <c r="D55" s="397"/>
      <c r="E55" s="397"/>
      <c r="F55" s="397"/>
      <c r="G55" s="98">
        <f>+G54+G38</f>
        <v>-25211074.65000001</v>
      </c>
      <c r="H55" s="98">
        <f t="shared" ref="H55:R55" si="10">+H54+H38</f>
        <v>-17451978.339999981</v>
      </c>
      <c r="I55" s="98">
        <f t="shared" si="10"/>
        <v>-9522874.729999993</v>
      </c>
      <c r="J55" s="98">
        <f t="shared" si="10"/>
        <v>10462634.000000048</v>
      </c>
      <c r="K55" s="98">
        <f t="shared" si="10"/>
        <v>-5038451.1699999943</v>
      </c>
      <c r="L55" s="98">
        <f t="shared" si="10"/>
        <v>8836821.489999976</v>
      </c>
      <c r="M55" s="98">
        <f t="shared" si="10"/>
        <v>-36495019.420000032</v>
      </c>
      <c r="N55" s="98">
        <f t="shared" si="10"/>
        <v>-15325378.929999936</v>
      </c>
      <c r="O55" s="98">
        <f t="shared" si="10"/>
        <v>16540179.570000015</v>
      </c>
      <c r="P55" s="98">
        <f t="shared" si="10"/>
        <v>20715005.270000033</v>
      </c>
      <c r="Q55" s="98">
        <f t="shared" si="10"/>
        <v>-4038920.3300000289</v>
      </c>
      <c r="R55" s="98">
        <f t="shared" si="10"/>
        <v>-924458.70999996364</v>
      </c>
      <c r="S55" s="114">
        <f t="shared" si="3"/>
        <v>-57453515.949999876</v>
      </c>
      <c r="T55" s="115">
        <f t="shared" si="4"/>
        <v>-1.6931953771321558E-2</v>
      </c>
    </row>
    <row r="56" spans="1:20">
      <c r="A56" s="71">
        <v>46</v>
      </c>
      <c r="B56" s="384" t="str">
        <f>+VLOOKUP($A56,Master!$D$22:$G$218,4,FALSE)</f>
        <v>Otplata dugova</v>
      </c>
      <c r="C56" s="385"/>
      <c r="D56" s="385"/>
      <c r="E56" s="385"/>
      <c r="F56" s="385"/>
      <c r="G56" s="87">
        <f>+SUM(G57:G59)</f>
        <v>16061025.709999999</v>
      </c>
      <c r="H56" s="87">
        <f t="shared" ref="H56:R56" si="11">+SUM(H57:H59)</f>
        <v>7562067.3200000031</v>
      </c>
      <c r="I56" s="87">
        <f t="shared" si="11"/>
        <v>7217299.5099999988</v>
      </c>
      <c r="J56" s="87">
        <f t="shared" si="11"/>
        <v>7894827.540000001</v>
      </c>
      <c r="K56" s="87">
        <f t="shared" si="11"/>
        <v>5565089.4999999991</v>
      </c>
      <c r="L56" s="87">
        <f t="shared" si="11"/>
        <v>18466625.890000001</v>
      </c>
      <c r="M56" s="87">
        <f t="shared" si="11"/>
        <v>34603919.260000005</v>
      </c>
      <c r="N56" s="87">
        <f t="shared" si="11"/>
        <v>16979858.110000022</v>
      </c>
      <c r="O56" s="87">
        <f t="shared" si="11"/>
        <v>24383898.32</v>
      </c>
      <c r="P56" s="87">
        <f t="shared" si="11"/>
        <v>14005707.240000002</v>
      </c>
      <c r="Q56" s="87">
        <f t="shared" si="11"/>
        <v>10161021.359999999</v>
      </c>
      <c r="R56" s="87">
        <f t="shared" si="11"/>
        <v>71667302.089999989</v>
      </c>
      <c r="S56" s="110">
        <f t="shared" si="3"/>
        <v>234568641.85000002</v>
      </c>
      <c r="T56" s="111">
        <f t="shared" si="4"/>
        <v>6.9129022555596831E-2</v>
      </c>
    </row>
    <row r="57" spans="1:20">
      <c r="A57" s="71">
        <v>4611</v>
      </c>
      <c r="B57" s="380" t="str">
        <f>+VLOOKUP($A57,Master!$D$22:$G$218,4,FALSE)</f>
        <v>Otplata hartija od vrijednosti i kredita rezidentima</v>
      </c>
      <c r="C57" s="381"/>
      <c r="D57" s="381"/>
      <c r="E57" s="381"/>
      <c r="F57" s="381"/>
      <c r="G57" s="100">
        <f>+INDEX(DataEx!$1:$1048576,MATCH(Dug!$A57,DataEx!$D:$D,0),MATCH(Dug!G$6,DataEx!$7:$7,0))</f>
        <v>10400865.82</v>
      </c>
      <c r="H57" s="100">
        <f>+INDEX(DataEx!$1:$1048576,MATCH(Dug!$A57,DataEx!$D:$D,0),MATCH(Dug!H$6,DataEx!$7:$7,0))</f>
        <v>1076386.28</v>
      </c>
      <c r="I57" s="100">
        <f>+INDEX(DataEx!$1:$1048576,MATCH(Dug!$A57,DataEx!$D:$D,0),MATCH(Dug!I$6,DataEx!$7:$7,0))</f>
        <v>1750313.7699999998</v>
      </c>
      <c r="J57" s="100">
        <f>+INDEX(DataEx!$1:$1048576,MATCH(Dug!$A57,DataEx!$D:$D,0),MATCH(Dug!J$6,DataEx!$7:$7,0))</f>
        <v>3128301.99</v>
      </c>
      <c r="K57" s="100">
        <f>+INDEX(DataEx!$1:$1048576,MATCH(Dug!$A57,DataEx!$D:$D,0),MATCH(Dug!K$6,DataEx!$7:$7,0))</f>
        <v>1945669.64</v>
      </c>
      <c r="L57" s="100">
        <f>+INDEX(DataEx!$1:$1048576,MATCH(Dug!$A57,DataEx!$D:$D,0),MATCH(Dug!L$6,DataEx!$7:$7,0))</f>
        <v>989736.54</v>
      </c>
      <c r="M57" s="100">
        <f>+INDEX(DataEx!$1:$1048576,MATCH(Dug!$A57,DataEx!$D:$D,0),MATCH(Dug!M$6,DataEx!$7:$7,0))</f>
        <v>4774307.7200000007</v>
      </c>
      <c r="N57" s="100">
        <f>+INDEX(DataEx!$1:$1048576,MATCH(Dug!$A57,DataEx!$D:$D,0),MATCH(Dug!N$6,DataEx!$7:$7,0))</f>
        <v>9944955.370000001</v>
      </c>
      <c r="O57" s="100">
        <f>+INDEX(DataEx!$1:$1048576,MATCH(Dug!$A57,DataEx!$D:$D,0),MATCH(Dug!O$6,DataEx!$7:$7,0))</f>
        <v>12179630.32</v>
      </c>
      <c r="P57" s="100">
        <f>+INDEX(DataEx!$1:$1048576,MATCH(Dug!$A57,DataEx!$D:$D,0),MATCH(Dug!P$6,DataEx!$7:$7,0))</f>
        <v>7710797.4800000004</v>
      </c>
      <c r="Q57" s="100">
        <f>+INDEX(DataEx!$1:$1048576,MATCH(Dug!$A57,DataEx!$D:$D,0),MATCH(Dug!Q$6,DataEx!$7:$7,0))</f>
        <v>4899072.42</v>
      </c>
      <c r="R57" s="100">
        <f>+INDEX(DataEx!$1:$1048576,MATCH(Dug!$A57,DataEx!$D:$D,0),MATCH(Dug!R$6,DataEx!$7:$7,0))</f>
        <v>48820983.07</v>
      </c>
      <c r="S57" s="108">
        <f t="shared" si="3"/>
        <v>107621020.41999999</v>
      </c>
      <c r="T57" s="109">
        <f t="shared" si="4"/>
        <v>3.1716668900815932E-2</v>
      </c>
    </row>
    <row r="58" spans="1:20">
      <c r="A58" s="71">
        <v>4612</v>
      </c>
      <c r="B58" s="382" t="str">
        <f>+VLOOKUP($A58,Master!$D$22:$G$218,4,FALSE)</f>
        <v>Otplata hartija od vrijednosti i kredita nerezidentima</v>
      </c>
      <c r="C58" s="383"/>
      <c r="D58" s="383"/>
      <c r="E58" s="383"/>
      <c r="F58" s="383"/>
      <c r="G58" s="100">
        <f>+INDEX(DataEx!$1:$1048576,MATCH(Dug!$A58,DataEx!$D:$D,0),MATCH(Dug!G$6,DataEx!$7:$7,0))</f>
        <v>3134669.4099999997</v>
      </c>
      <c r="H58" s="100">
        <f>+INDEX(DataEx!$1:$1048576,MATCH(Dug!$A58,DataEx!$D:$D,0),MATCH(Dug!H$6,DataEx!$7:$7,0))</f>
        <v>158802.38</v>
      </c>
      <c r="I58" s="100">
        <f>+INDEX(DataEx!$1:$1048576,MATCH(Dug!$A58,DataEx!$D:$D,0),MATCH(Dug!I$6,DataEx!$7:$7,0))</f>
        <v>3318984.8099999996</v>
      </c>
      <c r="J58" s="100">
        <f>+INDEX(DataEx!$1:$1048576,MATCH(Dug!$A58,DataEx!$D:$D,0),MATCH(Dug!J$6,DataEx!$7:$7,0))</f>
        <v>2298414.4</v>
      </c>
      <c r="K58" s="100">
        <f>+INDEX(DataEx!$1:$1048576,MATCH(Dug!$A58,DataEx!$D:$D,0),MATCH(Dug!K$6,DataEx!$7:$7,0))</f>
        <v>2516927.7599999998</v>
      </c>
      <c r="L58" s="100">
        <f>+INDEX(DataEx!$1:$1048576,MATCH(Dug!$A58,DataEx!$D:$D,0),MATCH(Dug!L$6,DataEx!$7:$7,0))</f>
        <v>11294736.17</v>
      </c>
      <c r="M58" s="100">
        <f>+INDEX(DataEx!$1:$1048576,MATCH(Dug!$A58,DataEx!$D:$D,0),MATCH(Dug!M$6,DataEx!$7:$7,0))</f>
        <v>14484226.060000002</v>
      </c>
      <c r="N58" s="100">
        <f>+INDEX(DataEx!$1:$1048576,MATCH(Dug!$A58,DataEx!$D:$D,0),MATCH(Dug!N$6,DataEx!$7:$7,0))</f>
        <v>790205.48</v>
      </c>
      <c r="O58" s="100">
        <f>+INDEX(DataEx!$1:$1048576,MATCH(Dug!$A58,DataEx!$D:$D,0),MATCH(Dug!O$6,DataEx!$7:$7,0))</f>
        <v>7014425.7999999998</v>
      </c>
      <c r="P58" s="100">
        <f>+INDEX(DataEx!$1:$1048576,MATCH(Dug!$A58,DataEx!$D:$D,0),MATCH(Dug!P$6,DataEx!$7:$7,0))</f>
        <v>3516922.290000001</v>
      </c>
      <c r="Q58" s="100">
        <f>+INDEX(DataEx!$1:$1048576,MATCH(Dug!$A58,DataEx!$D:$D,0),MATCH(Dug!Q$6,DataEx!$7:$7,0))</f>
        <v>2510690.9000000004</v>
      </c>
      <c r="R58" s="100">
        <f>+INDEX(DataEx!$1:$1048576,MATCH(Dug!$A58,DataEx!$D:$D,0),MATCH(Dug!R$6,DataEx!$7:$7,0))</f>
        <v>15365425.870000001</v>
      </c>
      <c r="S58" s="108">
        <f t="shared" si="3"/>
        <v>66404431.329999998</v>
      </c>
      <c r="T58" s="109">
        <f t="shared" si="4"/>
        <v>1.9569851259737557E-2</v>
      </c>
    </row>
    <row r="59" spans="1:20" ht="13.5" thickBot="1">
      <c r="A59" s="71">
        <v>4630</v>
      </c>
      <c r="B59" s="386" t="str">
        <f>+VLOOKUP($A59,Master!$D$22:$G$218,4,FALSE)</f>
        <v>Otplata obaveza iz prethodnih godina</v>
      </c>
      <c r="C59" s="387"/>
      <c r="D59" s="387"/>
      <c r="E59" s="387"/>
      <c r="F59" s="387"/>
      <c r="G59" s="100">
        <f>+INDEX(DataEx!$1:$1048576,MATCH(Dug!$A59,DataEx!$D:$D,0),MATCH(Dug!G$6,DataEx!$7:$7,0))</f>
        <v>2525490.4799999991</v>
      </c>
      <c r="H59" s="100">
        <f>+INDEX(DataEx!$1:$1048576,MATCH(Dug!$A59,DataEx!$D:$D,0),MATCH(Dug!H$6,DataEx!$7:$7,0))</f>
        <v>6326878.6600000029</v>
      </c>
      <c r="I59" s="100">
        <f>+INDEX(DataEx!$1:$1048576,MATCH(Dug!$A59,DataEx!$D:$D,0),MATCH(Dug!I$6,DataEx!$7:$7,0))</f>
        <v>2148000.9299999997</v>
      </c>
      <c r="J59" s="100">
        <f>+INDEX(DataEx!$1:$1048576,MATCH(Dug!$A59,DataEx!$D:$D,0),MATCH(Dug!J$6,DataEx!$7:$7,0))</f>
        <v>2468111.1500000008</v>
      </c>
      <c r="K59" s="100">
        <f>+INDEX(DataEx!$1:$1048576,MATCH(Dug!$A59,DataEx!$D:$D,0),MATCH(Dug!K$6,DataEx!$7:$7,0))</f>
        <v>1102492.0999999994</v>
      </c>
      <c r="L59" s="100">
        <f>+INDEX(DataEx!$1:$1048576,MATCH(Dug!$A59,DataEx!$D:$D,0),MATCH(Dug!L$6,DataEx!$7:$7,0))</f>
        <v>6182153.1799999997</v>
      </c>
      <c r="M59" s="100">
        <f>+INDEX(DataEx!$1:$1048576,MATCH(Dug!$A59,DataEx!$D:$D,0),MATCH(Dug!M$6,DataEx!$7:$7,0))</f>
        <v>15345385.480000004</v>
      </c>
      <c r="N59" s="100">
        <f>+INDEX(DataEx!$1:$1048576,MATCH(Dug!$A59,DataEx!$D:$D,0),MATCH(Dug!N$6,DataEx!$7:$7,0))</f>
        <v>6244697.2600000184</v>
      </c>
      <c r="O59" s="100">
        <f>+INDEX(DataEx!$1:$1048576,MATCH(Dug!$A59,DataEx!$D:$D,0),MATCH(Dug!O$6,DataEx!$7:$7,0))</f>
        <v>5189842.1999999974</v>
      </c>
      <c r="P59" s="100">
        <f>+INDEX(DataEx!$1:$1048576,MATCH(Dug!$A59,DataEx!$D:$D,0),MATCH(Dug!P$6,DataEx!$7:$7,0))</f>
        <v>2777987.4700000011</v>
      </c>
      <c r="Q59" s="100">
        <f>+INDEX(DataEx!$1:$1048576,MATCH(Dug!$A59,DataEx!$D:$D,0),MATCH(Dug!Q$6,DataEx!$7:$7,0))</f>
        <v>2751258.04</v>
      </c>
      <c r="R59" s="100">
        <f>+INDEX(DataEx!$1:$1048576,MATCH(Dug!$A59,DataEx!$D:$D,0),MATCH(Dug!R$6,DataEx!$7:$7,0))</f>
        <v>7480893.1499999966</v>
      </c>
      <c r="S59" s="108">
        <f t="shared" si="3"/>
        <v>60543190.100000016</v>
      </c>
      <c r="T59" s="109">
        <f t="shared" si="4"/>
        <v>1.7842502395043335E-2</v>
      </c>
    </row>
    <row r="60" spans="1:20" ht="13.5" thickBot="1">
      <c r="A60" s="71">
        <v>1002</v>
      </c>
      <c r="B60" s="388" t="str">
        <f>+VLOOKUP($A60,Master!$D$22:$G$218,4,FALSE)</f>
        <v>Nedostajuća sredstva</v>
      </c>
      <c r="C60" s="389"/>
      <c r="D60" s="389"/>
      <c r="E60" s="389"/>
      <c r="F60" s="389"/>
      <c r="G60" s="79">
        <f>+G54-G56</f>
        <v>-41825890.870000012</v>
      </c>
      <c r="H60" s="79">
        <f t="shared" ref="H60:R60" si="12">+H54-H56</f>
        <v>-26797806.449999984</v>
      </c>
      <c r="I60" s="79">
        <f t="shared" si="12"/>
        <v>-18877076.859999992</v>
      </c>
      <c r="J60" s="79">
        <f t="shared" si="12"/>
        <v>-22259665.66999995</v>
      </c>
      <c r="K60" s="79">
        <f t="shared" si="12"/>
        <v>-11728956.599999994</v>
      </c>
      <c r="L60" s="79">
        <f t="shared" si="12"/>
        <v>-13423750.850000024</v>
      </c>
      <c r="M60" s="79">
        <f t="shared" si="12"/>
        <v>-76838153.870000035</v>
      </c>
      <c r="N60" s="79">
        <f t="shared" si="12"/>
        <v>-34408817.129999958</v>
      </c>
      <c r="O60" s="79">
        <f t="shared" si="12"/>
        <v>-26544037.369999982</v>
      </c>
      <c r="P60" s="79">
        <f t="shared" si="12"/>
        <v>5911909.7400000319</v>
      </c>
      <c r="Q60" s="79">
        <f t="shared" si="12"/>
        <v>-14949060.470000029</v>
      </c>
      <c r="R60" s="79">
        <f t="shared" si="12"/>
        <v>-78203626.939999953</v>
      </c>
      <c r="S60" s="118">
        <f t="shared" si="3"/>
        <v>-359944933.33999991</v>
      </c>
      <c r="T60" s="119">
        <f t="shared" si="4"/>
        <v>-0.10607829426554549</v>
      </c>
    </row>
    <row r="61" spans="1:20" ht="13.5" thickBot="1">
      <c r="A61" s="71">
        <v>1003</v>
      </c>
      <c r="B61" s="390" t="str">
        <f>+VLOOKUP($A61,Master!$D$22:$G$218,4,FALSE)</f>
        <v>Finansiranje</v>
      </c>
      <c r="C61" s="391"/>
      <c r="D61" s="391"/>
      <c r="E61" s="391"/>
      <c r="F61" s="391"/>
      <c r="G61" s="97">
        <f>+SUM(G62:G65)</f>
        <v>41825890.870000012</v>
      </c>
      <c r="H61" s="97">
        <f t="shared" ref="H61:R61" si="13">+SUM(H62:H65)</f>
        <v>26797806.449999984</v>
      </c>
      <c r="I61" s="97">
        <f t="shared" si="13"/>
        <v>18877076.859999992</v>
      </c>
      <c r="J61" s="97">
        <f t="shared" si="13"/>
        <v>22259665.66999995</v>
      </c>
      <c r="K61" s="97">
        <f t="shared" si="13"/>
        <v>11728956.599999994</v>
      </c>
      <c r="L61" s="97">
        <f t="shared" si="13"/>
        <v>13423750.850000024</v>
      </c>
      <c r="M61" s="97">
        <f t="shared" si="13"/>
        <v>76838153.870000035</v>
      </c>
      <c r="N61" s="97">
        <f t="shared" si="13"/>
        <v>34408817.129999958</v>
      </c>
      <c r="O61" s="97">
        <f t="shared" si="13"/>
        <v>26544037.369999982</v>
      </c>
      <c r="P61" s="97">
        <f t="shared" si="13"/>
        <v>-5911909.7400000319</v>
      </c>
      <c r="Q61" s="97">
        <f t="shared" si="13"/>
        <v>14949060.470000029</v>
      </c>
      <c r="R61" s="97">
        <f t="shared" si="13"/>
        <v>78203626.939999953</v>
      </c>
      <c r="S61" s="120">
        <f t="shared" si="3"/>
        <v>359944933.33999991</v>
      </c>
      <c r="T61" s="121">
        <f t="shared" si="4"/>
        <v>0.10607829426554549</v>
      </c>
    </row>
    <row r="62" spans="1:20">
      <c r="A62" s="71">
        <v>7511</v>
      </c>
      <c r="B62" s="380" t="str">
        <f>+VLOOKUP($A62,Master!$D$22:$G$218,4,FALSE)</f>
        <v>Pozajmice i krediti od domaćih izvora</v>
      </c>
      <c r="C62" s="381"/>
      <c r="D62" s="381"/>
      <c r="E62" s="381"/>
      <c r="F62" s="381"/>
      <c r="G62" s="100">
        <f>+INDEX(DataEx!$1:$1048576,MATCH(Dug!$A62,DataEx!$D:$D,0),MATCH(Dug!G$6,DataEx!$7:$7,0))</f>
        <v>0</v>
      </c>
      <c r="H62" s="100">
        <f>+INDEX(DataEx!$1:$1048576,MATCH(Dug!$A62,DataEx!$D:$D,0),MATCH(Dug!H$6,DataEx!$7:$7,0))</f>
        <v>3971500</v>
      </c>
      <c r="I62" s="100">
        <f>+INDEX(DataEx!$1:$1048576,MATCH(Dug!$A62,DataEx!$D:$D,0),MATCH(Dug!I$6,DataEx!$7:$7,0))</f>
        <v>23000000</v>
      </c>
      <c r="J62" s="100">
        <f>+INDEX(DataEx!$1:$1048576,MATCH(Dug!$A62,DataEx!$D:$D,0),MATCH(Dug!J$6,DataEx!$7:$7,0))</f>
        <v>14499142</v>
      </c>
      <c r="K62" s="100">
        <f>+INDEX(DataEx!$1:$1048576,MATCH(Dug!$A62,DataEx!$D:$D,0),MATCH(Dug!K$6,DataEx!$7:$7,0))</f>
        <v>4400000</v>
      </c>
      <c r="L62" s="100">
        <f>+INDEX(DataEx!$1:$1048576,MATCH(Dug!$A62,DataEx!$D:$D,0),MATCH(Dug!L$6,DataEx!$7:$7,0))</f>
        <v>7801000</v>
      </c>
      <c r="M62" s="100">
        <f>+INDEX(DataEx!$1:$1048576,MATCH(Dug!$A62,DataEx!$D:$D,0),MATCH(Dug!M$6,DataEx!$7:$7,0))</f>
        <v>11000000</v>
      </c>
      <c r="N62" s="100">
        <f>+INDEX(DataEx!$1:$1048576,MATCH(Dug!$A62,DataEx!$D:$D,0),MATCH(Dug!N$6,DataEx!$7:$7,0))</f>
        <v>44678500</v>
      </c>
      <c r="O62" s="100">
        <f>+INDEX(DataEx!$1:$1048576,MATCH(Dug!$A62,DataEx!$D:$D,0),MATCH(Dug!O$6,DataEx!$7:$7,0))</f>
        <v>16000000</v>
      </c>
      <c r="P62" s="100">
        <f>+INDEX(DataEx!$1:$1048576,MATCH(Dug!$A62,DataEx!$D:$D,0),MATCH(Dug!P$6,DataEx!$7:$7,0))</f>
        <v>0</v>
      </c>
      <c r="Q62" s="100">
        <f>+INDEX(DataEx!$1:$1048576,MATCH(Dug!$A62,DataEx!$D:$D,0),MATCH(Dug!Q$6,DataEx!$7:$7,0))</f>
        <v>0</v>
      </c>
      <c r="R62" s="100">
        <f>+INDEX(DataEx!$1:$1048576,MATCH(Dug!$A62,DataEx!$D:$D,0),MATCH(Dug!R$6,DataEx!$7:$7,0))</f>
        <v>20000000</v>
      </c>
      <c r="S62" s="108">
        <f t="shared" si="3"/>
        <v>145350142</v>
      </c>
      <c r="T62" s="109">
        <f t="shared" si="4"/>
        <v>4.2835705427337369E-2</v>
      </c>
    </row>
    <row r="63" spans="1:20">
      <c r="A63" s="71">
        <v>7512</v>
      </c>
      <c r="B63" s="382" t="str">
        <f>+VLOOKUP($A63,Master!$D$22:$G$218,4,FALSE)</f>
        <v>Pozajmice i krediti od inostranih izvora</v>
      </c>
      <c r="C63" s="383"/>
      <c r="D63" s="383"/>
      <c r="E63" s="383"/>
      <c r="F63" s="383"/>
      <c r="G63" s="100">
        <f>+INDEX(DataEx!$1:$1048576,MATCH(Dug!$A63,DataEx!$D:$D,0),MATCH(Dug!G$6,DataEx!$7:$7,0))</f>
        <v>35315594.670000009</v>
      </c>
      <c r="H63" s="100">
        <f>+INDEX(DataEx!$1:$1048576,MATCH(Dug!$A63,DataEx!$D:$D,0),MATCH(Dug!H$6,DataEx!$7:$7,0))</f>
        <v>1296835.0099999998</v>
      </c>
      <c r="I63" s="100">
        <f>+INDEX(DataEx!$1:$1048576,MATCH(Dug!$A63,DataEx!$D:$D,0),MATCH(Dug!I$6,DataEx!$7:$7,0))</f>
        <v>1101008.7399999998</v>
      </c>
      <c r="J63" s="100">
        <f>+INDEX(DataEx!$1:$1048576,MATCH(Dug!$A63,DataEx!$D:$D,0),MATCH(Dug!J$6,DataEx!$7:$7,0))</f>
        <v>772062.14000000025</v>
      </c>
      <c r="K63" s="100">
        <f>+INDEX(DataEx!$1:$1048576,MATCH(Dug!$A63,DataEx!$D:$D,0),MATCH(Dug!K$6,DataEx!$7:$7,0))</f>
        <v>1139143.8399999999</v>
      </c>
      <c r="L63" s="100">
        <f>+INDEX(DataEx!$1:$1048576,MATCH(Dug!$A63,DataEx!$D:$D,0),MATCH(Dug!L$6,DataEx!$7:$7,0))</f>
        <v>3391069.1199999996</v>
      </c>
      <c r="M63" s="100">
        <f>+INDEX(DataEx!$1:$1048576,MATCH(Dug!$A63,DataEx!$D:$D,0),MATCH(Dug!M$6,DataEx!$7:$7,0))</f>
        <v>59863883.469999999</v>
      </c>
      <c r="N63" s="100">
        <f>+INDEX(DataEx!$1:$1048576,MATCH(Dug!$A63,DataEx!$D:$D,0),MATCH(Dug!N$6,DataEx!$7:$7,0))</f>
        <v>650880.35000001104</v>
      </c>
      <c r="O63" s="100">
        <f>+INDEX(DataEx!$1:$1048576,MATCH(Dug!$A63,DataEx!$D:$D,0),MATCH(Dug!O$6,DataEx!$7:$7,0))</f>
        <v>107867.28</v>
      </c>
      <c r="P63" s="100">
        <f>+INDEX(DataEx!$1:$1048576,MATCH(Dug!$A63,DataEx!$D:$D,0),MATCH(Dug!P$6,DataEx!$7:$7,0))</f>
        <v>443723.68999999994</v>
      </c>
      <c r="Q63" s="100">
        <f>+INDEX(DataEx!$1:$1048576,MATCH(Dug!$A63,DataEx!$D:$D,0),MATCH(Dug!Q$6,DataEx!$7:$7,0))</f>
        <v>890239.71000000008</v>
      </c>
      <c r="R63" s="100">
        <f>+INDEX(DataEx!$1:$1048576,MATCH(Dug!$A63,DataEx!$D:$D,0),MATCH(Dug!R$6,DataEx!$7:$7,0))</f>
        <v>83544900.230000019</v>
      </c>
      <c r="S63" s="108">
        <f t="shared" si="3"/>
        <v>188517208.25000003</v>
      </c>
      <c r="T63" s="109">
        <f t="shared" si="4"/>
        <v>5.555734235595735E-2</v>
      </c>
    </row>
    <row r="64" spans="1:20">
      <c r="A64" s="71">
        <v>72</v>
      </c>
      <c r="B64" s="382" t="str">
        <f>+VLOOKUP($A64,Master!$D$22:$G$218,4,FALSE)</f>
        <v>Primici od prodaje imovine</v>
      </c>
      <c r="C64" s="383"/>
      <c r="D64" s="383"/>
      <c r="E64" s="383"/>
      <c r="F64" s="383"/>
      <c r="G64" s="100">
        <f>+INDEX(DataEx!$1:$1048576,MATCH(Dug!$A64,DataEx!$D:$D,0),MATCH(Dug!G$6,DataEx!$7:$7,0))</f>
        <v>10542.3</v>
      </c>
      <c r="H64" s="100">
        <f>+INDEX(DataEx!$1:$1048576,MATCH(Dug!$A64,DataEx!$D:$D,0),MATCH(Dug!H$6,DataEx!$7:$7,0))</f>
        <v>34351.880000000005</v>
      </c>
      <c r="I64" s="100">
        <f>+INDEX(DataEx!$1:$1048576,MATCH(Dug!$A64,DataEx!$D:$D,0),MATCH(Dug!I$6,DataEx!$7:$7,0))</f>
        <v>12933.289999999999</v>
      </c>
      <c r="J64" s="100">
        <f>+INDEX(DataEx!$1:$1048576,MATCH(Dug!$A64,DataEx!$D:$D,0),MATCH(Dug!J$6,DataEx!$7:$7,0))</f>
        <v>120350.93999999999</v>
      </c>
      <c r="K64" s="100">
        <f>+INDEX(DataEx!$1:$1048576,MATCH(Dug!$A64,DataEx!$D:$D,0),MATCH(Dug!K$6,DataEx!$7:$7,0))</f>
        <v>206183.41000000003</v>
      </c>
      <c r="L64" s="100">
        <f>+INDEX(DataEx!$1:$1048576,MATCH(Dug!$A64,DataEx!$D:$D,0),MATCH(Dug!L$6,DataEx!$7:$7,0))</f>
        <v>461491.11</v>
      </c>
      <c r="M64" s="100">
        <f>+INDEX(DataEx!$1:$1048576,MATCH(Dug!$A64,DataEx!$D:$D,0),MATCH(Dug!M$6,DataEx!$7:$7,0))</f>
        <v>435504.79999999993</v>
      </c>
      <c r="N64" s="100">
        <f>+INDEX(DataEx!$1:$1048576,MATCH(Dug!$A64,DataEx!$D:$D,0),MATCH(Dug!N$6,DataEx!$7:$7,0))</f>
        <v>828248.49</v>
      </c>
      <c r="O64" s="100">
        <f>+INDEX(DataEx!$1:$1048576,MATCH(Dug!$A64,DataEx!$D:$D,0),MATCH(Dug!O$6,DataEx!$7:$7,0))</f>
        <v>315288.5</v>
      </c>
      <c r="P64" s="100">
        <f>+INDEX(DataEx!$1:$1048576,MATCH(Dug!$A64,DataEx!$D:$D,0),MATCH(Dug!P$6,DataEx!$7:$7,0))</f>
        <v>261391.69</v>
      </c>
      <c r="Q64" s="100">
        <f>+INDEX(DataEx!$1:$1048576,MATCH(Dug!$A64,DataEx!$D:$D,0),MATCH(Dug!Q$6,DataEx!$7:$7,0))</f>
        <v>330347.20999999996</v>
      </c>
      <c r="R64" s="100">
        <f>+INDEX(DataEx!$1:$1048576,MATCH(Dug!$A64,DataEx!$D:$D,0),MATCH(Dug!R$6,DataEx!$7:$7,0))</f>
        <v>8932212.7300000004</v>
      </c>
      <c r="S64" s="108">
        <f t="shared" si="3"/>
        <v>11948846.35</v>
      </c>
      <c r="T64" s="109">
        <f t="shared" si="4"/>
        <v>3.5214087540768641E-3</v>
      </c>
    </row>
    <row r="65" spans="1:20" ht="13.5" thickBot="1">
      <c r="A65" s="71">
        <v>1004</v>
      </c>
      <c r="B65" s="102" t="str">
        <f>+VLOOKUP($A65,Master!$D$22:$G$218,4,FALSE)</f>
        <v>Povećanje / smanjenje depozita</v>
      </c>
      <c r="C65" s="103"/>
      <c r="D65" s="103"/>
      <c r="E65" s="103"/>
      <c r="F65" s="103"/>
      <c r="G65" s="101">
        <f>-G60-SUM(G62:G64)</f>
        <v>6499753.900000006</v>
      </c>
      <c r="H65" s="101">
        <f t="shared" ref="H65:R65" si="14">-H60-SUM(H62:H64)</f>
        <v>21495119.559999984</v>
      </c>
      <c r="I65" s="101">
        <f t="shared" si="14"/>
        <v>-5236865.1700000055</v>
      </c>
      <c r="J65" s="101">
        <f t="shared" si="14"/>
        <v>6868110.5899999496</v>
      </c>
      <c r="K65" s="101">
        <f t="shared" si="14"/>
        <v>5983629.349999994</v>
      </c>
      <c r="L65" s="101">
        <f t="shared" si="14"/>
        <v>1770190.6200000253</v>
      </c>
      <c r="M65" s="101">
        <f t="shared" si="14"/>
        <v>5538765.6000000387</v>
      </c>
      <c r="N65" s="101">
        <f t="shared" si="14"/>
        <v>-11748811.710000053</v>
      </c>
      <c r="O65" s="101">
        <f t="shared" si="14"/>
        <v>10120881.589999983</v>
      </c>
      <c r="P65" s="101">
        <f t="shared" si="14"/>
        <v>-6617025.1200000318</v>
      </c>
      <c r="Q65" s="101">
        <f t="shared" si="14"/>
        <v>13728473.550000029</v>
      </c>
      <c r="R65" s="101">
        <f t="shared" si="14"/>
        <v>-34273486.02000007</v>
      </c>
      <c r="S65" s="112">
        <f t="shared" si="3"/>
        <v>14128736.739999846</v>
      </c>
      <c r="T65" s="113">
        <f t="shared" si="4"/>
        <v>4.1638377281738902E-3</v>
      </c>
    </row>
    <row r="100" spans="1:20" ht="13.5" thickBot="1">
      <c r="A100" s="170"/>
      <c r="B100" s="259"/>
      <c r="C100" s="259"/>
      <c r="D100" s="259"/>
      <c r="E100" s="259"/>
      <c r="F100" s="259"/>
      <c r="G100" s="260" t="str">
        <f>+CONCATENATE(G6,"p")</f>
        <v>2013-01p</v>
      </c>
      <c r="H100" s="260" t="str">
        <f t="shared" ref="H100:R100" si="15">+CONCATENATE(H6,"p")</f>
        <v>2013-02p</v>
      </c>
      <c r="I100" s="260" t="str">
        <f t="shared" si="15"/>
        <v>2013-03p</v>
      </c>
      <c r="J100" s="260" t="str">
        <f t="shared" si="15"/>
        <v>2013-04p</v>
      </c>
      <c r="K100" s="260" t="str">
        <f t="shared" si="15"/>
        <v>2013-05p</v>
      </c>
      <c r="L100" s="260" t="str">
        <f t="shared" si="15"/>
        <v>2013-06p</v>
      </c>
      <c r="M100" s="260" t="str">
        <f t="shared" si="15"/>
        <v>2013-07p</v>
      </c>
      <c r="N100" s="260" t="str">
        <f t="shared" si="15"/>
        <v>2013-08p</v>
      </c>
      <c r="O100" s="260" t="str">
        <f t="shared" si="15"/>
        <v>2013-09p</v>
      </c>
      <c r="P100" s="260" t="str">
        <f t="shared" si="15"/>
        <v>2013-10p</v>
      </c>
      <c r="Q100" s="260" t="str">
        <f t="shared" si="15"/>
        <v>2013-11p</v>
      </c>
      <c r="R100" s="260" t="str">
        <f t="shared" si="15"/>
        <v>2013-12p</v>
      </c>
      <c r="S100" s="259"/>
      <c r="T100" s="259"/>
    </row>
    <row r="101" spans="1:20" ht="15.75" customHeight="1" thickBot="1">
      <c r="A101" s="170"/>
      <c r="B101" s="425" t="str">
        <f>+Master!G245</f>
        <v>Plan ostvarenja budžeta</v>
      </c>
      <c r="C101" s="365"/>
      <c r="D101" s="365"/>
      <c r="E101" s="365"/>
      <c r="F101" s="365"/>
      <c r="G101" s="372">
        <v>2014</v>
      </c>
      <c r="H101" s="373"/>
      <c r="I101" s="373"/>
      <c r="J101" s="373"/>
      <c r="K101" s="373"/>
      <c r="L101" s="373"/>
      <c r="M101" s="373"/>
      <c r="N101" s="373"/>
      <c r="O101" s="373"/>
      <c r="P101" s="373"/>
      <c r="Q101" s="373"/>
      <c r="R101" s="376"/>
      <c r="S101" s="261" t="str">
        <f>+S7</f>
        <v>BDP</v>
      </c>
      <c r="T101" s="262">
        <v>3393200615</v>
      </c>
    </row>
    <row r="102" spans="1:20" ht="15.75" customHeight="1">
      <c r="A102" s="170"/>
      <c r="B102" s="366"/>
      <c r="C102" s="367"/>
      <c r="D102" s="367"/>
      <c r="E102" s="367"/>
      <c r="F102" s="368"/>
      <c r="G102" s="171" t="str">
        <f>+G8</f>
        <v>Januar</v>
      </c>
      <c r="H102" s="171" t="str">
        <f t="shared" ref="H102:T102" si="16">+H8</f>
        <v>Februar</v>
      </c>
      <c r="I102" s="171" t="str">
        <f t="shared" si="16"/>
        <v>Mart</v>
      </c>
      <c r="J102" s="171" t="str">
        <f t="shared" si="16"/>
        <v>April</v>
      </c>
      <c r="K102" s="171" t="str">
        <f t="shared" si="16"/>
        <v>Maj</v>
      </c>
      <c r="L102" s="171" t="str">
        <f t="shared" si="16"/>
        <v>Jun</v>
      </c>
      <c r="M102" s="171" t="str">
        <f t="shared" si="16"/>
        <v>Jul</v>
      </c>
      <c r="N102" s="171" t="str">
        <f t="shared" si="16"/>
        <v>Avgust</v>
      </c>
      <c r="O102" s="171" t="str">
        <f t="shared" si="16"/>
        <v>Septembar</v>
      </c>
      <c r="P102" s="171" t="str">
        <f t="shared" si="16"/>
        <v>Oktobar</v>
      </c>
      <c r="Q102" s="171" t="str">
        <f t="shared" si="16"/>
        <v>Novembar</v>
      </c>
      <c r="R102" s="171" t="str">
        <f t="shared" si="16"/>
        <v>Decembar</v>
      </c>
      <c r="S102" s="372" t="str">
        <f>+Master!G239</f>
        <v>Jan - Dec</v>
      </c>
      <c r="T102" s="376">
        <f t="shared" si="16"/>
        <v>0</v>
      </c>
    </row>
    <row r="103" spans="1:20" ht="13.5" thickBot="1">
      <c r="A103" s="170"/>
      <c r="B103" s="369"/>
      <c r="C103" s="370"/>
      <c r="D103" s="370"/>
      <c r="E103" s="370"/>
      <c r="F103" s="371"/>
      <c r="G103" s="163" t="s">
        <v>433</v>
      </c>
      <c r="H103" s="163" t="s">
        <v>433</v>
      </c>
      <c r="I103" s="163" t="s">
        <v>433</v>
      </c>
      <c r="J103" s="163" t="s">
        <v>433</v>
      </c>
      <c r="K103" s="163" t="s">
        <v>433</v>
      </c>
      <c r="L103" s="163" t="s">
        <v>433</v>
      </c>
      <c r="M103" s="163" t="s">
        <v>433</v>
      </c>
      <c r="N103" s="163" t="s">
        <v>433</v>
      </c>
      <c r="O103" s="163" t="s">
        <v>433</v>
      </c>
      <c r="P103" s="163" t="s">
        <v>433</v>
      </c>
      <c r="Q103" s="163" t="s">
        <v>433</v>
      </c>
      <c r="R103" s="163" t="s">
        <v>433</v>
      </c>
      <c r="S103" s="263" t="s">
        <v>433</v>
      </c>
      <c r="T103" s="264" t="str">
        <f>+T9</f>
        <v>% BDP</v>
      </c>
    </row>
    <row r="104" spans="1:20" ht="13.5" thickBot="1">
      <c r="A104" s="298" t="str">
        <f>+CONCATENATE(A10,"p")</f>
        <v>7p</v>
      </c>
      <c r="B104" s="358" t="str">
        <f>+VLOOKUP(LEFT($A104,LEN(A104)-1)*1,Master!$D$22:$G$218,4,FALSE)</f>
        <v>Prihodi budžeta</v>
      </c>
      <c r="C104" s="359"/>
      <c r="D104" s="359"/>
      <c r="E104" s="359"/>
      <c r="F104" s="359"/>
      <c r="G104" s="177">
        <f>+G105+G114+SUM(G119:G123)</f>
        <v>56405250.354879163</v>
      </c>
      <c r="H104" s="177">
        <f t="shared" ref="H104:R104" si="17">+H105+H114+SUM(H119:H123)</f>
        <v>72068150.748850062</v>
      </c>
      <c r="I104" s="177">
        <f t="shared" si="17"/>
        <v>82943306.844960943</v>
      </c>
      <c r="J104" s="177">
        <f t="shared" si="17"/>
        <v>99956198.46386914</v>
      </c>
      <c r="K104" s="177">
        <f t="shared" si="17"/>
        <v>96466058.107237935</v>
      </c>
      <c r="L104" s="177">
        <f t="shared" si="17"/>
        <v>100951633.7918953</v>
      </c>
      <c r="M104" s="177">
        <f t="shared" si="17"/>
        <v>115591299.75791205</v>
      </c>
      <c r="N104" s="177">
        <f t="shared" si="17"/>
        <v>114897225.7493697</v>
      </c>
      <c r="O104" s="177">
        <f t="shared" si="17"/>
        <v>99189777.327771991</v>
      </c>
      <c r="P104" s="177">
        <f t="shared" si="17"/>
        <v>104871992.58523694</v>
      </c>
      <c r="Q104" s="177">
        <f t="shared" si="17"/>
        <v>96927456.149828702</v>
      </c>
      <c r="R104" s="177">
        <f t="shared" si="17"/>
        <v>121532471.11942177</v>
      </c>
      <c r="S104" s="265">
        <f>+SUM(G104:R104)</f>
        <v>1161800821.0012338</v>
      </c>
      <c r="T104" s="266">
        <f>+S104/$T$7</f>
        <v>0.34239084357858807</v>
      </c>
    </row>
    <row r="105" spans="1:20">
      <c r="A105" s="298" t="str">
        <f t="shared" ref="A105:A159" si="18">+CONCATENATE(A11,"p")</f>
        <v>711p</v>
      </c>
      <c r="B105" s="360" t="str">
        <f>+VLOOKUP(LEFT($A105,LEN(A105)-1)*1,Master!$D$22:$G$218,4,FALSE)</f>
        <v>Porezi</v>
      </c>
      <c r="C105" s="361"/>
      <c r="D105" s="361"/>
      <c r="E105" s="361"/>
      <c r="F105" s="361"/>
      <c r="G105" s="183">
        <f>+SUM(G106:G113)</f>
        <v>41686253.110737316</v>
      </c>
      <c r="H105" s="183">
        <f t="shared" ref="H105:R105" si="19">+SUM(H106:H113)</f>
        <v>40855853.79586979</v>
      </c>
      <c r="I105" s="183">
        <f t="shared" si="19"/>
        <v>48871129.289274208</v>
      </c>
      <c r="J105" s="183">
        <f t="shared" si="19"/>
        <v>63044978.667560622</v>
      </c>
      <c r="K105" s="183">
        <f t="shared" si="19"/>
        <v>59903018.246625409</v>
      </c>
      <c r="L105" s="183">
        <f t="shared" si="19"/>
        <v>65474825.471494481</v>
      </c>
      <c r="M105" s="183">
        <f t="shared" si="19"/>
        <v>71410525.13479729</v>
      </c>
      <c r="N105" s="183">
        <f t="shared" si="19"/>
        <v>66453623.073847495</v>
      </c>
      <c r="O105" s="183">
        <f t="shared" si="19"/>
        <v>65790416.568190843</v>
      </c>
      <c r="P105" s="183">
        <f t="shared" si="19"/>
        <v>63302926.264795646</v>
      </c>
      <c r="Q105" s="183">
        <f t="shared" si="19"/>
        <v>56224451.677824281</v>
      </c>
      <c r="R105" s="267">
        <f t="shared" si="19"/>
        <v>57412527.94082702</v>
      </c>
      <c r="S105" s="268">
        <f t="shared" ref="S105:S159" si="20">+SUM(G105:R105)</f>
        <v>700430529.24184442</v>
      </c>
      <c r="T105" s="269">
        <f t="shared" ref="T105:T159" si="21">+S105/$T$7</f>
        <v>0.20642178542156264</v>
      </c>
    </row>
    <row r="106" spans="1:20">
      <c r="A106" s="298" t="str">
        <f t="shared" si="18"/>
        <v>7111p</v>
      </c>
      <c r="B106" s="342" t="str">
        <f>+VLOOKUP(LEFT($A106,LEN(A106)-1)*1,Master!$D$22:$G$218,4,FALSE)</f>
        <v>Porez na dohodak fizičkih lica</v>
      </c>
      <c r="C106" s="343"/>
      <c r="D106" s="343"/>
      <c r="E106" s="343"/>
      <c r="F106" s="343"/>
      <c r="G106" s="189">
        <f>+INDEX(DataEx!$1:$1048576,MATCH(Dug!$A106,DataEx!$D:$D,0),MATCH(Dug!G$100,DataEx!$222:$222,0))</f>
        <v>2820446.8223670614</v>
      </c>
      <c r="H106" s="189">
        <f>+INDEX(DataEx!$1:$1048576,MATCH(Dug!$A106,DataEx!$D:$D,0),MATCH(Dug!H$100,DataEx!$222:$222,0))</f>
        <v>5820928.5775817595</v>
      </c>
      <c r="I106" s="189">
        <f>+INDEX(DataEx!$1:$1048576,MATCH(Dug!$A106,DataEx!$D:$D,0),MATCH(Dug!I$100,DataEx!$222:$222,0))</f>
        <v>6919198.0351699237</v>
      </c>
      <c r="J106" s="189">
        <f>+INDEX(DataEx!$1:$1048576,MATCH(Dug!$A106,DataEx!$D:$D,0),MATCH(Dug!J$100,DataEx!$222:$222,0))</f>
        <v>7408525.4606941696</v>
      </c>
      <c r="K106" s="189">
        <f>+INDEX(DataEx!$1:$1048576,MATCH(Dug!$A106,DataEx!$D:$D,0),MATCH(Dug!K$100,DataEx!$222:$222,0))</f>
        <v>7204484.0505127097</v>
      </c>
      <c r="L106" s="189">
        <f>+INDEX(DataEx!$1:$1048576,MATCH(Dug!$A106,DataEx!$D:$D,0),MATCH(Dug!L$100,DataEx!$222:$222,0))</f>
        <v>6466633.4408446904</v>
      </c>
      <c r="M106" s="189">
        <f>+INDEX(DataEx!$1:$1048576,MATCH(Dug!$A106,DataEx!$D:$D,0),MATCH(Dug!M$100,DataEx!$222:$222,0))</f>
        <v>8521641.6469569467</v>
      </c>
      <c r="N106" s="189">
        <f>+INDEX(DataEx!$1:$1048576,MATCH(Dug!$A106,DataEx!$D:$D,0),MATCH(Dug!N$100,DataEx!$222:$222,0))</f>
        <v>9664205.1361650527</v>
      </c>
      <c r="O106" s="189">
        <f>+INDEX(DataEx!$1:$1048576,MATCH(Dug!$A106,DataEx!$D:$D,0),MATCH(Dug!O$100,DataEx!$222:$222,0))</f>
        <v>6815248.5982489977</v>
      </c>
      <c r="P106" s="189">
        <f>+INDEX(DataEx!$1:$1048576,MATCH(Dug!$A106,DataEx!$D:$D,0),MATCH(Dug!P$100,DataEx!$222:$222,0))</f>
        <v>9471655.9367153402</v>
      </c>
      <c r="Q106" s="189">
        <f>+INDEX(DataEx!$1:$1048576,MATCH(Dug!$A106,DataEx!$D:$D,0),MATCH(Dug!Q$100,DataEx!$222:$222,0))</f>
        <v>8042875.0851052543</v>
      </c>
      <c r="R106" s="189">
        <f>+INDEX(DataEx!$1:$1048576,MATCH(Dug!$A106,DataEx!$D:$D,0),MATCH(Dug!R$100,DataEx!$222:$222,0))</f>
        <v>11726411.550236525</v>
      </c>
      <c r="S106" s="270">
        <f t="shared" si="20"/>
        <v>90882254.340598434</v>
      </c>
      <c r="T106" s="271">
        <f t="shared" si="21"/>
        <v>2.6783637235842726E-2</v>
      </c>
    </row>
    <row r="107" spans="1:20">
      <c r="A107" s="298" t="str">
        <f t="shared" si="18"/>
        <v>7112p</v>
      </c>
      <c r="B107" s="342" t="str">
        <f>+VLOOKUP(LEFT($A107,LEN(A107)-1)*1,Master!$D$22:$G$218,4,FALSE)</f>
        <v>Porez na dobit pravnih lica</v>
      </c>
      <c r="C107" s="343"/>
      <c r="D107" s="343"/>
      <c r="E107" s="343"/>
      <c r="F107" s="343"/>
      <c r="G107" s="189">
        <f>+INDEX(DataEx!$1:$1048576,MATCH(Dug!$A107,DataEx!$D:$D,0),MATCH(Dug!G$100,DataEx!$222:$222,0))</f>
        <v>579786.54478696431</v>
      </c>
      <c r="H107" s="189">
        <f>+INDEX(DataEx!$1:$1048576,MATCH(Dug!$A107,DataEx!$D:$D,0),MATCH(Dug!H$100,DataEx!$222:$222,0))</f>
        <v>515115.82451773522</v>
      </c>
      <c r="I107" s="189">
        <f>+INDEX(DataEx!$1:$1048576,MATCH(Dug!$A107,DataEx!$D:$D,0),MATCH(Dug!I$100,DataEx!$222:$222,0))</f>
        <v>4474685.1189596485</v>
      </c>
      <c r="J107" s="189">
        <f>+INDEX(DataEx!$1:$1048576,MATCH(Dug!$A107,DataEx!$D:$D,0),MATCH(Dug!J$100,DataEx!$222:$222,0))</f>
        <v>12488272.478114691</v>
      </c>
      <c r="K107" s="189">
        <f>+INDEX(DataEx!$1:$1048576,MATCH(Dug!$A107,DataEx!$D:$D,0),MATCH(Dug!K$100,DataEx!$222:$222,0))</f>
        <v>3690917.0906183273</v>
      </c>
      <c r="L107" s="189">
        <f>+INDEX(DataEx!$1:$1048576,MATCH(Dug!$A107,DataEx!$D:$D,0),MATCH(Dug!L$100,DataEx!$222:$222,0))</f>
        <v>4274773.0439898577</v>
      </c>
      <c r="M107" s="189">
        <f>+INDEX(DataEx!$1:$1048576,MATCH(Dug!$A107,DataEx!$D:$D,0),MATCH(Dug!M$100,DataEx!$222:$222,0))</f>
        <v>3994418.0701162638</v>
      </c>
      <c r="N107" s="189">
        <f>+INDEX(DataEx!$1:$1048576,MATCH(Dug!$A107,DataEx!$D:$D,0),MATCH(Dug!N$100,DataEx!$222:$222,0))</f>
        <v>3426415.4173260536</v>
      </c>
      <c r="O107" s="189">
        <f>+INDEX(DataEx!$1:$1048576,MATCH(Dug!$A107,DataEx!$D:$D,0),MATCH(Dug!O$100,DataEx!$222:$222,0))</f>
        <v>2644519.6751525379</v>
      </c>
      <c r="P107" s="189">
        <f>+INDEX(DataEx!$1:$1048576,MATCH(Dug!$A107,DataEx!$D:$D,0),MATCH(Dug!P$100,DataEx!$222:$222,0))</f>
        <v>1873134.4055505693</v>
      </c>
      <c r="Q107" s="189">
        <f>+INDEX(DataEx!$1:$1048576,MATCH(Dug!$A107,DataEx!$D:$D,0),MATCH(Dug!Q$100,DataEx!$222:$222,0))</f>
        <v>1099856.2789091328</v>
      </c>
      <c r="R107" s="189">
        <f>+INDEX(DataEx!$1:$1048576,MATCH(Dug!$A107,DataEx!$D:$D,0),MATCH(Dug!R$100,DataEx!$222:$222,0))</f>
        <v>2871073.2358503304</v>
      </c>
      <c r="S107" s="270">
        <f t="shared" si="20"/>
        <v>41932967.183892116</v>
      </c>
      <c r="T107" s="271">
        <f t="shared" si="21"/>
        <v>1.2357939285559193E-2</v>
      </c>
    </row>
    <row r="108" spans="1:20">
      <c r="A108" s="298" t="str">
        <f t="shared" si="18"/>
        <v>7113p</v>
      </c>
      <c r="B108" s="342" t="str">
        <f>+VLOOKUP(LEFT($A108,LEN(A108)-1)*1,Master!$D$22:$G$218,4,FALSE)</f>
        <v>Porez na promet nepokretnosti</v>
      </c>
      <c r="C108" s="343"/>
      <c r="D108" s="343"/>
      <c r="E108" s="343"/>
      <c r="F108" s="343"/>
      <c r="G108" s="189">
        <f>+INDEX(DataEx!$1:$1048576,MATCH(Dug!$A108,DataEx!$D:$D,0),MATCH(Dug!G$100,DataEx!$222:$222,0))</f>
        <v>81248.859864734099</v>
      </c>
      <c r="H108" s="189">
        <f>+INDEX(DataEx!$1:$1048576,MATCH(Dug!$A108,DataEx!$D:$D,0),MATCH(Dug!H$100,DataEx!$222:$222,0))</f>
        <v>103646.50733568591</v>
      </c>
      <c r="I108" s="189">
        <f>+INDEX(DataEx!$1:$1048576,MATCH(Dug!$A108,DataEx!$D:$D,0),MATCH(Dug!I$100,DataEx!$222:$222,0))</f>
        <v>186194.97392852511</v>
      </c>
      <c r="J108" s="189">
        <f>+INDEX(DataEx!$1:$1048576,MATCH(Dug!$A108,DataEx!$D:$D,0),MATCH(Dug!J$100,DataEx!$222:$222,0))</f>
        <v>103363.42634788297</v>
      </c>
      <c r="K108" s="189">
        <f>+INDEX(DataEx!$1:$1048576,MATCH(Dug!$A108,DataEx!$D:$D,0),MATCH(Dug!K$100,DataEx!$222:$222,0))</f>
        <v>100106.28093907743</v>
      </c>
      <c r="L108" s="189">
        <f>+INDEX(DataEx!$1:$1048576,MATCH(Dug!$A108,DataEx!$D:$D,0),MATCH(Dug!L$100,DataEx!$222:$222,0))</f>
        <v>133863.83595351625</v>
      </c>
      <c r="M108" s="189">
        <f>+INDEX(DataEx!$1:$1048576,MATCH(Dug!$A108,DataEx!$D:$D,0),MATCH(Dug!M$100,DataEx!$222:$222,0))</f>
        <v>122268.58842091225</v>
      </c>
      <c r="N108" s="189">
        <f>+INDEX(DataEx!$1:$1048576,MATCH(Dug!$A108,DataEx!$D:$D,0),MATCH(Dug!N$100,DataEx!$222:$222,0))</f>
        <v>96003.204992983359</v>
      </c>
      <c r="O108" s="189">
        <f>+INDEX(DataEx!$1:$1048576,MATCH(Dug!$A108,DataEx!$D:$D,0),MATCH(Dug!O$100,DataEx!$222:$222,0))</f>
        <v>170229.34291973972</v>
      </c>
      <c r="P108" s="189">
        <f>+INDEX(DataEx!$1:$1048576,MATCH(Dug!$A108,DataEx!$D:$D,0),MATCH(Dug!P$100,DataEx!$222:$222,0))</f>
        <v>136036.03036244924</v>
      </c>
      <c r="Q108" s="189">
        <f>+INDEX(DataEx!$1:$1048576,MATCH(Dug!$A108,DataEx!$D:$D,0),MATCH(Dug!Q$100,DataEx!$222:$222,0))</f>
        <v>147948.87120833801</v>
      </c>
      <c r="R108" s="189">
        <f>+INDEX(DataEx!$1:$1048576,MATCH(Dug!$A108,DataEx!$D:$D,0),MATCH(Dug!R$100,DataEx!$222:$222,0))</f>
        <v>140979.1375726462</v>
      </c>
      <c r="S108" s="270">
        <f t="shared" si="20"/>
        <v>1521889.0598464906</v>
      </c>
      <c r="T108" s="271">
        <f t="shared" si="21"/>
        <v>4.4851137098078436E-4</v>
      </c>
    </row>
    <row r="109" spans="1:20">
      <c r="A109" s="298" t="str">
        <f t="shared" si="18"/>
        <v>7114p</v>
      </c>
      <c r="B109" s="342" t="str">
        <f>+VLOOKUP(LEFT($A109,LEN(A109)-1)*1,Master!$D$22:$G$218,4,FALSE)</f>
        <v>Porez na dodatu vrijednost</v>
      </c>
      <c r="C109" s="343"/>
      <c r="D109" s="343"/>
      <c r="E109" s="343"/>
      <c r="F109" s="343"/>
      <c r="G109" s="189">
        <f>+INDEX(DataEx!$1:$1048576,MATCH(Dug!$A109,DataEx!$D:$D,0),MATCH(Dug!G$100,DataEx!$222:$222,0))</f>
        <v>22216987.25911713</v>
      </c>
      <c r="H109" s="189">
        <f>+INDEX(DataEx!$1:$1048576,MATCH(Dug!$A109,DataEx!$D:$D,0),MATCH(Dug!H$100,DataEx!$222:$222,0))</f>
        <v>22351785.25320363</v>
      </c>
      <c r="I109" s="189">
        <f>+INDEX(DataEx!$1:$1048576,MATCH(Dug!$A109,DataEx!$D:$D,0),MATCH(Dug!I$100,DataEx!$222:$222,0))</f>
        <v>24907044.612074491</v>
      </c>
      <c r="J109" s="189">
        <f>+INDEX(DataEx!$1:$1048576,MATCH(Dug!$A109,DataEx!$D:$D,0),MATCH(Dug!J$100,DataEx!$222:$222,0))</f>
        <v>29049120.919579607</v>
      </c>
      <c r="K109" s="189">
        <f>+INDEX(DataEx!$1:$1048576,MATCH(Dug!$A109,DataEx!$D:$D,0),MATCH(Dug!K$100,DataEx!$222:$222,0))</f>
        <v>32485582.306773975</v>
      </c>
      <c r="L109" s="189">
        <f>+INDEX(DataEx!$1:$1048576,MATCH(Dug!$A109,DataEx!$D:$D,0),MATCH(Dug!L$100,DataEx!$222:$222,0))</f>
        <v>39641428.685232304</v>
      </c>
      <c r="M109" s="189">
        <f>+INDEX(DataEx!$1:$1048576,MATCH(Dug!$A109,DataEx!$D:$D,0),MATCH(Dug!M$100,DataEx!$222:$222,0))</f>
        <v>39144860.544407874</v>
      </c>
      <c r="N109" s="189">
        <f>+INDEX(DataEx!$1:$1048576,MATCH(Dug!$A109,DataEx!$D:$D,0),MATCH(Dug!N$100,DataEx!$222:$222,0))</f>
        <v>33764783.498910055</v>
      </c>
      <c r="O109" s="189">
        <f>+INDEX(DataEx!$1:$1048576,MATCH(Dug!$A109,DataEx!$D:$D,0),MATCH(Dug!O$100,DataEx!$222:$222,0))</f>
        <v>35212221.435317017</v>
      </c>
      <c r="P109" s="189">
        <f>+INDEX(DataEx!$1:$1048576,MATCH(Dug!$A109,DataEx!$D:$D,0),MATCH(Dug!P$100,DataEx!$222:$222,0))</f>
        <v>35516823.320785411</v>
      </c>
      <c r="Q109" s="189">
        <f>+INDEX(DataEx!$1:$1048576,MATCH(Dug!$A109,DataEx!$D:$D,0),MATCH(Dug!Q$100,DataEx!$222:$222,0))</f>
        <v>31733799.92897122</v>
      </c>
      <c r="R109" s="189">
        <f>+INDEX(DataEx!$1:$1048576,MATCH(Dug!$A109,DataEx!$D:$D,0),MATCH(Dug!R$100,DataEx!$222:$222,0))</f>
        <v>27021193.241436299</v>
      </c>
      <c r="S109" s="270">
        <f t="shared" si="20"/>
        <v>373045631.00580907</v>
      </c>
      <c r="T109" s="271">
        <f t="shared" si="21"/>
        <v>0.10993916167429701</v>
      </c>
    </row>
    <row r="110" spans="1:20">
      <c r="A110" s="298" t="str">
        <f t="shared" si="18"/>
        <v>7115p</v>
      </c>
      <c r="B110" s="342" t="str">
        <f>+VLOOKUP(LEFT($A110,LEN(A110)-1)*1,Master!$D$22:$G$218,4,FALSE)</f>
        <v>Akcize</v>
      </c>
      <c r="C110" s="343"/>
      <c r="D110" s="343"/>
      <c r="E110" s="343"/>
      <c r="F110" s="343"/>
      <c r="G110" s="189">
        <f>+INDEX(DataEx!$1:$1048576,MATCH(Dug!$A110,DataEx!$D:$D,0),MATCH(Dug!G$100,DataEx!$222:$222,0))</f>
        <v>13472385.619929252</v>
      </c>
      <c r="H110" s="189">
        <f>+INDEX(DataEx!$1:$1048576,MATCH(Dug!$A110,DataEx!$D:$D,0),MATCH(Dug!H$100,DataEx!$222:$222,0))</f>
        <v>9374619.9781228825</v>
      </c>
      <c r="I110" s="189">
        <f>+INDEX(DataEx!$1:$1048576,MATCH(Dug!$A110,DataEx!$D:$D,0),MATCH(Dug!I$100,DataEx!$222:$222,0))</f>
        <v>8591497.0238258317</v>
      </c>
      <c r="J110" s="189">
        <f>+INDEX(DataEx!$1:$1048576,MATCH(Dug!$A110,DataEx!$D:$D,0),MATCH(Dug!J$100,DataEx!$222:$222,0))</f>
        <v>9976513.8396541588</v>
      </c>
      <c r="K110" s="189">
        <f>+INDEX(DataEx!$1:$1048576,MATCH(Dug!$A110,DataEx!$D:$D,0),MATCH(Dug!K$100,DataEx!$222:$222,0))</f>
        <v>12529410.486162774</v>
      </c>
      <c r="L110" s="189">
        <f>+INDEX(DataEx!$1:$1048576,MATCH(Dug!$A110,DataEx!$D:$D,0),MATCH(Dug!L$100,DataEx!$222:$222,0))</f>
        <v>12207544.038839269</v>
      </c>
      <c r="M110" s="189">
        <f>+INDEX(DataEx!$1:$1048576,MATCH(Dug!$A110,DataEx!$D:$D,0),MATCH(Dug!M$100,DataEx!$222:$222,0))</f>
        <v>16644425.593685796</v>
      </c>
      <c r="N110" s="189">
        <f>+INDEX(DataEx!$1:$1048576,MATCH(Dug!$A110,DataEx!$D:$D,0),MATCH(Dug!N$100,DataEx!$222:$222,0))</f>
        <v>16485948.596823877</v>
      </c>
      <c r="O110" s="189">
        <f>+INDEX(DataEx!$1:$1048576,MATCH(Dug!$A110,DataEx!$D:$D,0),MATCH(Dug!O$100,DataEx!$222:$222,0))</f>
        <v>18432656.2065273</v>
      </c>
      <c r="P110" s="189">
        <f>+INDEX(DataEx!$1:$1048576,MATCH(Dug!$A110,DataEx!$D:$D,0),MATCH(Dug!P$100,DataEx!$222:$222,0))</f>
        <v>13491210.566350998</v>
      </c>
      <c r="Q110" s="189">
        <f>+INDEX(DataEx!$1:$1048576,MATCH(Dug!$A110,DataEx!$D:$D,0),MATCH(Dug!Q$100,DataEx!$222:$222,0))</f>
        <v>12913955.490205286</v>
      </c>
      <c r="R110" s="189">
        <f>+INDEX(DataEx!$1:$1048576,MATCH(Dug!$A110,DataEx!$D:$D,0),MATCH(Dug!R$100,DataEx!$222:$222,0))</f>
        <v>13328622.385148553</v>
      </c>
      <c r="S110" s="270">
        <f t="shared" si="20"/>
        <v>157448789.82527599</v>
      </c>
      <c r="T110" s="271">
        <f t="shared" si="21"/>
        <v>4.6401261725951909E-2</v>
      </c>
    </row>
    <row r="111" spans="1:20">
      <c r="A111" s="298" t="str">
        <f t="shared" si="18"/>
        <v>7116p</v>
      </c>
      <c r="B111" s="342" t="str">
        <f>+VLOOKUP(LEFT($A111,LEN(A111)-1)*1,Master!$D$22:$G$218,4,FALSE)</f>
        <v>Porez na međunarodnu trgovinu i transakcije</v>
      </c>
      <c r="C111" s="343"/>
      <c r="D111" s="343"/>
      <c r="E111" s="343"/>
      <c r="F111" s="343"/>
      <c r="G111" s="189">
        <f>+INDEX(DataEx!$1:$1048576,MATCH(Dug!$A111,DataEx!$D:$D,0),MATCH(Dug!G$100,DataEx!$222:$222,0))</f>
        <v>2254635.1079826443</v>
      </c>
      <c r="H111" s="189">
        <f>+INDEX(DataEx!$1:$1048576,MATCH(Dug!$A111,DataEx!$D:$D,0),MATCH(Dug!H$100,DataEx!$222:$222,0))</f>
        <v>2434600.1723288172</v>
      </c>
      <c r="I111" s="189">
        <f>+INDEX(DataEx!$1:$1048576,MATCH(Dug!$A111,DataEx!$D:$D,0),MATCH(Dug!I$100,DataEx!$222:$222,0))</f>
        <v>3480742.4524679668</v>
      </c>
      <c r="J111" s="189">
        <f>+INDEX(DataEx!$1:$1048576,MATCH(Dug!$A111,DataEx!$D:$D,0),MATCH(Dug!J$100,DataEx!$222:$222,0))</f>
        <v>3633160.2325686943</v>
      </c>
      <c r="K111" s="189">
        <f>+INDEX(DataEx!$1:$1048576,MATCH(Dug!$A111,DataEx!$D:$D,0),MATCH(Dug!K$100,DataEx!$222:$222,0))</f>
        <v>3488794.2206289498</v>
      </c>
      <c r="L111" s="189">
        <f>+INDEX(DataEx!$1:$1048576,MATCH(Dug!$A111,DataEx!$D:$D,0),MATCH(Dug!L$100,DataEx!$222:$222,0))</f>
        <v>2306819.3261174015</v>
      </c>
      <c r="M111" s="189">
        <f>+INDEX(DataEx!$1:$1048576,MATCH(Dug!$A111,DataEx!$D:$D,0),MATCH(Dug!M$100,DataEx!$222:$222,0))</f>
        <v>2530520.0301218135</v>
      </c>
      <c r="N111" s="189">
        <f>+INDEX(DataEx!$1:$1048576,MATCH(Dug!$A111,DataEx!$D:$D,0),MATCH(Dug!N$100,DataEx!$222:$222,0))</f>
        <v>2593024.591536134</v>
      </c>
      <c r="O111" s="189">
        <f>+INDEX(DataEx!$1:$1048576,MATCH(Dug!$A111,DataEx!$D:$D,0),MATCH(Dug!O$100,DataEx!$222:$222,0))</f>
        <v>2137547.6737522222</v>
      </c>
      <c r="P111" s="189">
        <f>+INDEX(DataEx!$1:$1048576,MATCH(Dug!$A111,DataEx!$D:$D,0),MATCH(Dug!P$100,DataEx!$222:$222,0))</f>
        <v>2432657.0001382544</v>
      </c>
      <c r="Q111" s="189">
        <f>+INDEX(DataEx!$1:$1048576,MATCH(Dug!$A111,DataEx!$D:$D,0),MATCH(Dug!Q$100,DataEx!$222:$222,0))</f>
        <v>1904518.5019257402</v>
      </c>
      <c r="R111" s="189">
        <f>+INDEX(DataEx!$1:$1048576,MATCH(Dug!$A111,DataEx!$D:$D,0),MATCH(Dug!R$100,DataEx!$222:$222,0))</f>
        <v>1992912.933800448</v>
      </c>
      <c r="S111" s="270">
        <f t="shared" si="20"/>
        <v>31189932.243369084</v>
      </c>
      <c r="T111" s="271">
        <f t="shared" si="21"/>
        <v>9.191891603900668E-3</v>
      </c>
    </row>
    <row r="112" spans="1:20">
      <c r="A112" s="298" t="str">
        <f t="shared" si="18"/>
        <v>7117p</v>
      </c>
      <c r="B112" s="342" t="str">
        <f>+VLOOKUP(LEFT($A112,LEN(A112)-1)*1,Master!$D$22:$G$218,4,FALSE)</f>
        <v>Lokalni porezi</v>
      </c>
      <c r="C112" s="343"/>
      <c r="D112" s="343"/>
      <c r="E112" s="343"/>
      <c r="F112" s="343"/>
      <c r="G112" s="189">
        <f>+INDEX(DataEx!$1:$1048576,MATCH(Dug!$A112,DataEx!$D:$D,0),MATCH(Dug!G$100,DataEx!$222:$222,0))</f>
        <v>0</v>
      </c>
      <c r="H112" s="189">
        <f>+INDEX(DataEx!$1:$1048576,MATCH(Dug!$A112,DataEx!$D:$D,0),MATCH(Dug!H$100,DataEx!$222:$222,0))</f>
        <v>0</v>
      </c>
      <c r="I112" s="189">
        <f>+INDEX(DataEx!$1:$1048576,MATCH(Dug!$A112,DataEx!$D:$D,0),MATCH(Dug!I$100,DataEx!$222:$222,0))</f>
        <v>0</v>
      </c>
      <c r="J112" s="189">
        <f>+INDEX(DataEx!$1:$1048576,MATCH(Dug!$A112,DataEx!$D:$D,0),MATCH(Dug!J$100,DataEx!$222:$222,0))</f>
        <v>0</v>
      </c>
      <c r="K112" s="189">
        <f>+INDEX(DataEx!$1:$1048576,MATCH(Dug!$A112,DataEx!$D:$D,0),MATCH(Dug!K$100,DataEx!$222:$222,0))</f>
        <v>0</v>
      </c>
      <c r="L112" s="189">
        <f>+INDEX(DataEx!$1:$1048576,MATCH(Dug!$A112,DataEx!$D:$D,0),MATCH(Dug!L$100,DataEx!$222:$222,0))</f>
        <v>0</v>
      </c>
      <c r="M112" s="189">
        <f>+INDEX(DataEx!$1:$1048576,MATCH(Dug!$A112,DataEx!$D:$D,0),MATCH(Dug!M$100,DataEx!$222:$222,0))</f>
        <v>0</v>
      </c>
      <c r="N112" s="189">
        <f>+INDEX(DataEx!$1:$1048576,MATCH(Dug!$A112,DataEx!$D:$D,0),MATCH(Dug!N$100,DataEx!$222:$222,0))</f>
        <v>0</v>
      </c>
      <c r="O112" s="189">
        <f>+INDEX(DataEx!$1:$1048576,MATCH(Dug!$A112,DataEx!$D:$D,0),MATCH(Dug!O$100,DataEx!$222:$222,0))</f>
        <v>0</v>
      </c>
      <c r="P112" s="189">
        <f>+INDEX(DataEx!$1:$1048576,MATCH(Dug!$A112,DataEx!$D:$D,0),MATCH(Dug!P$100,DataEx!$222:$222,0))</f>
        <v>0</v>
      </c>
      <c r="Q112" s="189">
        <f>+INDEX(DataEx!$1:$1048576,MATCH(Dug!$A112,DataEx!$D:$D,0),MATCH(Dug!Q$100,DataEx!$222:$222,0))</f>
        <v>0</v>
      </c>
      <c r="R112" s="189">
        <f>+INDEX(DataEx!$1:$1048576,MATCH(Dug!$A112,DataEx!$D:$D,0),MATCH(Dug!R$100,DataEx!$222:$222,0))</f>
        <v>0</v>
      </c>
      <c r="S112" s="270">
        <f t="shared" si="20"/>
        <v>0</v>
      </c>
      <c r="T112" s="271">
        <f t="shared" si="21"/>
        <v>0</v>
      </c>
    </row>
    <row r="113" spans="1:20">
      <c r="A113" s="298" t="str">
        <f t="shared" si="18"/>
        <v>7118p</v>
      </c>
      <c r="B113" s="342" t="str">
        <f>+VLOOKUP(LEFT($A113,LEN(A113)-1)*1,Master!$D$22:$G$218,4,FALSE)</f>
        <v>Ostali republički porezi</v>
      </c>
      <c r="C113" s="343"/>
      <c r="D113" s="343"/>
      <c r="E113" s="343"/>
      <c r="F113" s="343"/>
      <c r="G113" s="189">
        <f>+INDEX(DataEx!$1:$1048576,MATCH(Dug!$A113,DataEx!$D:$D,0),MATCH(Dug!G$100,DataEx!$222:$222,0))</f>
        <v>260762.89668953384</v>
      </c>
      <c r="H113" s="189">
        <f>+INDEX(DataEx!$1:$1048576,MATCH(Dug!$A113,DataEx!$D:$D,0),MATCH(Dug!H$100,DataEx!$222:$222,0))</f>
        <v>255157.48277927918</v>
      </c>
      <c r="I113" s="189">
        <f>+INDEX(DataEx!$1:$1048576,MATCH(Dug!$A113,DataEx!$D:$D,0),MATCH(Dug!I$100,DataEx!$222:$222,0))</f>
        <v>311767.07284781808</v>
      </c>
      <c r="J113" s="189">
        <f>+INDEX(DataEx!$1:$1048576,MATCH(Dug!$A113,DataEx!$D:$D,0),MATCH(Dug!J$100,DataEx!$222:$222,0))</f>
        <v>386022.31060141494</v>
      </c>
      <c r="K113" s="189">
        <f>+INDEX(DataEx!$1:$1048576,MATCH(Dug!$A113,DataEx!$D:$D,0),MATCH(Dug!K$100,DataEx!$222:$222,0))</f>
        <v>403723.81098959706</v>
      </c>
      <c r="L113" s="189">
        <f>+INDEX(DataEx!$1:$1048576,MATCH(Dug!$A113,DataEx!$D:$D,0),MATCH(Dug!L$100,DataEx!$222:$222,0))</f>
        <v>443763.10051744088</v>
      </c>
      <c r="M113" s="189">
        <f>+INDEX(DataEx!$1:$1048576,MATCH(Dug!$A113,DataEx!$D:$D,0),MATCH(Dug!M$100,DataEx!$222:$222,0))</f>
        <v>452390.66108767391</v>
      </c>
      <c r="N113" s="189">
        <f>+INDEX(DataEx!$1:$1048576,MATCH(Dug!$A113,DataEx!$D:$D,0),MATCH(Dug!N$100,DataEx!$222:$222,0))</f>
        <v>423242.62809333584</v>
      </c>
      <c r="O113" s="189">
        <f>+INDEX(DataEx!$1:$1048576,MATCH(Dug!$A113,DataEx!$D:$D,0),MATCH(Dug!O$100,DataEx!$222:$222,0))</f>
        <v>377993.63627302414</v>
      </c>
      <c r="P113" s="189">
        <f>+INDEX(DataEx!$1:$1048576,MATCH(Dug!$A113,DataEx!$D:$D,0),MATCH(Dug!P$100,DataEx!$222:$222,0))</f>
        <v>381409.00489262829</v>
      </c>
      <c r="Q113" s="189">
        <f>+INDEX(DataEx!$1:$1048576,MATCH(Dug!$A113,DataEx!$D:$D,0),MATCH(Dug!Q$100,DataEx!$222:$222,0))</f>
        <v>381497.52149931074</v>
      </c>
      <c r="R113" s="189">
        <f>+INDEX(DataEx!$1:$1048576,MATCH(Dug!$A113,DataEx!$D:$D,0),MATCH(Dug!R$100,DataEx!$222:$222,0))</f>
        <v>331335.45678221656</v>
      </c>
      <c r="S113" s="270">
        <f t="shared" si="20"/>
        <v>4409065.5830532731</v>
      </c>
      <c r="T113" s="271">
        <f t="shared" si="21"/>
        <v>1.2993825250303607E-3</v>
      </c>
    </row>
    <row r="114" spans="1:20">
      <c r="A114" s="298" t="str">
        <f t="shared" si="18"/>
        <v>712p</v>
      </c>
      <c r="B114" s="362" t="str">
        <f>+VLOOKUP(LEFT($A114,LEN(A114)-1)*1,Master!$D$22:$G$218,4,FALSE)</f>
        <v>Doprinosi</v>
      </c>
      <c r="C114" s="363"/>
      <c r="D114" s="363"/>
      <c r="E114" s="363"/>
      <c r="F114" s="363"/>
      <c r="G114" s="195">
        <f>+SUM(G115:G118)</f>
        <v>10225366.011998521</v>
      </c>
      <c r="H114" s="195">
        <f t="shared" ref="H114:R114" si="22">+SUM(H115:H118)</f>
        <v>26328872.744704504</v>
      </c>
      <c r="I114" s="195">
        <f t="shared" si="22"/>
        <v>28215029.512952704</v>
      </c>
      <c r="J114" s="195">
        <f t="shared" si="22"/>
        <v>31078344.176256344</v>
      </c>
      <c r="K114" s="195">
        <f t="shared" si="22"/>
        <v>31062993.346150994</v>
      </c>
      <c r="L114" s="195">
        <f t="shared" si="22"/>
        <v>29533886.744876273</v>
      </c>
      <c r="M114" s="195">
        <f t="shared" si="22"/>
        <v>35614836.490956061</v>
      </c>
      <c r="N114" s="195">
        <f t="shared" si="22"/>
        <v>41423629.787263155</v>
      </c>
      <c r="O114" s="195">
        <f t="shared" si="22"/>
        <v>27897944.753825549</v>
      </c>
      <c r="P114" s="195">
        <f t="shared" si="22"/>
        <v>35782419.896350168</v>
      </c>
      <c r="Q114" s="195">
        <f t="shared" si="22"/>
        <v>35053926.847713381</v>
      </c>
      <c r="R114" s="272">
        <f t="shared" si="22"/>
        <v>52000480.125178605</v>
      </c>
      <c r="S114" s="273">
        <f t="shared" si="20"/>
        <v>384217730.43822622</v>
      </c>
      <c r="T114" s="274">
        <f t="shared" si="21"/>
        <v>0.11323165766850075</v>
      </c>
    </row>
    <row r="115" spans="1:20">
      <c r="A115" s="298" t="str">
        <f t="shared" si="18"/>
        <v>7121p</v>
      </c>
      <c r="B115" s="342" t="str">
        <f>+VLOOKUP(LEFT($A115,LEN(A115)-1)*1,Master!$D$22:$G$218,4,FALSE)</f>
        <v>Doprinosi za penzijsko i invalidsko osiguranje</v>
      </c>
      <c r="C115" s="343"/>
      <c r="D115" s="343"/>
      <c r="E115" s="343"/>
      <c r="F115" s="343"/>
      <c r="G115" s="189">
        <f>+INDEX(DataEx!$1:$1048576,MATCH(Dug!$A115,DataEx!$D:$D,0),MATCH(Dug!G$100,DataEx!$222:$222,0))</f>
        <v>5896216.9131298037</v>
      </c>
      <c r="H115" s="189">
        <f>+INDEX(DataEx!$1:$1048576,MATCH(Dug!$A115,DataEx!$D:$D,0),MATCH(Dug!H$100,DataEx!$222:$222,0))</f>
        <v>15984604.165490396</v>
      </c>
      <c r="I115" s="189">
        <f>+INDEX(DataEx!$1:$1048576,MATCH(Dug!$A115,DataEx!$D:$D,0),MATCH(Dug!I$100,DataEx!$222:$222,0))</f>
        <v>15980210.637352593</v>
      </c>
      <c r="J115" s="189">
        <f>+INDEX(DataEx!$1:$1048576,MATCH(Dug!$A115,DataEx!$D:$D,0),MATCH(Dug!J$100,DataEx!$222:$222,0))</f>
        <v>18099107.195466701</v>
      </c>
      <c r="K115" s="189">
        <f>+INDEX(DataEx!$1:$1048576,MATCH(Dug!$A115,DataEx!$D:$D,0),MATCH(Dug!K$100,DataEx!$222:$222,0))</f>
        <v>18902345.114124902</v>
      </c>
      <c r="L115" s="189">
        <f>+INDEX(DataEx!$1:$1048576,MATCH(Dug!$A115,DataEx!$D:$D,0),MATCH(Dug!L$100,DataEx!$222:$222,0))</f>
        <v>16660130.6959597</v>
      </c>
      <c r="M115" s="189">
        <f>+INDEX(DataEx!$1:$1048576,MATCH(Dug!$A115,DataEx!$D:$D,0),MATCH(Dug!M$100,DataEx!$222:$222,0))</f>
        <v>20975423.912817873</v>
      </c>
      <c r="N115" s="189">
        <f>+INDEX(DataEx!$1:$1048576,MATCH(Dug!$A115,DataEx!$D:$D,0),MATCH(Dug!N$100,DataEx!$222:$222,0))</f>
        <v>24152995.284398187</v>
      </c>
      <c r="O115" s="189">
        <f>+INDEX(DataEx!$1:$1048576,MATCH(Dug!$A115,DataEx!$D:$D,0),MATCH(Dug!O$100,DataEx!$222:$222,0))</f>
        <v>16438117.212416081</v>
      </c>
      <c r="P115" s="189">
        <f>+INDEX(DataEx!$1:$1048576,MATCH(Dug!$A115,DataEx!$D:$D,0),MATCH(Dug!P$100,DataEx!$222:$222,0))</f>
        <v>21064902.89657861</v>
      </c>
      <c r="Q115" s="189">
        <f>+INDEX(DataEx!$1:$1048576,MATCH(Dug!$A115,DataEx!$D:$D,0),MATCH(Dug!Q$100,DataEx!$222:$222,0))</f>
        <v>21199343.745804995</v>
      </c>
      <c r="R115" s="189">
        <f>+INDEX(DataEx!$1:$1048576,MATCH(Dug!$A115,DataEx!$D:$D,0),MATCH(Dug!R$100,DataEx!$222:$222,0))</f>
        <v>31496085.4772765</v>
      </c>
      <c r="S115" s="270">
        <f t="shared" si="20"/>
        <v>226849483.25081638</v>
      </c>
      <c r="T115" s="271">
        <f t="shared" si="21"/>
        <v>6.6854132422352039E-2</v>
      </c>
    </row>
    <row r="116" spans="1:20">
      <c r="A116" s="298" t="str">
        <f t="shared" si="18"/>
        <v>7122p</v>
      </c>
      <c r="B116" s="342" t="str">
        <f>+VLOOKUP(LEFT($A116,LEN(A116)-1)*1,Master!$D$22:$G$218,4,FALSE)</f>
        <v>Doprinosi za zdravstveno osiguranje</v>
      </c>
      <c r="C116" s="343"/>
      <c r="D116" s="343"/>
      <c r="E116" s="343"/>
      <c r="F116" s="343"/>
      <c r="G116" s="189">
        <f>+INDEX(DataEx!$1:$1048576,MATCH(Dug!$A116,DataEx!$D:$D,0),MATCH(Dug!G$100,DataEx!$222:$222,0))</f>
        <v>3523976.3657705826</v>
      </c>
      <c r="H116" s="189">
        <f>+INDEX(DataEx!$1:$1048576,MATCH(Dug!$A116,DataEx!$D:$D,0),MATCH(Dug!H$100,DataEx!$222:$222,0))</f>
        <v>8837193.1137481872</v>
      </c>
      <c r="I116" s="189">
        <f>+INDEX(DataEx!$1:$1048576,MATCH(Dug!$A116,DataEx!$D:$D,0),MATCH(Dug!I$100,DataEx!$222:$222,0))</f>
        <v>10296968.732518861</v>
      </c>
      <c r="J116" s="189">
        <f>+INDEX(DataEx!$1:$1048576,MATCH(Dug!$A116,DataEx!$D:$D,0),MATCH(Dug!J$100,DataEx!$222:$222,0))</f>
        <v>11080649.937486099</v>
      </c>
      <c r="K116" s="189">
        <f>+INDEX(DataEx!$1:$1048576,MATCH(Dug!$A116,DataEx!$D:$D,0),MATCH(Dug!K$100,DataEx!$222:$222,0))</f>
        <v>10426593.073253199</v>
      </c>
      <c r="L116" s="189">
        <f>+INDEX(DataEx!$1:$1048576,MATCH(Dug!$A116,DataEx!$D:$D,0),MATCH(Dug!L$100,DataEx!$222:$222,0))</f>
        <v>10797558.1123464</v>
      </c>
      <c r="M116" s="189">
        <f>+INDEX(DataEx!$1:$1048576,MATCH(Dug!$A116,DataEx!$D:$D,0),MATCH(Dug!M$100,DataEx!$222:$222,0))</f>
        <v>12338418.275424777</v>
      </c>
      <c r="N116" s="189">
        <f>+INDEX(DataEx!$1:$1048576,MATCH(Dug!$A116,DataEx!$D:$D,0),MATCH(Dug!N$100,DataEx!$222:$222,0))</f>
        <v>14695618.751093065</v>
      </c>
      <c r="O116" s="189">
        <f>+INDEX(DataEx!$1:$1048576,MATCH(Dug!$A116,DataEx!$D:$D,0),MATCH(Dug!O$100,DataEx!$222:$222,0))</f>
        <v>9887757.094026586</v>
      </c>
      <c r="P116" s="189">
        <f>+INDEX(DataEx!$1:$1048576,MATCH(Dug!$A116,DataEx!$D:$D,0),MATCH(Dug!P$100,DataEx!$222:$222,0))</f>
        <v>12555740.885830941</v>
      </c>
      <c r="Q116" s="189">
        <f>+INDEX(DataEx!$1:$1048576,MATCH(Dug!$A116,DataEx!$D:$D,0),MATCH(Dug!Q$100,DataEx!$222:$222,0))</f>
        <v>11911787.04868594</v>
      </c>
      <c r="R116" s="189">
        <f>+INDEX(DataEx!$1:$1048576,MATCH(Dug!$A116,DataEx!$D:$D,0),MATCH(Dug!R$100,DataEx!$222:$222,0))</f>
        <v>17572653.898443229</v>
      </c>
      <c r="S116" s="270">
        <f t="shared" si="20"/>
        <v>133924915.28862786</v>
      </c>
      <c r="T116" s="271">
        <f t="shared" si="21"/>
        <v>3.9468611050168592E-2</v>
      </c>
    </row>
    <row r="117" spans="1:20">
      <c r="A117" s="298" t="str">
        <f t="shared" si="18"/>
        <v>7123p</v>
      </c>
      <c r="B117" s="342" t="str">
        <f>+VLOOKUP(LEFT($A117,LEN(A117)-1)*1,Master!$D$22:$G$218,4,FALSE)</f>
        <v>Doprinosi za osiguranje od nezaposlenosti</v>
      </c>
      <c r="C117" s="343"/>
      <c r="D117" s="343"/>
      <c r="E117" s="343"/>
      <c r="F117" s="343"/>
      <c r="G117" s="189">
        <f>+INDEX(DataEx!$1:$1048576,MATCH(Dug!$A117,DataEx!$D:$D,0),MATCH(Dug!G$100,DataEx!$222:$222,0))</f>
        <v>290701.31067824201</v>
      </c>
      <c r="H117" s="189">
        <f>+INDEX(DataEx!$1:$1048576,MATCH(Dug!$A117,DataEx!$D:$D,0),MATCH(Dug!H$100,DataEx!$222:$222,0))</f>
        <v>744628.51853836537</v>
      </c>
      <c r="I117" s="189">
        <f>+INDEX(DataEx!$1:$1048576,MATCH(Dug!$A117,DataEx!$D:$D,0),MATCH(Dug!I$100,DataEx!$222:$222,0))</f>
        <v>900014.53265058505</v>
      </c>
      <c r="J117" s="189">
        <f>+INDEX(DataEx!$1:$1048576,MATCH(Dug!$A117,DataEx!$D:$D,0),MATCH(Dug!J$100,DataEx!$222:$222,0))</f>
        <v>960420.42316401063</v>
      </c>
      <c r="K117" s="189">
        <f>+INDEX(DataEx!$1:$1048576,MATCH(Dug!$A117,DataEx!$D:$D,0),MATCH(Dug!K$100,DataEx!$222:$222,0))</f>
        <v>850902.03134404484</v>
      </c>
      <c r="L117" s="189">
        <f>+INDEX(DataEx!$1:$1048576,MATCH(Dug!$A117,DataEx!$D:$D,0),MATCH(Dug!L$100,DataEx!$222:$222,0))</f>
        <v>873102.0001937449</v>
      </c>
      <c r="M117" s="189">
        <f>+INDEX(DataEx!$1:$1048576,MATCH(Dug!$A117,DataEx!$D:$D,0),MATCH(Dug!M$100,DataEx!$222:$222,0))</f>
        <v>1044477.0015934415</v>
      </c>
      <c r="N117" s="189">
        <f>+INDEX(DataEx!$1:$1048576,MATCH(Dug!$A117,DataEx!$D:$D,0),MATCH(Dug!N$100,DataEx!$222:$222,0))</f>
        <v>1233245.0541489115</v>
      </c>
      <c r="O117" s="189">
        <f>+INDEX(DataEx!$1:$1048576,MATCH(Dug!$A117,DataEx!$D:$D,0),MATCH(Dug!O$100,DataEx!$222:$222,0))</f>
        <v>823964.48361802031</v>
      </c>
      <c r="P117" s="189">
        <f>+INDEX(DataEx!$1:$1048576,MATCH(Dug!$A117,DataEx!$D:$D,0),MATCH(Dug!P$100,DataEx!$222:$222,0))</f>
        <v>1104138.5296295469</v>
      </c>
      <c r="Q117" s="189">
        <f>+INDEX(DataEx!$1:$1048576,MATCH(Dug!$A117,DataEx!$D:$D,0),MATCH(Dug!Q$100,DataEx!$222:$222,0))</f>
        <v>947842.00635200134</v>
      </c>
      <c r="R117" s="189">
        <f>+INDEX(DataEx!$1:$1048576,MATCH(Dug!$A117,DataEx!$D:$D,0),MATCH(Dug!R$100,DataEx!$222:$222,0))</f>
        <v>1446638.2353968821</v>
      </c>
      <c r="S117" s="270">
        <f t="shared" si="20"/>
        <v>11220074.127307797</v>
      </c>
      <c r="T117" s="271">
        <f t="shared" si="21"/>
        <v>3.3066344729834954E-3</v>
      </c>
    </row>
    <row r="118" spans="1:20">
      <c r="A118" s="298" t="str">
        <f t="shared" si="18"/>
        <v>7124p</v>
      </c>
      <c r="B118" s="342" t="str">
        <f>+VLOOKUP(LEFT($A118,LEN(A118)-1)*1,Master!$D$22:$G$218,4,FALSE)</f>
        <v>Ostali doprinosi</v>
      </c>
      <c r="C118" s="343"/>
      <c r="D118" s="343"/>
      <c r="E118" s="343"/>
      <c r="F118" s="343"/>
      <c r="G118" s="189">
        <f>+INDEX(DataEx!$1:$1048576,MATCH(Dug!$A118,DataEx!$D:$D,0),MATCH(Dug!G$100,DataEx!$222:$222,0))</f>
        <v>514471.42241989321</v>
      </c>
      <c r="H118" s="189">
        <f>+INDEX(DataEx!$1:$1048576,MATCH(Dug!$A118,DataEx!$D:$D,0),MATCH(Dug!H$100,DataEx!$222:$222,0))</f>
        <v>762446.94692755432</v>
      </c>
      <c r="I118" s="189">
        <f>+INDEX(DataEx!$1:$1048576,MATCH(Dug!$A118,DataEx!$D:$D,0),MATCH(Dug!I$100,DataEx!$222:$222,0))</f>
        <v>1037835.6104306638</v>
      </c>
      <c r="J118" s="189">
        <f>+INDEX(DataEx!$1:$1048576,MATCH(Dug!$A118,DataEx!$D:$D,0),MATCH(Dug!J$100,DataEx!$222:$222,0))</f>
        <v>938166.6201395333</v>
      </c>
      <c r="K118" s="189">
        <f>+INDEX(DataEx!$1:$1048576,MATCH(Dug!$A118,DataEx!$D:$D,0),MATCH(Dug!K$100,DataEx!$222:$222,0))</f>
        <v>883153.12742885004</v>
      </c>
      <c r="L118" s="189">
        <f>+INDEX(DataEx!$1:$1048576,MATCH(Dug!$A118,DataEx!$D:$D,0),MATCH(Dug!L$100,DataEx!$222:$222,0))</f>
        <v>1203095.9363764296</v>
      </c>
      <c r="M118" s="189">
        <f>+INDEX(DataEx!$1:$1048576,MATCH(Dug!$A118,DataEx!$D:$D,0),MATCH(Dug!M$100,DataEx!$222:$222,0))</f>
        <v>1256517.301119969</v>
      </c>
      <c r="N118" s="189">
        <f>+INDEX(DataEx!$1:$1048576,MATCH(Dug!$A118,DataEx!$D:$D,0),MATCH(Dug!N$100,DataEx!$222:$222,0))</f>
        <v>1341770.6976229935</v>
      </c>
      <c r="O118" s="189">
        <f>+INDEX(DataEx!$1:$1048576,MATCH(Dug!$A118,DataEx!$D:$D,0),MATCH(Dug!O$100,DataEx!$222:$222,0))</f>
        <v>748105.96376486088</v>
      </c>
      <c r="P118" s="189">
        <f>+INDEX(DataEx!$1:$1048576,MATCH(Dug!$A118,DataEx!$D:$D,0),MATCH(Dug!P$100,DataEx!$222:$222,0))</f>
        <v>1057637.5843110771</v>
      </c>
      <c r="Q118" s="189">
        <f>+INDEX(DataEx!$1:$1048576,MATCH(Dug!$A118,DataEx!$D:$D,0),MATCH(Dug!Q$100,DataEx!$222:$222,0))</f>
        <v>994954.04687044967</v>
      </c>
      <c r="R118" s="189">
        <f>+INDEX(DataEx!$1:$1048576,MATCH(Dug!$A118,DataEx!$D:$D,0),MATCH(Dug!R$100,DataEx!$222:$222,0))</f>
        <v>1485102.5140619949</v>
      </c>
      <c r="S118" s="270">
        <f t="shared" si="20"/>
        <v>12223257.77147427</v>
      </c>
      <c r="T118" s="271">
        <f t="shared" si="21"/>
        <v>3.6022797229966525E-3</v>
      </c>
    </row>
    <row r="119" spans="1:20">
      <c r="A119" s="298" t="str">
        <f t="shared" si="18"/>
        <v>713p</v>
      </c>
      <c r="B119" s="350" t="str">
        <f>+VLOOKUP(LEFT($A119,LEN(A119)-1)*1,Master!$D$22:$G$218,4,FALSE)</f>
        <v>Takse</v>
      </c>
      <c r="C119" s="351"/>
      <c r="D119" s="351"/>
      <c r="E119" s="351"/>
      <c r="F119" s="351"/>
      <c r="G119" s="201">
        <f>+INDEX(DataEx!$1:$1048576,MATCH(Dug!$A119,DataEx!$D:$D,0),MATCH(Dug!G$100,DataEx!$222:$222,0))</f>
        <v>2027877.2372930939</v>
      </c>
      <c r="H119" s="201">
        <f>+INDEX(DataEx!$1:$1048576,MATCH(Dug!$A119,DataEx!$D:$D,0),MATCH(Dug!H$100,DataEx!$222:$222,0))</f>
        <v>1882424.3685098737</v>
      </c>
      <c r="I119" s="201">
        <f>+INDEX(DataEx!$1:$1048576,MATCH(Dug!$A119,DataEx!$D:$D,0),MATCH(Dug!I$100,DataEx!$222:$222,0))</f>
        <v>2363168.5236575948</v>
      </c>
      <c r="J119" s="201">
        <f>+INDEX(DataEx!$1:$1048576,MATCH(Dug!$A119,DataEx!$D:$D,0),MATCH(Dug!J$100,DataEx!$222:$222,0))</f>
        <v>2393449.5740456693</v>
      </c>
      <c r="K119" s="201">
        <f>+INDEX(DataEx!$1:$1048576,MATCH(Dug!$A119,DataEx!$D:$D,0),MATCH(Dug!K$100,DataEx!$222:$222,0))</f>
        <v>2431766.3719360717</v>
      </c>
      <c r="L119" s="201">
        <f>+INDEX(DataEx!$1:$1048576,MATCH(Dug!$A119,DataEx!$D:$D,0),MATCH(Dug!L$100,DataEx!$222:$222,0))</f>
        <v>2858151.7123018736</v>
      </c>
      <c r="M119" s="201">
        <f>+INDEX(DataEx!$1:$1048576,MATCH(Dug!$A119,DataEx!$D:$D,0),MATCH(Dug!M$100,DataEx!$222:$222,0))</f>
        <v>2917908.2048975867</v>
      </c>
      <c r="N119" s="201">
        <f>+INDEX(DataEx!$1:$1048576,MATCH(Dug!$A119,DataEx!$D:$D,0),MATCH(Dug!N$100,DataEx!$222:$222,0))</f>
        <v>2932949.8029298875</v>
      </c>
      <c r="O119" s="201">
        <f>+INDEX(DataEx!$1:$1048576,MATCH(Dug!$A119,DataEx!$D:$D,0),MATCH(Dug!O$100,DataEx!$222:$222,0))</f>
        <v>2302181.1067919475</v>
      </c>
      <c r="P119" s="201">
        <f>+INDEX(DataEx!$1:$1048576,MATCH(Dug!$A119,DataEx!$D:$D,0),MATCH(Dug!P$100,DataEx!$222:$222,0))</f>
        <v>2479397.4364794977</v>
      </c>
      <c r="Q119" s="201">
        <f>+INDEX(DataEx!$1:$1048576,MATCH(Dug!$A119,DataEx!$D:$D,0),MATCH(Dug!Q$100,DataEx!$222:$222,0))</f>
        <v>2197340.2207755819</v>
      </c>
      <c r="R119" s="275">
        <f>+INDEX(DataEx!$1:$1048576,MATCH(Dug!$A119,DataEx!$D:$D,0),MATCH(Dug!R$100,DataEx!$222:$222,0))</f>
        <v>2280154.7968325969</v>
      </c>
      <c r="S119" s="273">
        <f t="shared" si="20"/>
        <v>29066769.356451273</v>
      </c>
      <c r="T119" s="274">
        <f t="shared" si="21"/>
        <v>8.5661806224950465E-3</v>
      </c>
    </row>
    <row r="120" spans="1:20">
      <c r="A120" s="298" t="str">
        <f t="shared" si="18"/>
        <v>714p</v>
      </c>
      <c r="B120" s="350" t="str">
        <f>+VLOOKUP(LEFT($A120,LEN(A120)-1)*1,Master!$D$22:$G$218,4,FALSE)</f>
        <v>Naknade</v>
      </c>
      <c r="C120" s="351"/>
      <c r="D120" s="351"/>
      <c r="E120" s="351"/>
      <c r="F120" s="351"/>
      <c r="G120" s="201">
        <f>+INDEX(DataEx!$1:$1048576,MATCH(Dug!$A120,DataEx!$D:$D,0),MATCH(Dug!G$100,DataEx!$222:$222,0))</f>
        <v>982710.87498690933</v>
      </c>
      <c r="H120" s="201">
        <f>+INDEX(DataEx!$1:$1048576,MATCH(Dug!$A120,DataEx!$D:$D,0),MATCH(Dug!H$100,DataEx!$222:$222,0))</f>
        <v>869104.05358116457</v>
      </c>
      <c r="I120" s="201">
        <f>+INDEX(DataEx!$1:$1048576,MATCH(Dug!$A120,DataEx!$D:$D,0),MATCH(Dug!I$100,DataEx!$222:$222,0))</f>
        <v>787268.76554129389</v>
      </c>
      <c r="J120" s="201">
        <f>+INDEX(DataEx!$1:$1048576,MATCH(Dug!$A120,DataEx!$D:$D,0),MATCH(Dug!J$100,DataEx!$222:$222,0))</f>
        <v>1546322.5460752659</v>
      </c>
      <c r="K120" s="201">
        <f>+INDEX(DataEx!$1:$1048576,MATCH(Dug!$A120,DataEx!$D:$D,0),MATCH(Dug!K$100,DataEx!$222:$222,0))</f>
        <v>932515.34080204321</v>
      </c>
      <c r="L120" s="201">
        <f>+INDEX(DataEx!$1:$1048576,MATCH(Dug!$A120,DataEx!$D:$D,0),MATCH(Dug!L$100,DataEx!$222:$222,0))</f>
        <v>1175327.7210279165</v>
      </c>
      <c r="M120" s="201">
        <f>+INDEX(DataEx!$1:$1048576,MATCH(Dug!$A120,DataEx!$D:$D,0),MATCH(Dug!M$100,DataEx!$222:$222,0))</f>
        <v>2020249.028265815</v>
      </c>
      <c r="N120" s="201">
        <f>+INDEX(DataEx!$1:$1048576,MATCH(Dug!$A120,DataEx!$D:$D,0),MATCH(Dug!N$100,DataEx!$222:$222,0))</f>
        <v>1079348.0183819076</v>
      </c>
      <c r="O120" s="201">
        <f>+INDEX(DataEx!$1:$1048576,MATCH(Dug!$A120,DataEx!$D:$D,0),MATCH(Dug!O$100,DataEx!$222:$222,0))</f>
        <v>1345127.7045627646</v>
      </c>
      <c r="P120" s="201">
        <f>+INDEX(DataEx!$1:$1048576,MATCH(Dug!$A120,DataEx!$D:$D,0),MATCH(Dug!P$100,DataEx!$222:$222,0))</f>
        <v>1098866.9792922472</v>
      </c>
      <c r="Q120" s="201">
        <f>+INDEX(DataEx!$1:$1048576,MATCH(Dug!$A120,DataEx!$D:$D,0),MATCH(Dug!Q$100,DataEx!$222:$222,0))</f>
        <v>885498.0103225843</v>
      </c>
      <c r="R120" s="275">
        <f>+INDEX(DataEx!$1:$1048576,MATCH(Dug!$A120,DataEx!$D:$D,0),MATCH(Dug!R$100,DataEx!$222:$222,0))</f>
        <v>1136253.4997662231</v>
      </c>
      <c r="S120" s="273">
        <f t="shared" si="20"/>
        <v>13858592.542606136</v>
      </c>
      <c r="T120" s="274">
        <f t="shared" si="21"/>
        <v>4.0842243400943555E-3</v>
      </c>
    </row>
    <row r="121" spans="1:20">
      <c r="A121" s="298" t="str">
        <f t="shared" si="18"/>
        <v>715p</v>
      </c>
      <c r="B121" s="350" t="str">
        <f>+VLOOKUP(LEFT($A121,LEN(A121)-1)*1,Master!$D$22:$G$218,4,FALSE)</f>
        <v>Ostali prihodi</v>
      </c>
      <c r="C121" s="351"/>
      <c r="D121" s="351"/>
      <c r="E121" s="351"/>
      <c r="F121" s="351"/>
      <c r="G121" s="201">
        <f>+INDEX(DataEx!$1:$1048576,MATCH(Dug!$A121,DataEx!$D:$D,0),MATCH(Dug!G$100,DataEx!$222:$222,0))</f>
        <v>923442.3429132913</v>
      </c>
      <c r="H121" s="201">
        <f>+INDEX(DataEx!$1:$1048576,MATCH(Dug!$A121,DataEx!$D:$D,0),MATCH(Dug!H$100,DataEx!$222:$222,0))</f>
        <v>1777418.9190493901</v>
      </c>
      <c r="I121" s="201">
        <f>+INDEX(DataEx!$1:$1048576,MATCH(Dug!$A121,DataEx!$D:$D,0),MATCH(Dug!I$100,DataEx!$222:$222,0))</f>
        <v>2321412.8253925741</v>
      </c>
      <c r="J121" s="201">
        <f>+INDEX(DataEx!$1:$1048576,MATCH(Dug!$A121,DataEx!$D:$D,0),MATCH(Dug!J$100,DataEx!$222:$222,0))</f>
        <v>1637829.2535735941</v>
      </c>
      <c r="K121" s="201">
        <f>+INDEX(DataEx!$1:$1048576,MATCH(Dug!$A121,DataEx!$D:$D,0),MATCH(Dug!K$100,DataEx!$222:$222,0))</f>
        <v>1886272.7717710272</v>
      </c>
      <c r="L121" s="201">
        <f>+INDEX(DataEx!$1:$1048576,MATCH(Dug!$A121,DataEx!$D:$D,0),MATCH(Dug!L$100,DataEx!$222:$222,0))</f>
        <v>1533956.11443653</v>
      </c>
      <c r="M121" s="201">
        <f>+INDEX(DataEx!$1:$1048576,MATCH(Dug!$A121,DataEx!$D:$D,0),MATCH(Dug!M$100,DataEx!$222:$222,0))</f>
        <v>3092390.5965000256</v>
      </c>
      <c r="N121" s="201">
        <f>+INDEX(DataEx!$1:$1048576,MATCH(Dug!$A121,DataEx!$D:$D,0),MATCH(Dug!N$100,DataEx!$222:$222,0))</f>
        <v>2409748.3951187199</v>
      </c>
      <c r="O121" s="201">
        <f>+INDEX(DataEx!$1:$1048576,MATCH(Dug!$A121,DataEx!$D:$D,0),MATCH(Dug!O$100,DataEx!$222:$222,0))</f>
        <v>1476812.0861061718</v>
      </c>
      <c r="P121" s="201">
        <f>+INDEX(DataEx!$1:$1048576,MATCH(Dug!$A121,DataEx!$D:$D,0),MATCH(Dug!P$100,DataEx!$222:$222,0))</f>
        <v>1888437.4129044577</v>
      </c>
      <c r="Q121" s="201">
        <f>+INDEX(DataEx!$1:$1048576,MATCH(Dug!$A121,DataEx!$D:$D,0),MATCH(Dug!Q$100,DataEx!$222:$222,0))</f>
        <v>2006775.4309992469</v>
      </c>
      <c r="R121" s="275">
        <f>+INDEX(DataEx!$1:$1048576,MATCH(Dug!$A121,DataEx!$D:$D,0),MATCH(Dug!R$100,DataEx!$222:$222,0))</f>
        <v>8463643.2651979905</v>
      </c>
      <c r="S121" s="273">
        <f t="shared" si="20"/>
        <v>29418139.413963012</v>
      </c>
      <c r="T121" s="274">
        <f t="shared" si="21"/>
        <v>8.6697318407632715E-3</v>
      </c>
    </row>
    <row r="122" spans="1:20">
      <c r="A122" s="298" t="str">
        <f t="shared" si="18"/>
        <v>73p</v>
      </c>
      <c r="B122" s="350" t="str">
        <f>+VLOOKUP(LEFT($A122,LEN(A122)-1)*1,Master!$D$22:$G$218,4,FALSE)</f>
        <v>Primici od otplate kredita i sredstva prenesena iz prethodne godine</v>
      </c>
      <c r="C122" s="351"/>
      <c r="D122" s="351"/>
      <c r="E122" s="351"/>
      <c r="F122" s="351"/>
      <c r="G122" s="201">
        <f>+INDEX(DataEx!$1:$1048576,MATCH(Dug!$A122,DataEx!$D:$D,0),MATCH(Dug!G$100,DataEx!$222:$222,0))</f>
        <v>559600.7769500342</v>
      </c>
      <c r="H122" s="201">
        <f>+INDEX(DataEx!$1:$1048576,MATCH(Dug!$A122,DataEx!$D:$D,0),MATCH(Dug!H$100,DataEx!$222:$222,0))</f>
        <v>354476.86713533319</v>
      </c>
      <c r="I122" s="201">
        <f>+INDEX(DataEx!$1:$1048576,MATCH(Dug!$A122,DataEx!$D:$D,0),MATCH(Dug!I$100,DataEx!$222:$222,0))</f>
        <v>385297.92814256047</v>
      </c>
      <c r="J122" s="201">
        <f>+INDEX(DataEx!$1:$1048576,MATCH(Dug!$A122,DataEx!$D:$D,0),MATCH(Dug!J$100,DataEx!$222:$222,0))</f>
        <v>255274.24635764034</v>
      </c>
      <c r="K122" s="201">
        <f>+INDEX(DataEx!$1:$1048576,MATCH(Dug!$A122,DataEx!$D:$D,0),MATCH(Dug!K$100,DataEx!$222:$222,0))</f>
        <v>249492.02995238511</v>
      </c>
      <c r="L122" s="201">
        <f>+INDEX(DataEx!$1:$1048576,MATCH(Dug!$A122,DataEx!$D:$D,0),MATCH(Dug!L$100,DataEx!$222:$222,0))</f>
        <v>375486.02775821509</v>
      </c>
      <c r="M122" s="201">
        <f>+INDEX(DataEx!$1:$1048576,MATCH(Dug!$A122,DataEx!$D:$D,0),MATCH(Dug!M$100,DataEx!$222:$222,0))</f>
        <v>535390.30249528366</v>
      </c>
      <c r="N122" s="201">
        <f>+INDEX(DataEx!$1:$1048576,MATCH(Dug!$A122,DataEx!$D:$D,0),MATCH(Dug!N$100,DataEx!$222:$222,0))</f>
        <v>597926.67182852363</v>
      </c>
      <c r="O122" s="201">
        <f>+INDEX(DataEx!$1:$1048576,MATCH(Dug!$A122,DataEx!$D:$D,0),MATCH(Dug!O$100,DataEx!$222:$222,0))</f>
        <v>377295.10829472088</v>
      </c>
      <c r="P122" s="201">
        <f>+INDEX(DataEx!$1:$1048576,MATCH(Dug!$A122,DataEx!$D:$D,0),MATCH(Dug!P$100,DataEx!$222:$222,0))</f>
        <v>319944.5954149249</v>
      </c>
      <c r="Q122" s="201">
        <f>+INDEX(DataEx!$1:$1048576,MATCH(Dug!$A122,DataEx!$D:$D,0),MATCH(Dug!Q$100,DataEx!$222:$222,0))</f>
        <v>559463.96219362307</v>
      </c>
      <c r="R122" s="275">
        <f>+INDEX(DataEx!$1:$1048576,MATCH(Dug!$A122,DataEx!$D:$D,0),MATCH(Dug!R$100,DataEx!$222:$222,0))</f>
        <v>239411.49161934044</v>
      </c>
      <c r="S122" s="273">
        <f t="shared" si="20"/>
        <v>4809060.008142584</v>
      </c>
      <c r="T122" s="274">
        <f t="shared" si="21"/>
        <v>1.4172636851719372E-3</v>
      </c>
    </row>
    <row r="123" spans="1:20" ht="13.5" thickBot="1">
      <c r="A123" s="298" t="str">
        <f t="shared" si="18"/>
        <v>74p</v>
      </c>
      <c r="B123" s="352" t="str">
        <f>+VLOOKUP(LEFT($A123,LEN(A123)-1)*1,Master!$D$22:$G$218,4,FALSE)</f>
        <v>Donacije i transferi</v>
      </c>
      <c r="C123" s="353"/>
      <c r="D123" s="353"/>
      <c r="E123" s="353"/>
      <c r="F123" s="353"/>
      <c r="G123" s="201">
        <f>+INDEX(DataEx!$1:$1048576,MATCH(Dug!$A123,DataEx!$D:$D,0),MATCH(Dug!G$100,DataEx!$222:$222,0))</f>
        <v>0</v>
      </c>
      <c r="H123" s="201">
        <f>+INDEX(DataEx!$1:$1048576,MATCH(Dug!$A123,DataEx!$D:$D,0),MATCH(Dug!H$100,DataEx!$222:$222,0))</f>
        <v>0</v>
      </c>
      <c r="I123" s="201">
        <f>+INDEX(DataEx!$1:$1048576,MATCH(Dug!$A123,DataEx!$D:$D,0),MATCH(Dug!I$100,DataEx!$222:$222,0))</f>
        <v>0</v>
      </c>
      <c r="J123" s="201">
        <f>+INDEX(DataEx!$1:$1048576,MATCH(Dug!$A123,DataEx!$D:$D,0),MATCH(Dug!J$100,DataEx!$222:$222,0))</f>
        <v>0</v>
      </c>
      <c r="K123" s="201">
        <f>+INDEX(DataEx!$1:$1048576,MATCH(Dug!$A123,DataEx!$D:$D,0),MATCH(Dug!K$100,DataEx!$222:$222,0))</f>
        <v>0</v>
      </c>
      <c r="L123" s="201">
        <f>+INDEX(DataEx!$1:$1048576,MATCH(Dug!$A123,DataEx!$D:$D,0),MATCH(Dug!L$100,DataEx!$222:$222,0))</f>
        <v>0</v>
      </c>
      <c r="M123" s="201">
        <f>+INDEX(DataEx!$1:$1048576,MATCH(Dug!$A123,DataEx!$D:$D,0),MATCH(Dug!M$100,DataEx!$222:$222,0))</f>
        <v>0</v>
      </c>
      <c r="N123" s="201">
        <f>+INDEX(DataEx!$1:$1048576,MATCH(Dug!$A123,DataEx!$D:$D,0),MATCH(Dug!N$100,DataEx!$222:$222,0))</f>
        <v>0</v>
      </c>
      <c r="O123" s="201">
        <f>+INDEX(DataEx!$1:$1048576,MATCH(Dug!$A123,DataEx!$D:$D,0),MATCH(Dug!O$100,DataEx!$222:$222,0))</f>
        <v>0</v>
      </c>
      <c r="P123" s="201">
        <f>+INDEX(DataEx!$1:$1048576,MATCH(Dug!$A123,DataEx!$D:$D,0),MATCH(Dug!P$100,DataEx!$222:$222,0))</f>
        <v>0</v>
      </c>
      <c r="Q123" s="201">
        <f>+INDEX(DataEx!$1:$1048576,MATCH(Dug!$A123,DataEx!$D:$D,0),MATCH(Dug!Q$100,DataEx!$222:$222,0))</f>
        <v>0</v>
      </c>
      <c r="R123" s="275">
        <f>+INDEX(DataEx!$1:$1048576,MATCH(Dug!$A123,DataEx!$D:$D,0),MATCH(Dug!R$100,DataEx!$222:$222,0))</f>
        <v>0</v>
      </c>
      <c r="S123" s="276">
        <f t="shared" si="20"/>
        <v>0</v>
      </c>
      <c r="T123" s="277">
        <f t="shared" si="21"/>
        <v>0</v>
      </c>
    </row>
    <row r="124" spans="1:20" ht="13.5" thickBot="1">
      <c r="A124" s="298" t="str">
        <f t="shared" si="18"/>
        <v>4p</v>
      </c>
      <c r="B124" s="338" t="str">
        <f>+VLOOKUP(LEFT($A124,LEN(A124)-1)*1,Master!$D$22:$G$218,4,FALSE)</f>
        <v>Budžetki izdaci</v>
      </c>
      <c r="C124" s="339"/>
      <c r="D124" s="339"/>
      <c r="E124" s="339"/>
      <c r="F124" s="339"/>
      <c r="G124" s="177">
        <f>+G126+G137+G143+SUM(G144:G147)</f>
        <v>104759711.41583334</v>
      </c>
      <c r="H124" s="177">
        <f t="shared" ref="H124:R124" si="23">+H126+H137+H143+SUM(H144:H147)</f>
        <v>104759711.41583334</v>
      </c>
      <c r="I124" s="177">
        <f t="shared" si="23"/>
        <v>104759711.41583334</v>
      </c>
      <c r="J124" s="177">
        <f t="shared" si="23"/>
        <v>104759711.41583334</v>
      </c>
      <c r="K124" s="177">
        <f t="shared" si="23"/>
        <v>104759711.41583334</v>
      </c>
      <c r="L124" s="177">
        <f t="shared" si="23"/>
        <v>104759711.41583334</v>
      </c>
      <c r="M124" s="177">
        <f t="shared" si="23"/>
        <v>104759711.41583334</v>
      </c>
      <c r="N124" s="177">
        <f t="shared" si="23"/>
        <v>104759711.41583334</v>
      </c>
      <c r="O124" s="177">
        <f t="shared" si="23"/>
        <v>104759711.41583334</v>
      </c>
      <c r="P124" s="177">
        <f t="shared" si="23"/>
        <v>104759711.41583334</v>
      </c>
      <c r="Q124" s="177">
        <f t="shared" si="23"/>
        <v>104759711.41583334</v>
      </c>
      <c r="R124" s="177">
        <f t="shared" si="23"/>
        <v>104759711.41583334</v>
      </c>
      <c r="S124" s="278">
        <f t="shared" si="20"/>
        <v>1257116536.99</v>
      </c>
      <c r="T124" s="279">
        <f t="shared" si="21"/>
        <v>0.3704810530308123</v>
      </c>
    </row>
    <row r="125" spans="1:20" ht="13.5" thickBot="1">
      <c r="A125" s="298" t="str">
        <f t="shared" si="18"/>
        <v>41p</v>
      </c>
      <c r="B125" s="354" t="str">
        <f>+VLOOKUP(LEFT($A125,LEN(A125)-1)*1,Master!$D$22:$G$218,4,FALSE)</f>
        <v>Tekući izdaci</v>
      </c>
      <c r="C125" s="355"/>
      <c r="D125" s="355"/>
      <c r="E125" s="355"/>
      <c r="F125" s="355"/>
      <c r="G125" s="207">
        <f>+G124-G144</f>
        <v>104759711.41583334</v>
      </c>
      <c r="H125" s="207">
        <f t="shared" ref="H125:R125" si="24">+H124-H144</f>
        <v>104759711.41583334</v>
      </c>
      <c r="I125" s="207">
        <f t="shared" si="24"/>
        <v>104759711.41583334</v>
      </c>
      <c r="J125" s="207">
        <f t="shared" si="24"/>
        <v>104759711.41583334</v>
      </c>
      <c r="K125" s="207">
        <f t="shared" si="24"/>
        <v>104759711.41583334</v>
      </c>
      <c r="L125" s="207">
        <f t="shared" si="24"/>
        <v>104759711.41583334</v>
      </c>
      <c r="M125" s="207">
        <f t="shared" si="24"/>
        <v>104759711.41583334</v>
      </c>
      <c r="N125" s="207">
        <f t="shared" si="24"/>
        <v>104759711.41583334</v>
      </c>
      <c r="O125" s="207">
        <f t="shared" si="24"/>
        <v>104759711.41583334</v>
      </c>
      <c r="P125" s="207">
        <f t="shared" si="24"/>
        <v>104759711.41583334</v>
      </c>
      <c r="Q125" s="207">
        <f t="shared" si="24"/>
        <v>104759711.41583334</v>
      </c>
      <c r="R125" s="207">
        <f t="shared" si="24"/>
        <v>104759711.41583334</v>
      </c>
      <c r="S125" s="280">
        <f t="shared" si="20"/>
        <v>1257116536.99</v>
      </c>
      <c r="T125" s="281">
        <f t="shared" si="21"/>
        <v>0.3704810530308123</v>
      </c>
    </row>
    <row r="126" spans="1:20">
      <c r="A126" s="298" t="str">
        <f t="shared" si="18"/>
        <v>40p</v>
      </c>
      <c r="B126" s="356" t="str">
        <f>+VLOOKUP(LEFT($A126,LEN(A126)-1)*1,Master!$D$22:$G$218,4,FALSE)</f>
        <v>Tekući budžetski izdaci</v>
      </c>
      <c r="C126" s="357"/>
      <c r="D126" s="357"/>
      <c r="E126" s="357"/>
      <c r="F126" s="357"/>
      <c r="G126" s="213">
        <f>+SUM(G127:G136)</f>
        <v>54857253.506666668</v>
      </c>
      <c r="H126" s="213">
        <f t="shared" ref="H126:R126" si="25">+SUM(H127:H136)</f>
        <v>54857253.506666668</v>
      </c>
      <c r="I126" s="213">
        <f t="shared" si="25"/>
        <v>54857253.506666668</v>
      </c>
      <c r="J126" s="213">
        <f t="shared" si="25"/>
        <v>54857253.506666668</v>
      </c>
      <c r="K126" s="213">
        <f t="shared" si="25"/>
        <v>54857253.506666668</v>
      </c>
      <c r="L126" s="213">
        <f t="shared" si="25"/>
        <v>54857253.506666668</v>
      </c>
      <c r="M126" s="213">
        <f t="shared" si="25"/>
        <v>54857253.506666668</v>
      </c>
      <c r="N126" s="213">
        <f t="shared" si="25"/>
        <v>54857253.506666668</v>
      </c>
      <c r="O126" s="213">
        <f t="shared" si="25"/>
        <v>54857253.506666668</v>
      </c>
      <c r="P126" s="213">
        <f t="shared" si="25"/>
        <v>54857253.506666668</v>
      </c>
      <c r="Q126" s="213">
        <f t="shared" si="25"/>
        <v>54857253.506666668</v>
      </c>
      <c r="R126" s="282">
        <f t="shared" si="25"/>
        <v>54857253.506666668</v>
      </c>
      <c r="S126" s="268">
        <f t="shared" si="20"/>
        <v>658287042.08000004</v>
      </c>
      <c r="T126" s="269">
        <f t="shared" si="21"/>
        <v>0.19400180442322595</v>
      </c>
    </row>
    <row r="127" spans="1:20">
      <c r="A127" s="298" t="str">
        <f t="shared" si="18"/>
        <v>411p</v>
      </c>
      <c r="B127" s="342" t="str">
        <f>+VLOOKUP(LEFT($A127,LEN(A127)-1)*1,Master!$D$22:$G$218,4,FALSE)</f>
        <v>Bruto zarade i doprinosi na teret poslodavca</v>
      </c>
      <c r="C127" s="343"/>
      <c r="D127" s="343"/>
      <c r="E127" s="343"/>
      <c r="F127" s="343"/>
      <c r="G127" s="189">
        <f>+INDEX(DataEx!$1:$1048576,MATCH(Dug!$A127,DataEx!$D:$D,0),MATCH(Dug!G$100,DataEx!$222:$222,0))</f>
        <v>31010717.645833336</v>
      </c>
      <c r="H127" s="189">
        <f>+INDEX(DataEx!$1:$1048576,MATCH(Dug!$A127,DataEx!$D:$D,0),MATCH(Dug!H$100,DataEx!$222:$222,0))</f>
        <v>31010717.645833336</v>
      </c>
      <c r="I127" s="189">
        <f>+INDEX(DataEx!$1:$1048576,MATCH(Dug!$A127,DataEx!$D:$D,0),MATCH(Dug!I$100,DataEx!$222:$222,0))</f>
        <v>31010717.645833336</v>
      </c>
      <c r="J127" s="189">
        <f>+INDEX(DataEx!$1:$1048576,MATCH(Dug!$A127,DataEx!$D:$D,0),MATCH(Dug!J$100,DataEx!$222:$222,0))</f>
        <v>31010717.645833336</v>
      </c>
      <c r="K127" s="189">
        <f>+INDEX(DataEx!$1:$1048576,MATCH(Dug!$A127,DataEx!$D:$D,0),MATCH(Dug!K$100,DataEx!$222:$222,0))</f>
        <v>31010717.645833336</v>
      </c>
      <c r="L127" s="189">
        <f>+INDEX(DataEx!$1:$1048576,MATCH(Dug!$A127,DataEx!$D:$D,0),MATCH(Dug!L$100,DataEx!$222:$222,0))</f>
        <v>31010717.645833336</v>
      </c>
      <c r="M127" s="189">
        <f>+INDEX(DataEx!$1:$1048576,MATCH(Dug!$A127,DataEx!$D:$D,0),MATCH(Dug!M$100,DataEx!$222:$222,0))</f>
        <v>31010717.645833336</v>
      </c>
      <c r="N127" s="189">
        <f>+INDEX(DataEx!$1:$1048576,MATCH(Dug!$A127,DataEx!$D:$D,0),MATCH(Dug!N$100,DataEx!$222:$222,0))</f>
        <v>31010717.645833336</v>
      </c>
      <c r="O127" s="189">
        <f>+INDEX(DataEx!$1:$1048576,MATCH(Dug!$A127,DataEx!$D:$D,0),MATCH(Dug!O$100,DataEx!$222:$222,0))</f>
        <v>31010717.645833336</v>
      </c>
      <c r="P127" s="189">
        <f>+INDEX(DataEx!$1:$1048576,MATCH(Dug!$A127,DataEx!$D:$D,0),MATCH(Dug!P$100,DataEx!$222:$222,0))</f>
        <v>31010717.645833336</v>
      </c>
      <c r="Q127" s="189">
        <f>+INDEX(DataEx!$1:$1048576,MATCH(Dug!$A127,DataEx!$D:$D,0),MATCH(Dug!Q$100,DataEx!$222:$222,0))</f>
        <v>31010717.645833336</v>
      </c>
      <c r="R127" s="189">
        <f>+INDEX(DataEx!$1:$1048576,MATCH(Dug!$A127,DataEx!$D:$D,0),MATCH(Dug!R$100,DataEx!$222:$222,0))</f>
        <v>31010717.645833336</v>
      </c>
      <c r="S127" s="270">
        <f t="shared" si="20"/>
        <v>372128611.75</v>
      </c>
      <c r="T127" s="271">
        <f t="shared" si="21"/>
        <v>0.10966890967335274</v>
      </c>
    </row>
    <row r="128" spans="1:20">
      <c r="A128" s="298" t="str">
        <f t="shared" si="18"/>
        <v>412p</v>
      </c>
      <c r="B128" s="342" t="str">
        <f>+VLOOKUP(LEFT($A128,LEN(A128)-1)*1,Master!$D$22:$G$218,4,FALSE)</f>
        <v>Ostala lična primanja</v>
      </c>
      <c r="C128" s="343"/>
      <c r="D128" s="343"/>
      <c r="E128" s="343"/>
      <c r="F128" s="343"/>
      <c r="G128" s="189">
        <f>+INDEX(DataEx!$1:$1048576,MATCH(Dug!$A128,DataEx!$D:$D,0),MATCH(Dug!G$100,DataEx!$222:$222,0))</f>
        <v>901608.53416666668</v>
      </c>
      <c r="H128" s="189">
        <f>+INDEX(DataEx!$1:$1048576,MATCH(Dug!$A128,DataEx!$D:$D,0),MATCH(Dug!H$100,DataEx!$222:$222,0))</f>
        <v>901608.53416666668</v>
      </c>
      <c r="I128" s="189">
        <f>+INDEX(DataEx!$1:$1048576,MATCH(Dug!$A128,DataEx!$D:$D,0),MATCH(Dug!I$100,DataEx!$222:$222,0))</f>
        <v>901608.53416666668</v>
      </c>
      <c r="J128" s="189">
        <f>+INDEX(DataEx!$1:$1048576,MATCH(Dug!$A128,DataEx!$D:$D,0),MATCH(Dug!J$100,DataEx!$222:$222,0))</f>
        <v>901608.53416666668</v>
      </c>
      <c r="K128" s="189">
        <f>+INDEX(DataEx!$1:$1048576,MATCH(Dug!$A128,DataEx!$D:$D,0),MATCH(Dug!K$100,DataEx!$222:$222,0))</f>
        <v>901608.53416666668</v>
      </c>
      <c r="L128" s="189">
        <f>+INDEX(DataEx!$1:$1048576,MATCH(Dug!$A128,DataEx!$D:$D,0),MATCH(Dug!L$100,DataEx!$222:$222,0))</f>
        <v>901608.53416666668</v>
      </c>
      <c r="M128" s="189">
        <f>+INDEX(DataEx!$1:$1048576,MATCH(Dug!$A128,DataEx!$D:$D,0),MATCH(Dug!M$100,DataEx!$222:$222,0))</f>
        <v>901608.53416666668</v>
      </c>
      <c r="N128" s="189">
        <f>+INDEX(DataEx!$1:$1048576,MATCH(Dug!$A128,DataEx!$D:$D,0),MATCH(Dug!N$100,DataEx!$222:$222,0))</f>
        <v>901608.53416666668</v>
      </c>
      <c r="O128" s="189">
        <f>+INDEX(DataEx!$1:$1048576,MATCH(Dug!$A128,DataEx!$D:$D,0),MATCH(Dug!O$100,DataEx!$222:$222,0))</f>
        <v>901608.53416666668</v>
      </c>
      <c r="P128" s="189">
        <f>+INDEX(DataEx!$1:$1048576,MATCH(Dug!$A128,DataEx!$D:$D,0),MATCH(Dug!P$100,DataEx!$222:$222,0))</f>
        <v>901608.53416666668</v>
      </c>
      <c r="Q128" s="189">
        <f>+INDEX(DataEx!$1:$1048576,MATCH(Dug!$A128,DataEx!$D:$D,0),MATCH(Dug!Q$100,DataEx!$222:$222,0))</f>
        <v>901608.53416666668</v>
      </c>
      <c r="R128" s="189">
        <f>+INDEX(DataEx!$1:$1048576,MATCH(Dug!$A128,DataEx!$D:$D,0),MATCH(Dug!R$100,DataEx!$222:$222,0))</f>
        <v>901608.53416666668</v>
      </c>
      <c r="S128" s="270">
        <f t="shared" si="20"/>
        <v>10819302.41</v>
      </c>
      <c r="T128" s="271">
        <f t="shared" si="21"/>
        <v>3.1885242393780481E-3</v>
      </c>
    </row>
    <row r="129" spans="1:20">
      <c r="A129" s="298" t="str">
        <f t="shared" si="18"/>
        <v>413p</v>
      </c>
      <c r="B129" s="342" t="str">
        <f>+VLOOKUP(LEFT($A129,LEN(A129)-1)*1,Master!$D$22:$G$218,4,FALSE)</f>
        <v>Rashodi za materijal</v>
      </c>
      <c r="C129" s="343"/>
      <c r="D129" s="343"/>
      <c r="E129" s="343"/>
      <c r="F129" s="343"/>
      <c r="G129" s="189">
        <f>+INDEX(DataEx!$1:$1048576,MATCH(Dug!$A129,DataEx!$D:$D,0),MATCH(Dug!G$100,DataEx!$222:$222,0))</f>
        <v>2109966.5125000002</v>
      </c>
      <c r="H129" s="189">
        <f>+INDEX(DataEx!$1:$1048576,MATCH(Dug!$A129,DataEx!$D:$D,0),MATCH(Dug!H$100,DataEx!$222:$222,0))</f>
        <v>2109966.5125000002</v>
      </c>
      <c r="I129" s="189">
        <f>+INDEX(DataEx!$1:$1048576,MATCH(Dug!$A129,DataEx!$D:$D,0),MATCH(Dug!I$100,DataEx!$222:$222,0))</f>
        <v>2109966.5125000002</v>
      </c>
      <c r="J129" s="189">
        <f>+INDEX(DataEx!$1:$1048576,MATCH(Dug!$A129,DataEx!$D:$D,0),MATCH(Dug!J$100,DataEx!$222:$222,0))</f>
        <v>2109966.5125000002</v>
      </c>
      <c r="K129" s="189">
        <f>+INDEX(DataEx!$1:$1048576,MATCH(Dug!$A129,DataEx!$D:$D,0),MATCH(Dug!K$100,DataEx!$222:$222,0))</f>
        <v>2109966.5125000002</v>
      </c>
      <c r="L129" s="189">
        <f>+INDEX(DataEx!$1:$1048576,MATCH(Dug!$A129,DataEx!$D:$D,0),MATCH(Dug!L$100,DataEx!$222:$222,0))</f>
        <v>2109966.5125000002</v>
      </c>
      <c r="M129" s="189">
        <f>+INDEX(DataEx!$1:$1048576,MATCH(Dug!$A129,DataEx!$D:$D,0),MATCH(Dug!M$100,DataEx!$222:$222,0))</f>
        <v>2109966.5125000002</v>
      </c>
      <c r="N129" s="189">
        <f>+INDEX(DataEx!$1:$1048576,MATCH(Dug!$A129,DataEx!$D:$D,0),MATCH(Dug!N$100,DataEx!$222:$222,0))</f>
        <v>2109966.5125000002</v>
      </c>
      <c r="O129" s="189">
        <f>+INDEX(DataEx!$1:$1048576,MATCH(Dug!$A129,DataEx!$D:$D,0),MATCH(Dug!O$100,DataEx!$222:$222,0))</f>
        <v>2109966.5125000002</v>
      </c>
      <c r="P129" s="189">
        <f>+INDEX(DataEx!$1:$1048576,MATCH(Dug!$A129,DataEx!$D:$D,0),MATCH(Dug!P$100,DataEx!$222:$222,0))</f>
        <v>2109966.5125000002</v>
      </c>
      <c r="Q129" s="189">
        <f>+INDEX(DataEx!$1:$1048576,MATCH(Dug!$A129,DataEx!$D:$D,0),MATCH(Dug!Q$100,DataEx!$222:$222,0))</f>
        <v>2109966.5125000002</v>
      </c>
      <c r="R129" s="189">
        <f>+INDEX(DataEx!$1:$1048576,MATCH(Dug!$A129,DataEx!$D:$D,0),MATCH(Dug!R$100,DataEx!$222:$222,0))</f>
        <v>2109966.5125000002</v>
      </c>
      <c r="S129" s="270">
        <f t="shared" si="20"/>
        <v>25319598.149999995</v>
      </c>
      <c r="T129" s="271">
        <f t="shared" si="21"/>
        <v>7.4618630086509029E-3</v>
      </c>
    </row>
    <row r="130" spans="1:20">
      <c r="A130" s="298" t="str">
        <f t="shared" si="18"/>
        <v>414p</v>
      </c>
      <c r="B130" s="342" t="str">
        <f>+VLOOKUP(LEFT($A130,LEN(A130)-1)*1,Master!$D$22:$G$218,4,FALSE)</f>
        <v>Rashodi za usluge</v>
      </c>
      <c r="C130" s="343"/>
      <c r="D130" s="343"/>
      <c r="E130" s="343"/>
      <c r="F130" s="343"/>
      <c r="G130" s="189">
        <f>+INDEX(DataEx!$1:$1048576,MATCH(Dug!$A130,DataEx!$D:$D,0),MATCH(Dug!G$100,DataEx!$222:$222,0))</f>
        <v>3636728.03</v>
      </c>
      <c r="H130" s="189">
        <f>+INDEX(DataEx!$1:$1048576,MATCH(Dug!$A130,DataEx!$D:$D,0),MATCH(Dug!H$100,DataEx!$222:$222,0))</f>
        <v>3636728.03</v>
      </c>
      <c r="I130" s="189">
        <f>+INDEX(DataEx!$1:$1048576,MATCH(Dug!$A130,DataEx!$D:$D,0),MATCH(Dug!I$100,DataEx!$222:$222,0))</f>
        <v>3636728.03</v>
      </c>
      <c r="J130" s="189">
        <f>+INDEX(DataEx!$1:$1048576,MATCH(Dug!$A130,DataEx!$D:$D,0),MATCH(Dug!J$100,DataEx!$222:$222,0))</f>
        <v>3636728.03</v>
      </c>
      <c r="K130" s="189">
        <f>+INDEX(DataEx!$1:$1048576,MATCH(Dug!$A130,DataEx!$D:$D,0),MATCH(Dug!K$100,DataEx!$222:$222,0))</f>
        <v>3636728.03</v>
      </c>
      <c r="L130" s="189">
        <f>+INDEX(DataEx!$1:$1048576,MATCH(Dug!$A130,DataEx!$D:$D,0),MATCH(Dug!L$100,DataEx!$222:$222,0))</f>
        <v>3636728.03</v>
      </c>
      <c r="M130" s="189">
        <f>+INDEX(DataEx!$1:$1048576,MATCH(Dug!$A130,DataEx!$D:$D,0),MATCH(Dug!M$100,DataEx!$222:$222,0))</f>
        <v>3636728.03</v>
      </c>
      <c r="N130" s="189">
        <f>+INDEX(DataEx!$1:$1048576,MATCH(Dug!$A130,DataEx!$D:$D,0),MATCH(Dug!N$100,DataEx!$222:$222,0))</f>
        <v>3636728.03</v>
      </c>
      <c r="O130" s="189">
        <f>+INDEX(DataEx!$1:$1048576,MATCH(Dug!$A130,DataEx!$D:$D,0),MATCH(Dug!O$100,DataEx!$222:$222,0))</f>
        <v>3636728.03</v>
      </c>
      <c r="P130" s="189">
        <f>+INDEX(DataEx!$1:$1048576,MATCH(Dug!$A130,DataEx!$D:$D,0),MATCH(Dug!P$100,DataEx!$222:$222,0))</f>
        <v>3636728.03</v>
      </c>
      <c r="Q130" s="189">
        <f>+INDEX(DataEx!$1:$1048576,MATCH(Dug!$A130,DataEx!$D:$D,0),MATCH(Dug!Q$100,DataEx!$222:$222,0))</f>
        <v>3636728.03</v>
      </c>
      <c r="R130" s="189">
        <f>+INDEX(DataEx!$1:$1048576,MATCH(Dug!$A130,DataEx!$D:$D,0),MATCH(Dug!R$100,DataEx!$222:$222,0))</f>
        <v>3636728.03</v>
      </c>
      <c r="S130" s="270">
        <f t="shared" si="20"/>
        <v>43640736.360000007</v>
      </c>
      <c r="T130" s="271">
        <f t="shared" si="21"/>
        <v>1.2861230829406768E-2</v>
      </c>
    </row>
    <row r="131" spans="1:20">
      <c r="A131" s="298" t="str">
        <f t="shared" si="18"/>
        <v>415p</v>
      </c>
      <c r="B131" s="342" t="str">
        <f>+VLOOKUP(LEFT($A131,LEN(A131)-1)*1,Master!$D$22:$G$218,4,FALSE)</f>
        <v>Rashodi za tekuće održavanje</v>
      </c>
      <c r="C131" s="343"/>
      <c r="D131" s="343"/>
      <c r="E131" s="343"/>
      <c r="F131" s="343"/>
      <c r="G131" s="189">
        <f>+INDEX(DataEx!$1:$1048576,MATCH(Dug!$A131,DataEx!$D:$D,0),MATCH(Dug!G$100,DataEx!$222:$222,0))</f>
        <v>1705556.6708333332</v>
      </c>
      <c r="H131" s="189">
        <f>+INDEX(DataEx!$1:$1048576,MATCH(Dug!$A131,DataEx!$D:$D,0),MATCH(Dug!H$100,DataEx!$222:$222,0))</f>
        <v>1705556.6708333332</v>
      </c>
      <c r="I131" s="189">
        <f>+INDEX(DataEx!$1:$1048576,MATCH(Dug!$A131,DataEx!$D:$D,0),MATCH(Dug!I$100,DataEx!$222:$222,0))</f>
        <v>1705556.6708333332</v>
      </c>
      <c r="J131" s="189">
        <f>+INDEX(DataEx!$1:$1048576,MATCH(Dug!$A131,DataEx!$D:$D,0),MATCH(Dug!J$100,DataEx!$222:$222,0))</f>
        <v>1705556.6708333332</v>
      </c>
      <c r="K131" s="189">
        <f>+INDEX(DataEx!$1:$1048576,MATCH(Dug!$A131,DataEx!$D:$D,0),MATCH(Dug!K$100,DataEx!$222:$222,0))</f>
        <v>1705556.6708333332</v>
      </c>
      <c r="L131" s="189">
        <f>+INDEX(DataEx!$1:$1048576,MATCH(Dug!$A131,DataEx!$D:$D,0),MATCH(Dug!L$100,DataEx!$222:$222,0))</f>
        <v>1705556.6708333332</v>
      </c>
      <c r="M131" s="189">
        <f>+INDEX(DataEx!$1:$1048576,MATCH(Dug!$A131,DataEx!$D:$D,0),MATCH(Dug!M$100,DataEx!$222:$222,0))</f>
        <v>1705556.6708333332</v>
      </c>
      <c r="N131" s="189">
        <f>+INDEX(DataEx!$1:$1048576,MATCH(Dug!$A131,DataEx!$D:$D,0),MATCH(Dug!N$100,DataEx!$222:$222,0))</f>
        <v>1705556.6708333332</v>
      </c>
      <c r="O131" s="189">
        <f>+INDEX(DataEx!$1:$1048576,MATCH(Dug!$A131,DataEx!$D:$D,0),MATCH(Dug!O$100,DataEx!$222:$222,0))</f>
        <v>1705556.6708333332</v>
      </c>
      <c r="P131" s="189">
        <f>+INDEX(DataEx!$1:$1048576,MATCH(Dug!$A131,DataEx!$D:$D,0),MATCH(Dug!P$100,DataEx!$222:$222,0))</f>
        <v>1705556.6708333332</v>
      </c>
      <c r="Q131" s="189">
        <f>+INDEX(DataEx!$1:$1048576,MATCH(Dug!$A131,DataEx!$D:$D,0),MATCH(Dug!Q$100,DataEx!$222:$222,0))</f>
        <v>1705556.6708333332</v>
      </c>
      <c r="R131" s="189">
        <f>+INDEX(DataEx!$1:$1048576,MATCH(Dug!$A131,DataEx!$D:$D,0),MATCH(Dug!R$100,DataEx!$222:$222,0))</f>
        <v>1705556.6708333332</v>
      </c>
      <c r="S131" s="270">
        <f t="shared" si="20"/>
        <v>20466680.049999997</v>
      </c>
      <c r="T131" s="271">
        <f t="shared" si="21"/>
        <v>6.0316740364612948E-3</v>
      </c>
    </row>
    <row r="132" spans="1:20">
      <c r="A132" s="298" t="str">
        <f t="shared" si="18"/>
        <v>416p</v>
      </c>
      <c r="B132" s="342" t="str">
        <f>+VLOOKUP(LEFT($A132,LEN(A132)-1)*1,Master!$D$22:$G$218,4,FALSE)</f>
        <v>Kamate</v>
      </c>
      <c r="C132" s="343"/>
      <c r="D132" s="343"/>
      <c r="E132" s="343"/>
      <c r="F132" s="343"/>
      <c r="G132" s="189">
        <f>+INDEX(DataEx!$1:$1048576,MATCH(Dug!$A132,DataEx!$D:$D,0),MATCH(Dug!G$100,DataEx!$222:$222,0))</f>
        <v>5866967.2749999994</v>
      </c>
      <c r="H132" s="189">
        <f>+INDEX(DataEx!$1:$1048576,MATCH(Dug!$A132,DataEx!$D:$D,0),MATCH(Dug!H$100,DataEx!$222:$222,0))</f>
        <v>5866967.2749999994</v>
      </c>
      <c r="I132" s="189">
        <f>+INDEX(DataEx!$1:$1048576,MATCH(Dug!$A132,DataEx!$D:$D,0),MATCH(Dug!I$100,DataEx!$222:$222,0))</f>
        <v>5866967.2749999994</v>
      </c>
      <c r="J132" s="189">
        <f>+INDEX(DataEx!$1:$1048576,MATCH(Dug!$A132,DataEx!$D:$D,0),MATCH(Dug!J$100,DataEx!$222:$222,0))</f>
        <v>5866967.2749999994</v>
      </c>
      <c r="K132" s="189">
        <f>+INDEX(DataEx!$1:$1048576,MATCH(Dug!$A132,DataEx!$D:$D,0),MATCH(Dug!K$100,DataEx!$222:$222,0))</f>
        <v>5866967.2749999994</v>
      </c>
      <c r="L132" s="189">
        <f>+INDEX(DataEx!$1:$1048576,MATCH(Dug!$A132,DataEx!$D:$D,0),MATCH(Dug!L$100,DataEx!$222:$222,0))</f>
        <v>5866967.2749999994</v>
      </c>
      <c r="M132" s="189">
        <f>+INDEX(DataEx!$1:$1048576,MATCH(Dug!$A132,DataEx!$D:$D,0),MATCH(Dug!M$100,DataEx!$222:$222,0))</f>
        <v>5866967.2749999994</v>
      </c>
      <c r="N132" s="189">
        <f>+INDEX(DataEx!$1:$1048576,MATCH(Dug!$A132,DataEx!$D:$D,0),MATCH(Dug!N$100,DataEx!$222:$222,0))</f>
        <v>5866967.2749999994</v>
      </c>
      <c r="O132" s="189">
        <f>+INDEX(DataEx!$1:$1048576,MATCH(Dug!$A132,DataEx!$D:$D,0),MATCH(Dug!O$100,DataEx!$222:$222,0))</f>
        <v>5866967.2749999994</v>
      </c>
      <c r="P132" s="189">
        <f>+INDEX(DataEx!$1:$1048576,MATCH(Dug!$A132,DataEx!$D:$D,0),MATCH(Dug!P$100,DataEx!$222:$222,0))</f>
        <v>5866967.2749999994</v>
      </c>
      <c r="Q132" s="189">
        <f>+INDEX(DataEx!$1:$1048576,MATCH(Dug!$A132,DataEx!$D:$D,0),MATCH(Dug!Q$100,DataEx!$222:$222,0))</f>
        <v>5866967.2749999994</v>
      </c>
      <c r="R132" s="189">
        <f>+INDEX(DataEx!$1:$1048576,MATCH(Dug!$A132,DataEx!$D:$D,0),MATCH(Dug!R$100,DataEx!$222:$222,0))</f>
        <v>5866967.2749999994</v>
      </c>
      <c r="S132" s="270">
        <f t="shared" si="20"/>
        <v>70403607.299999997</v>
      </c>
      <c r="T132" s="271">
        <f t="shared" si="21"/>
        <v>2.0748436443390188E-2</v>
      </c>
    </row>
    <row r="133" spans="1:20">
      <c r="A133" s="298" t="str">
        <f t="shared" si="18"/>
        <v>417p</v>
      </c>
      <c r="B133" s="342" t="str">
        <f>+VLOOKUP(LEFT($A133,LEN(A133)-1)*1,Master!$D$22:$G$218,4,FALSE)</f>
        <v>Renta</v>
      </c>
      <c r="C133" s="343"/>
      <c r="D133" s="343"/>
      <c r="E133" s="343"/>
      <c r="F133" s="343"/>
      <c r="G133" s="189">
        <f>+INDEX(DataEx!$1:$1048576,MATCH(Dug!$A133,DataEx!$D:$D,0),MATCH(Dug!G$100,DataEx!$222:$222,0))</f>
        <v>656311.6166666667</v>
      </c>
      <c r="H133" s="189">
        <f>+INDEX(DataEx!$1:$1048576,MATCH(Dug!$A133,DataEx!$D:$D,0),MATCH(Dug!H$100,DataEx!$222:$222,0))</f>
        <v>656311.6166666667</v>
      </c>
      <c r="I133" s="189">
        <f>+INDEX(DataEx!$1:$1048576,MATCH(Dug!$A133,DataEx!$D:$D,0),MATCH(Dug!I$100,DataEx!$222:$222,0))</f>
        <v>656311.6166666667</v>
      </c>
      <c r="J133" s="189">
        <f>+INDEX(DataEx!$1:$1048576,MATCH(Dug!$A133,DataEx!$D:$D,0),MATCH(Dug!J$100,DataEx!$222:$222,0))</f>
        <v>656311.6166666667</v>
      </c>
      <c r="K133" s="189">
        <f>+INDEX(DataEx!$1:$1048576,MATCH(Dug!$A133,DataEx!$D:$D,0),MATCH(Dug!K$100,DataEx!$222:$222,0))</f>
        <v>656311.6166666667</v>
      </c>
      <c r="L133" s="189">
        <f>+INDEX(DataEx!$1:$1048576,MATCH(Dug!$A133,DataEx!$D:$D,0),MATCH(Dug!L$100,DataEx!$222:$222,0))</f>
        <v>656311.6166666667</v>
      </c>
      <c r="M133" s="189">
        <f>+INDEX(DataEx!$1:$1048576,MATCH(Dug!$A133,DataEx!$D:$D,0),MATCH(Dug!M$100,DataEx!$222:$222,0))</f>
        <v>656311.6166666667</v>
      </c>
      <c r="N133" s="189">
        <f>+INDEX(DataEx!$1:$1048576,MATCH(Dug!$A133,DataEx!$D:$D,0),MATCH(Dug!N$100,DataEx!$222:$222,0))</f>
        <v>656311.6166666667</v>
      </c>
      <c r="O133" s="189">
        <f>+INDEX(DataEx!$1:$1048576,MATCH(Dug!$A133,DataEx!$D:$D,0),MATCH(Dug!O$100,DataEx!$222:$222,0))</f>
        <v>656311.6166666667</v>
      </c>
      <c r="P133" s="189">
        <f>+INDEX(DataEx!$1:$1048576,MATCH(Dug!$A133,DataEx!$D:$D,0),MATCH(Dug!P$100,DataEx!$222:$222,0))</f>
        <v>656311.6166666667</v>
      </c>
      <c r="Q133" s="189">
        <f>+INDEX(DataEx!$1:$1048576,MATCH(Dug!$A133,DataEx!$D:$D,0),MATCH(Dug!Q$100,DataEx!$222:$222,0))</f>
        <v>656311.6166666667</v>
      </c>
      <c r="R133" s="189">
        <f>+INDEX(DataEx!$1:$1048576,MATCH(Dug!$A133,DataEx!$D:$D,0),MATCH(Dug!R$100,DataEx!$222:$222,0))</f>
        <v>656311.6166666667</v>
      </c>
      <c r="S133" s="270">
        <f t="shared" si="20"/>
        <v>7875739.4000000022</v>
      </c>
      <c r="T133" s="271">
        <f t="shared" si="21"/>
        <v>2.3210355925271462E-3</v>
      </c>
    </row>
    <row r="134" spans="1:20">
      <c r="A134" s="298" t="str">
        <f t="shared" si="18"/>
        <v>418p</v>
      </c>
      <c r="B134" s="342" t="str">
        <f>+VLOOKUP(LEFT($A134,LEN(A134)-1)*1,Master!$D$22:$G$218,4,FALSE)</f>
        <v>Subvencije</v>
      </c>
      <c r="C134" s="343"/>
      <c r="D134" s="343"/>
      <c r="E134" s="343"/>
      <c r="F134" s="343"/>
      <c r="G134" s="189">
        <f>+INDEX(DataEx!$1:$1048576,MATCH(Dug!$A134,DataEx!$D:$D,0),MATCH(Dug!G$100,DataEx!$222:$222,0))</f>
        <v>1185833.3333333333</v>
      </c>
      <c r="H134" s="189">
        <f>+INDEX(DataEx!$1:$1048576,MATCH(Dug!$A134,DataEx!$D:$D,0),MATCH(Dug!H$100,DataEx!$222:$222,0))</f>
        <v>1185833.3333333333</v>
      </c>
      <c r="I134" s="189">
        <f>+INDEX(DataEx!$1:$1048576,MATCH(Dug!$A134,DataEx!$D:$D,0),MATCH(Dug!I$100,DataEx!$222:$222,0))</f>
        <v>1185833.3333333333</v>
      </c>
      <c r="J134" s="189">
        <f>+INDEX(DataEx!$1:$1048576,MATCH(Dug!$A134,DataEx!$D:$D,0),MATCH(Dug!J$100,DataEx!$222:$222,0))</f>
        <v>1185833.3333333333</v>
      </c>
      <c r="K134" s="189">
        <f>+INDEX(DataEx!$1:$1048576,MATCH(Dug!$A134,DataEx!$D:$D,0),MATCH(Dug!K$100,DataEx!$222:$222,0))</f>
        <v>1185833.3333333333</v>
      </c>
      <c r="L134" s="189">
        <f>+INDEX(DataEx!$1:$1048576,MATCH(Dug!$A134,DataEx!$D:$D,0),MATCH(Dug!L$100,DataEx!$222:$222,0))</f>
        <v>1185833.3333333333</v>
      </c>
      <c r="M134" s="189">
        <f>+INDEX(DataEx!$1:$1048576,MATCH(Dug!$A134,DataEx!$D:$D,0),MATCH(Dug!M$100,DataEx!$222:$222,0))</f>
        <v>1185833.3333333333</v>
      </c>
      <c r="N134" s="189">
        <f>+INDEX(DataEx!$1:$1048576,MATCH(Dug!$A134,DataEx!$D:$D,0),MATCH(Dug!N$100,DataEx!$222:$222,0))</f>
        <v>1185833.3333333333</v>
      </c>
      <c r="O134" s="189">
        <f>+INDEX(DataEx!$1:$1048576,MATCH(Dug!$A134,DataEx!$D:$D,0),MATCH(Dug!O$100,DataEx!$222:$222,0))</f>
        <v>1185833.3333333333</v>
      </c>
      <c r="P134" s="189">
        <f>+INDEX(DataEx!$1:$1048576,MATCH(Dug!$A134,DataEx!$D:$D,0),MATCH(Dug!P$100,DataEx!$222:$222,0))</f>
        <v>1185833.3333333333</v>
      </c>
      <c r="Q134" s="189">
        <f>+INDEX(DataEx!$1:$1048576,MATCH(Dug!$A134,DataEx!$D:$D,0),MATCH(Dug!Q$100,DataEx!$222:$222,0))</f>
        <v>1185833.3333333333</v>
      </c>
      <c r="R134" s="189">
        <f>+INDEX(DataEx!$1:$1048576,MATCH(Dug!$A134,DataEx!$D:$D,0),MATCH(Dug!R$100,DataEx!$222:$222,0))</f>
        <v>1185833.3333333333</v>
      </c>
      <c r="S134" s="270">
        <f t="shared" si="20"/>
        <v>14230000.000000002</v>
      </c>
      <c r="T134" s="271">
        <f t="shared" si="21"/>
        <v>4.193680720525274E-3</v>
      </c>
    </row>
    <row r="135" spans="1:20">
      <c r="A135" s="298" t="str">
        <f t="shared" si="18"/>
        <v>419p</v>
      </c>
      <c r="B135" s="342" t="str">
        <f>+VLOOKUP(LEFT($A135,LEN(A135)-1)*1,Master!$D$22:$G$218,4,FALSE)</f>
        <v>Ostali izdaci</v>
      </c>
      <c r="C135" s="343"/>
      <c r="D135" s="343"/>
      <c r="E135" s="343"/>
      <c r="F135" s="343"/>
      <c r="G135" s="189">
        <f>+INDEX(DataEx!$1:$1048576,MATCH(Dug!$A135,DataEx!$D:$D,0),MATCH(Dug!G$100,DataEx!$222:$222,0))</f>
        <v>2119159.9008333334</v>
      </c>
      <c r="H135" s="189">
        <f>+INDEX(DataEx!$1:$1048576,MATCH(Dug!$A135,DataEx!$D:$D,0),MATCH(Dug!H$100,DataEx!$222:$222,0))</f>
        <v>2119159.9008333334</v>
      </c>
      <c r="I135" s="189">
        <f>+INDEX(DataEx!$1:$1048576,MATCH(Dug!$A135,DataEx!$D:$D,0),MATCH(Dug!I$100,DataEx!$222:$222,0))</f>
        <v>2119159.9008333334</v>
      </c>
      <c r="J135" s="189">
        <f>+INDEX(DataEx!$1:$1048576,MATCH(Dug!$A135,DataEx!$D:$D,0),MATCH(Dug!J$100,DataEx!$222:$222,0))</f>
        <v>2119159.9008333334</v>
      </c>
      <c r="K135" s="189">
        <f>+INDEX(DataEx!$1:$1048576,MATCH(Dug!$A135,DataEx!$D:$D,0),MATCH(Dug!K$100,DataEx!$222:$222,0))</f>
        <v>2119159.9008333334</v>
      </c>
      <c r="L135" s="189">
        <f>+INDEX(DataEx!$1:$1048576,MATCH(Dug!$A135,DataEx!$D:$D,0),MATCH(Dug!L$100,DataEx!$222:$222,0))</f>
        <v>2119159.9008333334</v>
      </c>
      <c r="M135" s="189">
        <f>+INDEX(DataEx!$1:$1048576,MATCH(Dug!$A135,DataEx!$D:$D,0),MATCH(Dug!M$100,DataEx!$222:$222,0))</f>
        <v>2119159.9008333334</v>
      </c>
      <c r="N135" s="189">
        <f>+INDEX(DataEx!$1:$1048576,MATCH(Dug!$A135,DataEx!$D:$D,0),MATCH(Dug!N$100,DataEx!$222:$222,0))</f>
        <v>2119159.9008333334</v>
      </c>
      <c r="O135" s="189">
        <f>+INDEX(DataEx!$1:$1048576,MATCH(Dug!$A135,DataEx!$D:$D,0),MATCH(Dug!O$100,DataEx!$222:$222,0))</f>
        <v>2119159.9008333334</v>
      </c>
      <c r="P135" s="189">
        <f>+INDEX(DataEx!$1:$1048576,MATCH(Dug!$A135,DataEx!$D:$D,0),MATCH(Dug!P$100,DataEx!$222:$222,0))</f>
        <v>2119159.9008333334</v>
      </c>
      <c r="Q135" s="189">
        <f>+INDEX(DataEx!$1:$1048576,MATCH(Dug!$A135,DataEx!$D:$D,0),MATCH(Dug!Q$100,DataEx!$222:$222,0))</f>
        <v>2119159.9008333334</v>
      </c>
      <c r="R135" s="189">
        <f>+INDEX(DataEx!$1:$1048576,MATCH(Dug!$A135,DataEx!$D:$D,0),MATCH(Dug!R$100,DataEx!$222:$222,0))</f>
        <v>2119159.9008333334</v>
      </c>
      <c r="S135" s="270">
        <f t="shared" si="20"/>
        <v>25429918.810000006</v>
      </c>
      <c r="T135" s="271">
        <f t="shared" si="21"/>
        <v>7.4943752802543936E-3</v>
      </c>
    </row>
    <row r="136" spans="1:20">
      <c r="A136" s="298" t="str">
        <f t="shared" si="18"/>
        <v>440p</v>
      </c>
      <c r="B136" s="342" t="str">
        <f>+VLOOKUP(LEFT($A136,LEN(A136)-1)*1,Master!$D$22:$G$218,4,FALSE)</f>
        <v>Kapitalni izdaci u tekućem budžetu</v>
      </c>
      <c r="C136" s="343"/>
      <c r="D136" s="343"/>
      <c r="E136" s="343"/>
      <c r="F136" s="343"/>
      <c r="G136" s="189">
        <f>+INDEX(DataEx!$1:$1048576,MATCH(Dug!$A136,DataEx!$D:$D,0),MATCH(Dug!G$100,DataEx!$222:$222,0))</f>
        <v>5664403.9874999989</v>
      </c>
      <c r="H136" s="189">
        <f>+INDEX(DataEx!$1:$1048576,MATCH(Dug!$A136,DataEx!$D:$D,0),MATCH(Dug!H$100,DataEx!$222:$222,0))</f>
        <v>5664403.9874999989</v>
      </c>
      <c r="I136" s="189">
        <f>+INDEX(DataEx!$1:$1048576,MATCH(Dug!$A136,DataEx!$D:$D,0),MATCH(Dug!I$100,DataEx!$222:$222,0))</f>
        <v>5664403.9874999989</v>
      </c>
      <c r="J136" s="189">
        <f>+INDEX(DataEx!$1:$1048576,MATCH(Dug!$A136,DataEx!$D:$D,0),MATCH(Dug!J$100,DataEx!$222:$222,0))</f>
        <v>5664403.9874999989</v>
      </c>
      <c r="K136" s="189">
        <f>+INDEX(DataEx!$1:$1048576,MATCH(Dug!$A136,DataEx!$D:$D,0),MATCH(Dug!K$100,DataEx!$222:$222,0))</f>
        <v>5664403.9874999989</v>
      </c>
      <c r="L136" s="189">
        <f>+INDEX(DataEx!$1:$1048576,MATCH(Dug!$A136,DataEx!$D:$D,0),MATCH(Dug!L$100,DataEx!$222:$222,0))</f>
        <v>5664403.9874999989</v>
      </c>
      <c r="M136" s="189">
        <f>+INDEX(DataEx!$1:$1048576,MATCH(Dug!$A136,DataEx!$D:$D,0),MATCH(Dug!M$100,DataEx!$222:$222,0))</f>
        <v>5664403.9874999989</v>
      </c>
      <c r="N136" s="189">
        <f>+INDEX(DataEx!$1:$1048576,MATCH(Dug!$A136,DataEx!$D:$D,0),MATCH(Dug!N$100,DataEx!$222:$222,0))</f>
        <v>5664403.9874999989</v>
      </c>
      <c r="O136" s="189">
        <f>+INDEX(DataEx!$1:$1048576,MATCH(Dug!$A136,DataEx!$D:$D,0),MATCH(Dug!O$100,DataEx!$222:$222,0))</f>
        <v>5664403.9874999989</v>
      </c>
      <c r="P136" s="189">
        <f>+INDEX(DataEx!$1:$1048576,MATCH(Dug!$A136,DataEx!$D:$D,0),MATCH(Dug!P$100,DataEx!$222:$222,0))</f>
        <v>5664403.9874999989</v>
      </c>
      <c r="Q136" s="189">
        <f>+INDEX(DataEx!$1:$1048576,MATCH(Dug!$A136,DataEx!$D:$D,0),MATCH(Dug!Q$100,DataEx!$222:$222,0))</f>
        <v>5664403.9874999989</v>
      </c>
      <c r="R136" s="189">
        <f>+INDEX(DataEx!$1:$1048576,MATCH(Dug!$A136,DataEx!$D:$D,0),MATCH(Dug!R$100,DataEx!$222:$222,0))</f>
        <v>5664403.9874999989</v>
      </c>
      <c r="S136" s="270">
        <f t="shared" si="20"/>
        <v>67972847.849999979</v>
      </c>
      <c r="T136" s="271">
        <f t="shared" si="21"/>
        <v>2.0032074599279175E-2</v>
      </c>
    </row>
    <row r="137" spans="1:20">
      <c r="A137" s="298" t="str">
        <f t="shared" si="18"/>
        <v>42p</v>
      </c>
      <c r="B137" s="332" t="str">
        <f>+VLOOKUP(LEFT($A137,LEN(A137)-1)*1,Master!$D$22:$G$218,4,FALSE)</f>
        <v>Transferi za socijalnu zaštitu</v>
      </c>
      <c r="C137" s="333"/>
      <c r="D137" s="333"/>
      <c r="E137" s="333"/>
      <c r="F137" s="333"/>
      <c r="G137" s="219">
        <f>+SUM(G138:G142)</f>
        <v>41489393.925000004</v>
      </c>
      <c r="H137" s="219">
        <f t="shared" ref="H137:R137" si="26">+SUM(H138:H142)</f>
        <v>41489393.925000004</v>
      </c>
      <c r="I137" s="219">
        <f t="shared" si="26"/>
        <v>41489393.925000004</v>
      </c>
      <c r="J137" s="219">
        <f t="shared" si="26"/>
        <v>41489393.925000004</v>
      </c>
      <c r="K137" s="219">
        <f t="shared" si="26"/>
        <v>41489393.925000004</v>
      </c>
      <c r="L137" s="219">
        <f t="shared" si="26"/>
        <v>41489393.925000004</v>
      </c>
      <c r="M137" s="219">
        <f t="shared" si="26"/>
        <v>41489393.925000004</v>
      </c>
      <c r="N137" s="219">
        <f t="shared" si="26"/>
        <v>41489393.925000004</v>
      </c>
      <c r="O137" s="219">
        <f t="shared" si="26"/>
        <v>41489393.925000004</v>
      </c>
      <c r="P137" s="219">
        <f t="shared" si="26"/>
        <v>41489393.925000004</v>
      </c>
      <c r="Q137" s="219">
        <f t="shared" si="26"/>
        <v>41489393.925000004</v>
      </c>
      <c r="R137" s="283">
        <f t="shared" si="26"/>
        <v>41489393.925000004</v>
      </c>
      <c r="S137" s="273">
        <f t="shared" si="20"/>
        <v>497872727.10000008</v>
      </c>
      <c r="T137" s="274">
        <f t="shared" si="21"/>
        <v>0.14672658165246741</v>
      </c>
    </row>
    <row r="138" spans="1:20">
      <c r="A138" s="298" t="str">
        <f t="shared" si="18"/>
        <v>421p</v>
      </c>
      <c r="B138" s="342" t="str">
        <f>+VLOOKUP(LEFT($A138,LEN(A138)-1)*1,Master!$D$22:$G$218,4,FALSE)</f>
        <v>Prava iz oblasti socijalne zaštite</v>
      </c>
      <c r="C138" s="343"/>
      <c r="D138" s="343"/>
      <c r="E138" s="343"/>
      <c r="F138" s="343"/>
      <c r="G138" s="189">
        <f>+INDEX(DataEx!$1:$1048576,MATCH(Dug!$A138,DataEx!$D:$D,0),MATCH(Dug!G$100,DataEx!$222:$222,0))</f>
        <v>5084083.333333333</v>
      </c>
      <c r="H138" s="189">
        <f>+INDEX(DataEx!$1:$1048576,MATCH(Dug!$A138,DataEx!$D:$D,0),MATCH(Dug!H$100,DataEx!$222:$222,0))</f>
        <v>5084083.333333333</v>
      </c>
      <c r="I138" s="189">
        <f>+INDEX(DataEx!$1:$1048576,MATCH(Dug!$A138,DataEx!$D:$D,0),MATCH(Dug!I$100,DataEx!$222:$222,0))</f>
        <v>5084083.333333333</v>
      </c>
      <c r="J138" s="189">
        <f>+INDEX(DataEx!$1:$1048576,MATCH(Dug!$A138,DataEx!$D:$D,0),MATCH(Dug!J$100,DataEx!$222:$222,0))</f>
        <v>5084083.333333333</v>
      </c>
      <c r="K138" s="189">
        <f>+INDEX(DataEx!$1:$1048576,MATCH(Dug!$A138,DataEx!$D:$D,0),MATCH(Dug!K$100,DataEx!$222:$222,0))</f>
        <v>5084083.333333333</v>
      </c>
      <c r="L138" s="189">
        <f>+INDEX(DataEx!$1:$1048576,MATCH(Dug!$A138,DataEx!$D:$D,0),MATCH(Dug!L$100,DataEx!$222:$222,0))</f>
        <v>5084083.333333333</v>
      </c>
      <c r="M138" s="189">
        <f>+INDEX(DataEx!$1:$1048576,MATCH(Dug!$A138,DataEx!$D:$D,0),MATCH(Dug!M$100,DataEx!$222:$222,0))</f>
        <v>5084083.333333333</v>
      </c>
      <c r="N138" s="189">
        <f>+INDEX(DataEx!$1:$1048576,MATCH(Dug!$A138,DataEx!$D:$D,0),MATCH(Dug!N$100,DataEx!$222:$222,0))</f>
        <v>5084083.333333333</v>
      </c>
      <c r="O138" s="189">
        <f>+INDEX(DataEx!$1:$1048576,MATCH(Dug!$A138,DataEx!$D:$D,0),MATCH(Dug!O$100,DataEx!$222:$222,0))</f>
        <v>5084083.333333333</v>
      </c>
      <c r="P138" s="189">
        <f>+INDEX(DataEx!$1:$1048576,MATCH(Dug!$A138,DataEx!$D:$D,0),MATCH(Dug!P$100,DataEx!$222:$222,0))</f>
        <v>5084083.333333333</v>
      </c>
      <c r="Q138" s="189">
        <f>+INDEX(DataEx!$1:$1048576,MATCH(Dug!$A138,DataEx!$D:$D,0),MATCH(Dug!Q$100,DataEx!$222:$222,0))</f>
        <v>5084083.333333333</v>
      </c>
      <c r="R138" s="189">
        <f>+INDEX(DataEx!$1:$1048576,MATCH(Dug!$A138,DataEx!$D:$D,0),MATCH(Dug!R$100,DataEx!$222:$222,0))</f>
        <v>5084083.333333333</v>
      </c>
      <c r="S138" s="270">
        <f t="shared" si="20"/>
        <v>61009000.000000007</v>
      </c>
      <c r="T138" s="271">
        <f t="shared" si="21"/>
        <v>1.7979779836860606E-2</v>
      </c>
    </row>
    <row r="139" spans="1:20">
      <c r="A139" s="298" t="str">
        <f t="shared" si="18"/>
        <v>422p</v>
      </c>
      <c r="B139" s="342" t="str">
        <f>+VLOOKUP(LEFT($A139,LEN(A139)-1)*1,Master!$D$22:$G$218,4,FALSE)</f>
        <v>Sredstva za tehnološke viškove</v>
      </c>
      <c r="C139" s="343"/>
      <c r="D139" s="343"/>
      <c r="E139" s="343"/>
      <c r="F139" s="343"/>
      <c r="G139" s="189">
        <f>+INDEX(DataEx!$1:$1048576,MATCH(Dug!$A139,DataEx!$D:$D,0),MATCH(Dug!G$100,DataEx!$222:$222,0))</f>
        <v>1280004.1666666665</v>
      </c>
      <c r="H139" s="189">
        <f>+INDEX(DataEx!$1:$1048576,MATCH(Dug!$A139,DataEx!$D:$D,0),MATCH(Dug!H$100,DataEx!$222:$222,0))</f>
        <v>1280004.1666666665</v>
      </c>
      <c r="I139" s="189">
        <f>+INDEX(DataEx!$1:$1048576,MATCH(Dug!$A139,DataEx!$D:$D,0),MATCH(Dug!I$100,DataEx!$222:$222,0))</f>
        <v>1280004.1666666665</v>
      </c>
      <c r="J139" s="189">
        <f>+INDEX(DataEx!$1:$1048576,MATCH(Dug!$A139,DataEx!$D:$D,0),MATCH(Dug!J$100,DataEx!$222:$222,0))</f>
        <v>1280004.1666666665</v>
      </c>
      <c r="K139" s="189">
        <f>+INDEX(DataEx!$1:$1048576,MATCH(Dug!$A139,DataEx!$D:$D,0),MATCH(Dug!K$100,DataEx!$222:$222,0))</f>
        <v>1280004.1666666665</v>
      </c>
      <c r="L139" s="189">
        <f>+INDEX(DataEx!$1:$1048576,MATCH(Dug!$A139,DataEx!$D:$D,0),MATCH(Dug!L$100,DataEx!$222:$222,0))</f>
        <v>1280004.1666666665</v>
      </c>
      <c r="M139" s="189">
        <f>+INDEX(DataEx!$1:$1048576,MATCH(Dug!$A139,DataEx!$D:$D,0),MATCH(Dug!M$100,DataEx!$222:$222,0))</f>
        <v>1280004.1666666665</v>
      </c>
      <c r="N139" s="189">
        <f>+INDEX(DataEx!$1:$1048576,MATCH(Dug!$A139,DataEx!$D:$D,0),MATCH(Dug!N$100,DataEx!$222:$222,0))</f>
        <v>1280004.1666666665</v>
      </c>
      <c r="O139" s="189">
        <f>+INDEX(DataEx!$1:$1048576,MATCH(Dug!$A139,DataEx!$D:$D,0),MATCH(Dug!O$100,DataEx!$222:$222,0))</f>
        <v>1280004.1666666665</v>
      </c>
      <c r="P139" s="189">
        <f>+INDEX(DataEx!$1:$1048576,MATCH(Dug!$A139,DataEx!$D:$D,0),MATCH(Dug!P$100,DataEx!$222:$222,0))</f>
        <v>1280004.1666666665</v>
      </c>
      <c r="Q139" s="189">
        <f>+INDEX(DataEx!$1:$1048576,MATCH(Dug!$A139,DataEx!$D:$D,0),MATCH(Dug!Q$100,DataEx!$222:$222,0))</f>
        <v>1280004.1666666665</v>
      </c>
      <c r="R139" s="189">
        <f>+INDEX(DataEx!$1:$1048576,MATCH(Dug!$A139,DataEx!$D:$D,0),MATCH(Dug!R$100,DataEx!$222:$222,0))</f>
        <v>1280004.1666666665</v>
      </c>
      <c r="S139" s="270">
        <f t="shared" si="20"/>
        <v>15360049.999999994</v>
      </c>
      <c r="T139" s="271">
        <f t="shared" si="21"/>
        <v>4.5267143746524387E-3</v>
      </c>
    </row>
    <row r="140" spans="1:20">
      <c r="A140" s="298" t="str">
        <f t="shared" si="18"/>
        <v>423p</v>
      </c>
      <c r="B140" s="342" t="str">
        <f>+VLOOKUP(LEFT($A140,LEN(A140)-1)*1,Master!$D$22:$G$218,4,FALSE)</f>
        <v>Prava iz oblasti penzijskog i invalidskog osiguranja</v>
      </c>
      <c r="C140" s="343"/>
      <c r="D140" s="343"/>
      <c r="E140" s="343"/>
      <c r="F140" s="343"/>
      <c r="G140" s="189">
        <f>+INDEX(DataEx!$1:$1048576,MATCH(Dug!$A140,DataEx!$D:$D,0),MATCH(Dug!G$100,DataEx!$222:$222,0))</f>
        <v>33408639.758333333</v>
      </c>
      <c r="H140" s="189">
        <f>+INDEX(DataEx!$1:$1048576,MATCH(Dug!$A140,DataEx!$D:$D,0),MATCH(Dug!H$100,DataEx!$222:$222,0))</f>
        <v>33408639.758333333</v>
      </c>
      <c r="I140" s="189">
        <f>+INDEX(DataEx!$1:$1048576,MATCH(Dug!$A140,DataEx!$D:$D,0),MATCH(Dug!I$100,DataEx!$222:$222,0))</f>
        <v>33408639.758333333</v>
      </c>
      <c r="J140" s="189">
        <f>+INDEX(DataEx!$1:$1048576,MATCH(Dug!$A140,DataEx!$D:$D,0),MATCH(Dug!J$100,DataEx!$222:$222,0))</f>
        <v>33408639.758333333</v>
      </c>
      <c r="K140" s="189">
        <f>+INDEX(DataEx!$1:$1048576,MATCH(Dug!$A140,DataEx!$D:$D,0),MATCH(Dug!K$100,DataEx!$222:$222,0))</f>
        <v>33408639.758333333</v>
      </c>
      <c r="L140" s="189">
        <f>+INDEX(DataEx!$1:$1048576,MATCH(Dug!$A140,DataEx!$D:$D,0),MATCH(Dug!L$100,DataEx!$222:$222,0))</f>
        <v>33408639.758333333</v>
      </c>
      <c r="M140" s="189">
        <f>+INDEX(DataEx!$1:$1048576,MATCH(Dug!$A140,DataEx!$D:$D,0),MATCH(Dug!M$100,DataEx!$222:$222,0))</f>
        <v>33408639.758333333</v>
      </c>
      <c r="N140" s="189">
        <f>+INDEX(DataEx!$1:$1048576,MATCH(Dug!$A140,DataEx!$D:$D,0),MATCH(Dug!N$100,DataEx!$222:$222,0))</f>
        <v>33408639.758333333</v>
      </c>
      <c r="O140" s="189">
        <f>+INDEX(DataEx!$1:$1048576,MATCH(Dug!$A140,DataEx!$D:$D,0),MATCH(Dug!O$100,DataEx!$222:$222,0))</f>
        <v>33408639.758333333</v>
      </c>
      <c r="P140" s="189">
        <f>+INDEX(DataEx!$1:$1048576,MATCH(Dug!$A140,DataEx!$D:$D,0),MATCH(Dug!P$100,DataEx!$222:$222,0))</f>
        <v>33408639.758333333</v>
      </c>
      <c r="Q140" s="189">
        <f>+INDEX(DataEx!$1:$1048576,MATCH(Dug!$A140,DataEx!$D:$D,0),MATCH(Dug!Q$100,DataEx!$222:$222,0))</f>
        <v>33408639.758333333</v>
      </c>
      <c r="R140" s="189">
        <f>+INDEX(DataEx!$1:$1048576,MATCH(Dug!$A140,DataEx!$D:$D,0),MATCH(Dug!R$100,DataEx!$222:$222,0))</f>
        <v>33408639.758333333</v>
      </c>
      <c r="S140" s="270">
        <f t="shared" si="20"/>
        <v>400903677.09999996</v>
      </c>
      <c r="T140" s="271">
        <f t="shared" si="21"/>
        <v>0.11814912308095286</v>
      </c>
    </row>
    <row r="141" spans="1:20">
      <c r="A141" s="298" t="str">
        <f t="shared" si="18"/>
        <v>424p</v>
      </c>
      <c r="B141" s="342" t="str">
        <f>+VLOOKUP(LEFT($A141,LEN(A141)-1)*1,Master!$D$22:$G$218,4,FALSE)</f>
        <v>Ostala prava iz oblasti zdravstvene zaštite</v>
      </c>
      <c r="C141" s="343"/>
      <c r="D141" s="343"/>
      <c r="E141" s="343"/>
      <c r="F141" s="343"/>
      <c r="G141" s="189">
        <f>+INDEX(DataEx!$1:$1048576,MATCH(Dug!$A141,DataEx!$D:$D,0),MATCH(Dug!G$100,DataEx!$222:$222,0))</f>
        <v>1133333.3333333333</v>
      </c>
      <c r="H141" s="189">
        <f>+INDEX(DataEx!$1:$1048576,MATCH(Dug!$A141,DataEx!$D:$D,0),MATCH(Dug!H$100,DataEx!$222:$222,0))</f>
        <v>1133333.3333333333</v>
      </c>
      <c r="I141" s="189">
        <f>+INDEX(DataEx!$1:$1048576,MATCH(Dug!$A141,DataEx!$D:$D,0),MATCH(Dug!I$100,DataEx!$222:$222,0))</f>
        <v>1133333.3333333333</v>
      </c>
      <c r="J141" s="189">
        <f>+INDEX(DataEx!$1:$1048576,MATCH(Dug!$A141,DataEx!$D:$D,0),MATCH(Dug!J$100,DataEx!$222:$222,0))</f>
        <v>1133333.3333333333</v>
      </c>
      <c r="K141" s="189">
        <f>+INDEX(DataEx!$1:$1048576,MATCH(Dug!$A141,DataEx!$D:$D,0),MATCH(Dug!K$100,DataEx!$222:$222,0))</f>
        <v>1133333.3333333333</v>
      </c>
      <c r="L141" s="189">
        <f>+INDEX(DataEx!$1:$1048576,MATCH(Dug!$A141,DataEx!$D:$D,0),MATCH(Dug!L$100,DataEx!$222:$222,0))</f>
        <v>1133333.3333333333</v>
      </c>
      <c r="M141" s="189">
        <f>+INDEX(DataEx!$1:$1048576,MATCH(Dug!$A141,DataEx!$D:$D,0),MATCH(Dug!M$100,DataEx!$222:$222,0))</f>
        <v>1133333.3333333333</v>
      </c>
      <c r="N141" s="189">
        <f>+INDEX(DataEx!$1:$1048576,MATCH(Dug!$A141,DataEx!$D:$D,0),MATCH(Dug!N$100,DataEx!$222:$222,0))</f>
        <v>1133333.3333333333</v>
      </c>
      <c r="O141" s="189">
        <f>+INDEX(DataEx!$1:$1048576,MATCH(Dug!$A141,DataEx!$D:$D,0),MATCH(Dug!O$100,DataEx!$222:$222,0))</f>
        <v>1133333.3333333333</v>
      </c>
      <c r="P141" s="189">
        <f>+INDEX(DataEx!$1:$1048576,MATCH(Dug!$A141,DataEx!$D:$D,0),MATCH(Dug!P$100,DataEx!$222:$222,0))</f>
        <v>1133333.3333333333</v>
      </c>
      <c r="Q141" s="189">
        <f>+INDEX(DataEx!$1:$1048576,MATCH(Dug!$A141,DataEx!$D:$D,0),MATCH(Dug!Q$100,DataEx!$222:$222,0))</f>
        <v>1133333.3333333333</v>
      </c>
      <c r="R141" s="189">
        <f>+INDEX(DataEx!$1:$1048576,MATCH(Dug!$A141,DataEx!$D:$D,0),MATCH(Dug!R$100,DataEx!$222:$222,0))</f>
        <v>1133333.3333333333</v>
      </c>
      <c r="S141" s="270">
        <f t="shared" si="20"/>
        <v>13600000.000000002</v>
      </c>
      <c r="T141" s="271">
        <f t="shared" si="21"/>
        <v>4.0080153056320251E-3</v>
      </c>
    </row>
    <row r="142" spans="1:20">
      <c r="A142" s="298" t="str">
        <f t="shared" si="18"/>
        <v>425p</v>
      </c>
      <c r="B142" s="342" t="str">
        <f>+VLOOKUP(LEFT($A142,LEN(A142)-1)*1,Master!$D$22:$G$218,4,FALSE)</f>
        <v>Ostala prava iz zdravstvenog osiguranja</v>
      </c>
      <c r="C142" s="343"/>
      <c r="D142" s="343"/>
      <c r="E142" s="343"/>
      <c r="F142" s="343"/>
      <c r="G142" s="189">
        <f>+INDEX(DataEx!$1:$1048576,MATCH(Dug!$A142,DataEx!$D:$D,0),MATCH(Dug!G$100,DataEx!$222:$222,0))</f>
        <v>583333.33333333326</v>
      </c>
      <c r="H142" s="189">
        <f>+INDEX(DataEx!$1:$1048576,MATCH(Dug!$A142,DataEx!$D:$D,0),MATCH(Dug!H$100,DataEx!$222:$222,0))</f>
        <v>583333.33333333326</v>
      </c>
      <c r="I142" s="189">
        <f>+INDEX(DataEx!$1:$1048576,MATCH(Dug!$A142,DataEx!$D:$D,0),MATCH(Dug!I$100,DataEx!$222:$222,0))</f>
        <v>583333.33333333326</v>
      </c>
      <c r="J142" s="189">
        <f>+INDEX(DataEx!$1:$1048576,MATCH(Dug!$A142,DataEx!$D:$D,0),MATCH(Dug!J$100,DataEx!$222:$222,0))</f>
        <v>583333.33333333326</v>
      </c>
      <c r="K142" s="189">
        <f>+INDEX(DataEx!$1:$1048576,MATCH(Dug!$A142,DataEx!$D:$D,0),MATCH(Dug!K$100,DataEx!$222:$222,0))</f>
        <v>583333.33333333326</v>
      </c>
      <c r="L142" s="189">
        <f>+INDEX(DataEx!$1:$1048576,MATCH(Dug!$A142,DataEx!$D:$D,0),MATCH(Dug!L$100,DataEx!$222:$222,0))</f>
        <v>583333.33333333326</v>
      </c>
      <c r="M142" s="189">
        <f>+INDEX(DataEx!$1:$1048576,MATCH(Dug!$A142,DataEx!$D:$D,0),MATCH(Dug!M$100,DataEx!$222:$222,0))</f>
        <v>583333.33333333326</v>
      </c>
      <c r="N142" s="189">
        <f>+INDEX(DataEx!$1:$1048576,MATCH(Dug!$A142,DataEx!$D:$D,0),MATCH(Dug!N$100,DataEx!$222:$222,0))</f>
        <v>583333.33333333326</v>
      </c>
      <c r="O142" s="189">
        <f>+INDEX(DataEx!$1:$1048576,MATCH(Dug!$A142,DataEx!$D:$D,0),MATCH(Dug!O$100,DataEx!$222:$222,0))</f>
        <v>583333.33333333326</v>
      </c>
      <c r="P142" s="189">
        <f>+INDEX(DataEx!$1:$1048576,MATCH(Dug!$A142,DataEx!$D:$D,0),MATCH(Dug!P$100,DataEx!$222:$222,0))</f>
        <v>583333.33333333326</v>
      </c>
      <c r="Q142" s="189">
        <f>+INDEX(DataEx!$1:$1048576,MATCH(Dug!$A142,DataEx!$D:$D,0),MATCH(Dug!Q$100,DataEx!$222:$222,0))</f>
        <v>583333.33333333326</v>
      </c>
      <c r="R142" s="189">
        <f>+INDEX(DataEx!$1:$1048576,MATCH(Dug!$A142,DataEx!$D:$D,0),MATCH(Dug!R$100,DataEx!$222:$222,0))</f>
        <v>583333.33333333326</v>
      </c>
      <c r="S142" s="270">
        <f t="shared" si="20"/>
        <v>6999999.9999999972</v>
      </c>
      <c r="T142" s="271">
        <f t="shared" si="21"/>
        <v>2.0629490543694236E-3</v>
      </c>
    </row>
    <row r="143" spans="1:20">
      <c r="A143" s="298" t="str">
        <f t="shared" si="18"/>
        <v>43p</v>
      </c>
      <c r="B143" s="344" t="str">
        <f>+VLOOKUP(LEFT($A143,LEN(A143)-1)*1,Master!$D$22:$G$218,4,FALSE)</f>
        <v xml:space="preserve">Transferi institucijama, pojedincima, nevladinom i javnom sektoru </v>
      </c>
      <c r="C143" s="345"/>
      <c r="D143" s="345"/>
      <c r="E143" s="345"/>
      <c r="F143" s="345"/>
      <c r="G143" s="201">
        <f>+INDEX(DataEx!$1:$1048576,MATCH(Dug!$A143,DataEx!$D:$D,0),MATCH(Dug!G$6,DataEx!$7:$7,0))</f>
        <v>7656724.8525</v>
      </c>
      <c r="H143" s="201">
        <f>+INDEX(DataEx!$1:$1048576,MATCH(Dug!$A143,DataEx!$D:$D,0),MATCH(Dug!H$6,DataEx!$7:$7,0))</f>
        <v>7656724.8525</v>
      </c>
      <c r="I143" s="201">
        <f>+INDEX(DataEx!$1:$1048576,MATCH(Dug!$A143,DataEx!$D:$D,0),MATCH(Dug!I$6,DataEx!$7:$7,0))</f>
        <v>7656724.8525</v>
      </c>
      <c r="J143" s="201">
        <f>+INDEX(DataEx!$1:$1048576,MATCH(Dug!$A143,DataEx!$D:$D,0),MATCH(Dug!J$6,DataEx!$7:$7,0))</f>
        <v>7656724.8525</v>
      </c>
      <c r="K143" s="201">
        <f>+INDEX(DataEx!$1:$1048576,MATCH(Dug!$A143,DataEx!$D:$D,0),MATCH(Dug!K$6,DataEx!$7:$7,0))</f>
        <v>7656724.8525</v>
      </c>
      <c r="L143" s="201">
        <f>+INDEX(DataEx!$1:$1048576,MATCH(Dug!$A143,DataEx!$D:$D,0),MATCH(Dug!L$6,DataEx!$7:$7,0))</f>
        <v>7656724.8525</v>
      </c>
      <c r="M143" s="201">
        <f>+INDEX(DataEx!$1:$1048576,MATCH(Dug!$A143,DataEx!$D:$D,0),MATCH(Dug!M$6,DataEx!$7:$7,0))</f>
        <v>7656724.8525</v>
      </c>
      <c r="N143" s="201">
        <f>+INDEX(DataEx!$1:$1048576,MATCH(Dug!$A143,DataEx!$D:$D,0),MATCH(Dug!N$6,DataEx!$7:$7,0))</f>
        <v>7656724.8525</v>
      </c>
      <c r="O143" s="201">
        <f>+INDEX(DataEx!$1:$1048576,MATCH(Dug!$A143,DataEx!$D:$D,0),MATCH(Dug!O$6,DataEx!$7:$7,0))</f>
        <v>7656724.8525</v>
      </c>
      <c r="P143" s="201">
        <f>+INDEX(DataEx!$1:$1048576,MATCH(Dug!$A143,DataEx!$D:$D,0),MATCH(Dug!P$6,DataEx!$7:$7,0))</f>
        <v>7656724.8525</v>
      </c>
      <c r="Q143" s="201">
        <f>+INDEX(DataEx!$1:$1048576,MATCH(Dug!$A143,DataEx!$D:$D,0),MATCH(Dug!Q$6,DataEx!$7:$7,0))</f>
        <v>7656724.8525</v>
      </c>
      <c r="R143" s="275">
        <f>+INDEX(DataEx!$1:$1048576,MATCH(Dug!$A143,DataEx!$D:$D,0),MATCH(Dug!R$6,DataEx!$7:$7,0))</f>
        <v>7656724.8525</v>
      </c>
      <c r="S143" s="273">
        <f>+SUM(G143:R143)</f>
        <v>91880698.230000019</v>
      </c>
      <c r="T143" s="274">
        <f t="shared" si="21"/>
        <v>2.7077885646911572E-2</v>
      </c>
    </row>
    <row r="144" spans="1:20">
      <c r="A144" s="298" t="str">
        <f t="shared" si="18"/>
        <v>44p</v>
      </c>
      <c r="B144" s="344" t="str">
        <f>+VLOOKUP(LEFT($A144,LEN(A144)-1)*1,Master!$D$22:$G$218,4,FALSE)</f>
        <v>Kapitalni budžet</v>
      </c>
      <c r="C144" s="345"/>
      <c r="D144" s="345"/>
      <c r="E144" s="345"/>
      <c r="F144" s="345"/>
      <c r="G144" s="201">
        <f>+INDEX(DataEx!$1:$1048576,MATCH(Dug!$A144,DataEx!$D:$D,0),MATCH(Dug!G$6,DataEx!$7:$7,0))</f>
        <v>0</v>
      </c>
      <c r="H144" s="201">
        <f>+INDEX(DataEx!$1:$1048576,MATCH(Dug!$A144,DataEx!$D:$D,0),MATCH(Dug!H$6,DataEx!$7:$7,0))</f>
        <v>0</v>
      </c>
      <c r="I144" s="201">
        <f>+INDEX(DataEx!$1:$1048576,MATCH(Dug!$A144,DataEx!$D:$D,0),MATCH(Dug!I$6,DataEx!$7:$7,0))</f>
        <v>0</v>
      </c>
      <c r="J144" s="201">
        <f>+INDEX(DataEx!$1:$1048576,MATCH(Dug!$A144,DataEx!$D:$D,0),MATCH(Dug!J$6,DataEx!$7:$7,0))</f>
        <v>0</v>
      </c>
      <c r="K144" s="201">
        <f>+INDEX(DataEx!$1:$1048576,MATCH(Dug!$A144,DataEx!$D:$D,0),MATCH(Dug!K$6,DataEx!$7:$7,0))</f>
        <v>0</v>
      </c>
      <c r="L144" s="201">
        <f>+INDEX(DataEx!$1:$1048576,MATCH(Dug!$A144,DataEx!$D:$D,0),MATCH(Dug!L$6,DataEx!$7:$7,0))</f>
        <v>0</v>
      </c>
      <c r="M144" s="201">
        <f>+INDEX(DataEx!$1:$1048576,MATCH(Dug!$A144,DataEx!$D:$D,0),MATCH(Dug!M$6,DataEx!$7:$7,0))</f>
        <v>0</v>
      </c>
      <c r="N144" s="201">
        <f>+INDEX(DataEx!$1:$1048576,MATCH(Dug!$A144,DataEx!$D:$D,0),MATCH(Dug!N$6,DataEx!$7:$7,0))</f>
        <v>0</v>
      </c>
      <c r="O144" s="201">
        <f>+INDEX(DataEx!$1:$1048576,MATCH(Dug!$A144,DataEx!$D:$D,0),MATCH(Dug!O$6,DataEx!$7:$7,0))</f>
        <v>0</v>
      </c>
      <c r="P144" s="201">
        <f>+INDEX(DataEx!$1:$1048576,MATCH(Dug!$A144,DataEx!$D:$D,0),MATCH(Dug!P$6,DataEx!$7:$7,0))</f>
        <v>0</v>
      </c>
      <c r="Q144" s="201">
        <f>+INDEX(DataEx!$1:$1048576,MATCH(Dug!$A144,DataEx!$D:$D,0),MATCH(Dug!Q$6,DataEx!$7:$7,0))</f>
        <v>0</v>
      </c>
      <c r="R144" s="201">
        <f>+INDEX(DataEx!$1:$1048576,MATCH(Dug!$A144,DataEx!$D:$D,0),MATCH(Dug!R$6,DataEx!$7:$7,0))</f>
        <v>0</v>
      </c>
      <c r="S144" s="273">
        <f t="shared" si="20"/>
        <v>0</v>
      </c>
      <c r="T144" s="274">
        <f t="shared" si="21"/>
        <v>0</v>
      </c>
    </row>
    <row r="145" spans="1:20">
      <c r="A145" s="298" t="str">
        <f t="shared" si="18"/>
        <v>451p</v>
      </c>
      <c r="B145" s="330" t="str">
        <f>+VLOOKUP(LEFT($A145,LEN(A145)-1)*1,Master!$D$22:$G$218,4,FALSE)</f>
        <v>Pozajmice i krediti</v>
      </c>
      <c r="C145" s="331"/>
      <c r="D145" s="331"/>
      <c r="E145" s="331"/>
      <c r="F145" s="331"/>
      <c r="G145" s="189">
        <f>+INDEX(DataEx!$1:$1048576,MATCH(Dug!$A145,DataEx!$D:$D,0),MATCH(Dug!G$100,DataEx!$222:$222,0))</f>
        <v>143333.33333333334</v>
      </c>
      <c r="H145" s="189">
        <f>+INDEX(DataEx!$1:$1048576,MATCH(Dug!$A145,DataEx!$D:$D,0),MATCH(Dug!H$100,DataEx!$222:$222,0))</f>
        <v>143333.33333333334</v>
      </c>
      <c r="I145" s="189">
        <f>+INDEX(DataEx!$1:$1048576,MATCH(Dug!$A145,DataEx!$D:$D,0),MATCH(Dug!I$100,DataEx!$222:$222,0))</f>
        <v>143333.33333333334</v>
      </c>
      <c r="J145" s="189">
        <f>+INDEX(DataEx!$1:$1048576,MATCH(Dug!$A145,DataEx!$D:$D,0),MATCH(Dug!J$100,DataEx!$222:$222,0))</f>
        <v>143333.33333333334</v>
      </c>
      <c r="K145" s="189">
        <f>+INDEX(DataEx!$1:$1048576,MATCH(Dug!$A145,DataEx!$D:$D,0),MATCH(Dug!K$100,DataEx!$222:$222,0))</f>
        <v>143333.33333333334</v>
      </c>
      <c r="L145" s="189">
        <f>+INDEX(DataEx!$1:$1048576,MATCH(Dug!$A145,DataEx!$D:$D,0),MATCH(Dug!L$100,DataEx!$222:$222,0))</f>
        <v>143333.33333333334</v>
      </c>
      <c r="M145" s="189">
        <f>+INDEX(DataEx!$1:$1048576,MATCH(Dug!$A145,DataEx!$D:$D,0),MATCH(Dug!M$100,DataEx!$222:$222,0))</f>
        <v>143333.33333333334</v>
      </c>
      <c r="N145" s="189">
        <f>+INDEX(DataEx!$1:$1048576,MATCH(Dug!$A145,DataEx!$D:$D,0),MATCH(Dug!N$100,DataEx!$222:$222,0))</f>
        <v>143333.33333333334</v>
      </c>
      <c r="O145" s="189">
        <f>+INDEX(DataEx!$1:$1048576,MATCH(Dug!$A145,DataEx!$D:$D,0),MATCH(Dug!O$100,DataEx!$222:$222,0))</f>
        <v>143333.33333333334</v>
      </c>
      <c r="P145" s="189">
        <f>+INDEX(DataEx!$1:$1048576,MATCH(Dug!$A145,DataEx!$D:$D,0),MATCH(Dug!P$100,DataEx!$222:$222,0))</f>
        <v>143333.33333333334</v>
      </c>
      <c r="Q145" s="189">
        <f>+INDEX(DataEx!$1:$1048576,MATCH(Dug!$A145,DataEx!$D:$D,0),MATCH(Dug!Q$100,DataEx!$222:$222,0))</f>
        <v>143333.33333333334</v>
      </c>
      <c r="R145" s="189">
        <f>+INDEX(DataEx!$1:$1048576,MATCH(Dug!$A145,DataEx!$D:$D,0),MATCH(Dug!R$100,DataEx!$222:$222,0))</f>
        <v>143333.33333333334</v>
      </c>
      <c r="S145" s="270">
        <f t="shared" si="20"/>
        <v>1719999.9999999998</v>
      </c>
      <c r="T145" s="271">
        <f t="shared" si="21"/>
        <v>5.0689605335934424E-4</v>
      </c>
    </row>
    <row r="146" spans="1:20">
      <c r="A146" s="298" t="str">
        <f t="shared" si="18"/>
        <v>47p</v>
      </c>
      <c r="B146" s="330" t="str">
        <f>+VLOOKUP(LEFT($A146,LEN(A146)-1)*1,Master!$D$22:$G$218,4,FALSE)</f>
        <v>Rezerve</v>
      </c>
      <c r="C146" s="331"/>
      <c r="D146" s="331"/>
      <c r="E146" s="331"/>
      <c r="F146" s="331"/>
      <c r="G146" s="189">
        <f>+INDEX(DataEx!$1:$1048576,MATCH(Dug!$A146,DataEx!$D:$D,0),MATCH(Dug!G$100,DataEx!$222:$222,0))</f>
        <v>613005.79833333334</v>
      </c>
      <c r="H146" s="189">
        <f>+INDEX(DataEx!$1:$1048576,MATCH(Dug!$A146,DataEx!$D:$D,0),MATCH(Dug!H$100,DataEx!$222:$222,0))</f>
        <v>613005.79833333334</v>
      </c>
      <c r="I146" s="189">
        <f>+INDEX(DataEx!$1:$1048576,MATCH(Dug!$A146,DataEx!$D:$D,0),MATCH(Dug!I$100,DataEx!$222:$222,0))</f>
        <v>613005.79833333334</v>
      </c>
      <c r="J146" s="189">
        <f>+INDEX(DataEx!$1:$1048576,MATCH(Dug!$A146,DataEx!$D:$D,0),MATCH(Dug!J$100,DataEx!$222:$222,0))</f>
        <v>613005.79833333334</v>
      </c>
      <c r="K146" s="189">
        <f>+INDEX(DataEx!$1:$1048576,MATCH(Dug!$A146,DataEx!$D:$D,0),MATCH(Dug!K$100,DataEx!$222:$222,0))</f>
        <v>613005.79833333334</v>
      </c>
      <c r="L146" s="189">
        <f>+INDEX(DataEx!$1:$1048576,MATCH(Dug!$A146,DataEx!$D:$D,0),MATCH(Dug!L$100,DataEx!$222:$222,0))</f>
        <v>613005.79833333334</v>
      </c>
      <c r="M146" s="189">
        <f>+INDEX(DataEx!$1:$1048576,MATCH(Dug!$A146,DataEx!$D:$D,0),MATCH(Dug!M$100,DataEx!$222:$222,0))</f>
        <v>613005.79833333334</v>
      </c>
      <c r="N146" s="189">
        <f>+INDEX(DataEx!$1:$1048576,MATCH(Dug!$A146,DataEx!$D:$D,0),MATCH(Dug!N$100,DataEx!$222:$222,0))</f>
        <v>613005.79833333334</v>
      </c>
      <c r="O146" s="189">
        <f>+INDEX(DataEx!$1:$1048576,MATCH(Dug!$A146,DataEx!$D:$D,0),MATCH(Dug!O$100,DataEx!$222:$222,0))</f>
        <v>613005.79833333334</v>
      </c>
      <c r="P146" s="189">
        <f>+INDEX(DataEx!$1:$1048576,MATCH(Dug!$A146,DataEx!$D:$D,0),MATCH(Dug!P$100,DataEx!$222:$222,0))</f>
        <v>613005.79833333334</v>
      </c>
      <c r="Q146" s="189">
        <f>+INDEX(DataEx!$1:$1048576,MATCH(Dug!$A146,DataEx!$D:$D,0),MATCH(Dug!Q$100,DataEx!$222:$222,0))</f>
        <v>613005.79833333334</v>
      </c>
      <c r="R146" s="189">
        <f>+INDEX(DataEx!$1:$1048576,MATCH(Dug!$A146,DataEx!$D:$D,0),MATCH(Dug!R$100,DataEx!$222:$222,0))</f>
        <v>613005.79833333334</v>
      </c>
      <c r="S146" s="270">
        <f t="shared" si="20"/>
        <v>7356069.5800000019</v>
      </c>
      <c r="T146" s="271">
        <f t="shared" si="21"/>
        <v>2.1678852548480993E-3</v>
      </c>
    </row>
    <row r="147" spans="1:20" ht="13.5" thickBot="1">
      <c r="A147" s="298" t="str">
        <f t="shared" si="18"/>
        <v>462p</v>
      </c>
      <c r="B147" s="346" t="str">
        <f>+VLOOKUP(LEFT($A147,LEN(A147)-1)*1,Master!$D$22:$G$218,4,FALSE)</f>
        <v>Otplata garancija</v>
      </c>
      <c r="C147" s="347"/>
      <c r="D147" s="347"/>
      <c r="E147" s="347"/>
      <c r="F147" s="347"/>
      <c r="G147" s="189">
        <f>+INDEX(DataEx!$1:$1048576,MATCH(Dug!$A147,DataEx!$D:$D,0),MATCH(Dug!G$100,DataEx!$222:$222,0))</f>
        <v>0</v>
      </c>
      <c r="H147" s="189">
        <f>+INDEX(DataEx!$1:$1048576,MATCH(Dug!$A147,DataEx!$D:$D,0),MATCH(Dug!H$100,DataEx!$222:$222,0))</f>
        <v>0</v>
      </c>
      <c r="I147" s="189">
        <f>+INDEX(DataEx!$1:$1048576,MATCH(Dug!$A147,DataEx!$D:$D,0),MATCH(Dug!I$100,DataEx!$222:$222,0))</f>
        <v>0</v>
      </c>
      <c r="J147" s="189">
        <f>+INDEX(DataEx!$1:$1048576,MATCH(Dug!$A147,DataEx!$D:$D,0),MATCH(Dug!J$100,DataEx!$222:$222,0))</f>
        <v>0</v>
      </c>
      <c r="K147" s="189">
        <f>+INDEX(DataEx!$1:$1048576,MATCH(Dug!$A147,DataEx!$D:$D,0),MATCH(Dug!K$100,DataEx!$222:$222,0))</f>
        <v>0</v>
      </c>
      <c r="L147" s="189">
        <f>+INDEX(DataEx!$1:$1048576,MATCH(Dug!$A147,DataEx!$D:$D,0),MATCH(Dug!L$100,DataEx!$222:$222,0))</f>
        <v>0</v>
      </c>
      <c r="M147" s="189">
        <f>+INDEX(DataEx!$1:$1048576,MATCH(Dug!$A147,DataEx!$D:$D,0),MATCH(Dug!M$100,DataEx!$222:$222,0))</f>
        <v>0</v>
      </c>
      <c r="N147" s="189">
        <f>+INDEX(DataEx!$1:$1048576,MATCH(Dug!$A147,DataEx!$D:$D,0),MATCH(Dug!N$100,DataEx!$222:$222,0))</f>
        <v>0</v>
      </c>
      <c r="O147" s="189">
        <f>+INDEX(DataEx!$1:$1048576,MATCH(Dug!$A147,DataEx!$D:$D,0),MATCH(Dug!O$100,DataEx!$222:$222,0))</f>
        <v>0</v>
      </c>
      <c r="P147" s="189">
        <f>+INDEX(DataEx!$1:$1048576,MATCH(Dug!$A147,DataEx!$D:$D,0),MATCH(Dug!P$100,DataEx!$222:$222,0))</f>
        <v>0</v>
      </c>
      <c r="Q147" s="189">
        <f>+INDEX(DataEx!$1:$1048576,MATCH(Dug!$A147,DataEx!$D:$D,0),MATCH(Dug!Q$100,DataEx!$222:$222,0))</f>
        <v>0</v>
      </c>
      <c r="R147" s="189">
        <f>+INDEX(DataEx!$1:$1048576,MATCH(Dug!$A147,DataEx!$D:$D,0),MATCH(Dug!R$100,DataEx!$222:$222,0))</f>
        <v>0</v>
      </c>
      <c r="S147" s="284">
        <f t="shared" si="20"/>
        <v>0</v>
      </c>
      <c r="T147" s="285">
        <f t="shared" si="21"/>
        <v>0</v>
      </c>
    </row>
    <row r="148" spans="1:20" ht="13.5" thickBot="1">
      <c r="A148" s="299" t="str">
        <f t="shared" si="18"/>
        <v>1000p</v>
      </c>
      <c r="B148" s="348" t="str">
        <f>+VLOOKUP(LEFT($A148,LEN(A148)-1)*1,Master!$D$22:$G$218,4,FALSE)</f>
        <v>Suficit / deficit</v>
      </c>
      <c r="C148" s="349"/>
      <c r="D148" s="349"/>
      <c r="E148" s="349"/>
      <c r="F148" s="349"/>
      <c r="G148" s="177">
        <f>+G104-G124</f>
        <v>-48354461.060954176</v>
      </c>
      <c r="H148" s="177">
        <f t="shared" ref="H148:R148" si="27">+H104-H124</f>
        <v>-32691560.666983277</v>
      </c>
      <c r="I148" s="177">
        <f t="shared" si="27"/>
        <v>-21816404.570872396</v>
      </c>
      <c r="J148" s="177">
        <f t="shared" si="27"/>
        <v>-4803512.9519641995</v>
      </c>
      <c r="K148" s="177">
        <f t="shared" si="27"/>
        <v>-8293653.308595404</v>
      </c>
      <c r="L148" s="177">
        <f t="shared" si="27"/>
        <v>-3808077.6239380389</v>
      </c>
      <c r="M148" s="177">
        <f t="shared" si="27"/>
        <v>10831588.342078716</v>
      </c>
      <c r="N148" s="177">
        <f t="shared" si="27"/>
        <v>10137514.333536357</v>
      </c>
      <c r="O148" s="177">
        <f t="shared" si="27"/>
        <v>-5569934.0880613476</v>
      </c>
      <c r="P148" s="177">
        <f t="shared" si="27"/>
        <v>112281.16940359771</v>
      </c>
      <c r="Q148" s="177">
        <f t="shared" si="27"/>
        <v>-7832255.2660046369</v>
      </c>
      <c r="R148" s="177">
        <f t="shared" si="27"/>
        <v>16772759.703588426</v>
      </c>
      <c r="S148" s="286">
        <f t="shared" si="20"/>
        <v>-95315715.988766387</v>
      </c>
      <c r="T148" s="287">
        <f t="shared" si="21"/>
        <v>-2.8090209452224322E-2</v>
      </c>
    </row>
    <row r="149" spans="1:20" ht="13.5" thickBot="1">
      <c r="A149" s="299" t="str">
        <f t="shared" si="18"/>
        <v>1001p</v>
      </c>
      <c r="B149" s="340" t="str">
        <f>+VLOOKUP(LEFT($A149,LEN(A149)-1)*1,Master!$D$22:$G$218,4,FALSE)</f>
        <v>Primarni bilans</v>
      </c>
      <c r="C149" s="341"/>
      <c r="D149" s="341"/>
      <c r="E149" s="341"/>
      <c r="F149" s="341"/>
      <c r="G149" s="231">
        <f>+G148+G132</f>
        <v>-42487493.785954177</v>
      </c>
      <c r="H149" s="231">
        <f t="shared" ref="H149:R149" si="28">+H148+H132</f>
        <v>-26824593.391983278</v>
      </c>
      <c r="I149" s="231">
        <f t="shared" si="28"/>
        <v>-15949437.295872398</v>
      </c>
      <c r="J149" s="231">
        <f t="shared" si="28"/>
        <v>1063454.3230357999</v>
      </c>
      <c r="K149" s="231">
        <f t="shared" si="28"/>
        <v>-2426686.0335954046</v>
      </c>
      <c r="L149" s="231">
        <f t="shared" si="28"/>
        <v>2058889.6510619605</v>
      </c>
      <c r="M149" s="231">
        <f t="shared" si="28"/>
        <v>16698555.617078714</v>
      </c>
      <c r="N149" s="231">
        <f t="shared" si="28"/>
        <v>16004481.608536355</v>
      </c>
      <c r="O149" s="231">
        <f t="shared" si="28"/>
        <v>297033.18693865184</v>
      </c>
      <c r="P149" s="231">
        <f t="shared" si="28"/>
        <v>5979248.4444035972</v>
      </c>
      <c r="Q149" s="231">
        <f t="shared" si="28"/>
        <v>-1965287.9910046374</v>
      </c>
      <c r="R149" s="231">
        <f t="shared" si="28"/>
        <v>22639726.978588425</v>
      </c>
      <c r="S149" s="286">
        <f t="shared" si="20"/>
        <v>-24912108.688766353</v>
      </c>
      <c r="T149" s="287">
        <f t="shared" si="21"/>
        <v>-7.3417730088341246E-3</v>
      </c>
    </row>
    <row r="150" spans="1:20">
      <c r="A150" s="299" t="str">
        <f t="shared" si="18"/>
        <v>46p</v>
      </c>
      <c r="B150" s="332" t="str">
        <f>+VLOOKUP(LEFT($A150,LEN(A150)-1)*1,Master!$D$22:$G$218,4,FALSE)</f>
        <v>Otplata dugova</v>
      </c>
      <c r="C150" s="333"/>
      <c r="D150" s="333"/>
      <c r="E150" s="333"/>
      <c r="F150" s="333"/>
      <c r="G150" s="219">
        <f>+SUM(G151:G153)</f>
        <v>9889761</v>
      </c>
      <c r="H150" s="219">
        <f t="shared" ref="H150:R150" si="29">+SUM(H151:H153)</f>
        <v>9889761</v>
      </c>
      <c r="I150" s="219">
        <f t="shared" si="29"/>
        <v>9889761</v>
      </c>
      <c r="J150" s="219">
        <f t="shared" si="29"/>
        <v>9889761</v>
      </c>
      <c r="K150" s="219">
        <f t="shared" si="29"/>
        <v>9889761</v>
      </c>
      <c r="L150" s="219">
        <f t="shared" si="29"/>
        <v>9889761</v>
      </c>
      <c r="M150" s="219">
        <f t="shared" si="29"/>
        <v>9889761</v>
      </c>
      <c r="N150" s="219">
        <f t="shared" si="29"/>
        <v>9889761</v>
      </c>
      <c r="O150" s="219">
        <f t="shared" si="29"/>
        <v>9889761</v>
      </c>
      <c r="P150" s="219">
        <f t="shared" si="29"/>
        <v>9889761</v>
      </c>
      <c r="Q150" s="219">
        <f t="shared" si="29"/>
        <v>9889761</v>
      </c>
      <c r="R150" s="219">
        <f t="shared" si="29"/>
        <v>9889761</v>
      </c>
      <c r="S150" s="288">
        <f t="shared" si="20"/>
        <v>118677132</v>
      </c>
      <c r="T150" s="289">
        <f t="shared" si="21"/>
        <v>3.4974982462096481E-2</v>
      </c>
    </row>
    <row r="151" spans="1:20">
      <c r="A151" s="299" t="str">
        <f t="shared" si="18"/>
        <v>4611p</v>
      </c>
      <c r="B151" s="334" t="str">
        <f>+VLOOKUP(LEFT($A151,LEN(A151)-1)*1,Master!$D$22:$G$218,4,FALSE)</f>
        <v>Otplata hartija od vrijednosti i kredita rezidentima</v>
      </c>
      <c r="C151" s="335"/>
      <c r="D151" s="335"/>
      <c r="E151" s="335"/>
      <c r="F151" s="335"/>
      <c r="G151" s="237">
        <f>+INDEX(DataEx!$1:$1048576,MATCH(Dug!$A151,DataEx!$D:$D,0),MATCH(Dug!G$6,DataEx!$7:$7,0))</f>
        <v>1983333.3333333333</v>
      </c>
      <c r="H151" s="237">
        <f>+INDEX(DataEx!$1:$1048576,MATCH(Dug!$A151,DataEx!$D:$D,0),MATCH(Dug!H$6,DataEx!$7:$7,0))</f>
        <v>1983333.3333333333</v>
      </c>
      <c r="I151" s="237">
        <f>+INDEX(DataEx!$1:$1048576,MATCH(Dug!$A151,DataEx!$D:$D,0),MATCH(Dug!I$6,DataEx!$7:$7,0))</f>
        <v>1983333.3333333333</v>
      </c>
      <c r="J151" s="237">
        <f>+INDEX(DataEx!$1:$1048576,MATCH(Dug!$A151,DataEx!$D:$D,0),MATCH(Dug!J$6,DataEx!$7:$7,0))</f>
        <v>1983333.3333333333</v>
      </c>
      <c r="K151" s="237">
        <f>+INDEX(DataEx!$1:$1048576,MATCH(Dug!$A151,DataEx!$D:$D,0),MATCH(Dug!K$6,DataEx!$7:$7,0))</f>
        <v>1983333.3333333333</v>
      </c>
      <c r="L151" s="237">
        <f>+INDEX(DataEx!$1:$1048576,MATCH(Dug!$A151,DataEx!$D:$D,0),MATCH(Dug!L$6,DataEx!$7:$7,0))</f>
        <v>1983333.3333333333</v>
      </c>
      <c r="M151" s="237">
        <f>+INDEX(DataEx!$1:$1048576,MATCH(Dug!$A151,DataEx!$D:$D,0),MATCH(Dug!M$6,DataEx!$7:$7,0))</f>
        <v>1983333.3333333333</v>
      </c>
      <c r="N151" s="237">
        <f>+INDEX(DataEx!$1:$1048576,MATCH(Dug!$A151,DataEx!$D:$D,0),MATCH(Dug!N$6,DataEx!$7:$7,0))</f>
        <v>1983333.3333333333</v>
      </c>
      <c r="O151" s="237">
        <f>+INDEX(DataEx!$1:$1048576,MATCH(Dug!$A151,DataEx!$D:$D,0),MATCH(Dug!O$6,DataEx!$7:$7,0))</f>
        <v>1983333.3333333333</v>
      </c>
      <c r="P151" s="237">
        <f>+INDEX(DataEx!$1:$1048576,MATCH(Dug!$A151,DataEx!$D:$D,0),MATCH(Dug!P$6,DataEx!$7:$7,0))</f>
        <v>1983333.3333333333</v>
      </c>
      <c r="Q151" s="237">
        <f>+INDEX(DataEx!$1:$1048576,MATCH(Dug!$A151,DataEx!$D:$D,0),MATCH(Dug!Q$6,DataEx!$7:$7,0))</f>
        <v>1983333.3333333333</v>
      </c>
      <c r="R151" s="237">
        <f>+INDEX(DataEx!$1:$1048576,MATCH(Dug!$A151,DataEx!$D:$D,0),MATCH(Dug!R$6,DataEx!$7:$7,0))</f>
        <v>1983333.3333333333</v>
      </c>
      <c r="S151" s="290">
        <f t="shared" si="20"/>
        <v>23799999.999999996</v>
      </c>
      <c r="T151" s="291">
        <f t="shared" si="21"/>
        <v>7.0140267848560426E-3</v>
      </c>
    </row>
    <row r="152" spans="1:20">
      <c r="A152" s="299" t="str">
        <f t="shared" si="18"/>
        <v>4612p</v>
      </c>
      <c r="B152" s="330" t="str">
        <f>+VLOOKUP(LEFT($A152,LEN(A152)-1)*1,Master!$D$22:$G$218,4,FALSE)</f>
        <v>Otplata hartija od vrijednosti i kredita nerezidentima</v>
      </c>
      <c r="C152" s="331"/>
      <c r="D152" s="331"/>
      <c r="E152" s="331"/>
      <c r="F152" s="331"/>
      <c r="G152" s="237">
        <f>+INDEX(DataEx!$1:$1048576,MATCH(Dug!$A152,DataEx!$D:$D,0),MATCH(Dug!G$6,DataEx!$7:$7,0))</f>
        <v>5225000</v>
      </c>
      <c r="H152" s="237">
        <f>+INDEX(DataEx!$1:$1048576,MATCH(Dug!$A152,DataEx!$D:$D,0),MATCH(Dug!H$6,DataEx!$7:$7,0))</f>
        <v>5225000</v>
      </c>
      <c r="I152" s="237">
        <f>+INDEX(DataEx!$1:$1048576,MATCH(Dug!$A152,DataEx!$D:$D,0),MATCH(Dug!I$6,DataEx!$7:$7,0))</f>
        <v>5225000</v>
      </c>
      <c r="J152" s="237">
        <f>+INDEX(DataEx!$1:$1048576,MATCH(Dug!$A152,DataEx!$D:$D,0),MATCH(Dug!J$6,DataEx!$7:$7,0))</f>
        <v>5225000</v>
      </c>
      <c r="K152" s="237">
        <f>+INDEX(DataEx!$1:$1048576,MATCH(Dug!$A152,DataEx!$D:$D,0),MATCH(Dug!K$6,DataEx!$7:$7,0))</f>
        <v>5225000</v>
      </c>
      <c r="L152" s="237">
        <f>+INDEX(DataEx!$1:$1048576,MATCH(Dug!$A152,DataEx!$D:$D,0),MATCH(Dug!L$6,DataEx!$7:$7,0))</f>
        <v>5225000</v>
      </c>
      <c r="M152" s="237">
        <f>+INDEX(DataEx!$1:$1048576,MATCH(Dug!$A152,DataEx!$D:$D,0),MATCH(Dug!M$6,DataEx!$7:$7,0))</f>
        <v>5225000</v>
      </c>
      <c r="N152" s="237">
        <f>+INDEX(DataEx!$1:$1048576,MATCH(Dug!$A152,DataEx!$D:$D,0),MATCH(Dug!N$6,DataEx!$7:$7,0))</f>
        <v>5225000</v>
      </c>
      <c r="O152" s="237">
        <f>+INDEX(DataEx!$1:$1048576,MATCH(Dug!$A152,DataEx!$D:$D,0),MATCH(Dug!O$6,DataEx!$7:$7,0))</f>
        <v>5225000</v>
      </c>
      <c r="P152" s="237">
        <f>+INDEX(DataEx!$1:$1048576,MATCH(Dug!$A152,DataEx!$D:$D,0),MATCH(Dug!P$6,DataEx!$7:$7,0))</f>
        <v>5225000</v>
      </c>
      <c r="Q152" s="237">
        <f>+INDEX(DataEx!$1:$1048576,MATCH(Dug!$A152,DataEx!$D:$D,0),MATCH(Dug!Q$6,DataEx!$7:$7,0))</f>
        <v>5225000</v>
      </c>
      <c r="R152" s="237">
        <f>+INDEX(DataEx!$1:$1048576,MATCH(Dug!$A152,DataEx!$D:$D,0),MATCH(Dug!R$6,DataEx!$7:$7,0))</f>
        <v>5225000</v>
      </c>
      <c r="S152" s="290">
        <f t="shared" si="20"/>
        <v>62700000</v>
      </c>
      <c r="T152" s="291">
        <f t="shared" si="21"/>
        <v>1.8478129386994703E-2</v>
      </c>
    </row>
    <row r="153" spans="1:20" ht="13.5" thickBot="1">
      <c r="A153" s="299" t="str">
        <f t="shared" si="18"/>
        <v>4630p</v>
      </c>
      <c r="B153" s="346" t="str">
        <f>+VLOOKUP(LEFT($A153,LEN(A153)-1)*1,Master!$D$22:$G$218,4,FALSE)</f>
        <v>Otplata obaveza iz prethodnih godina</v>
      </c>
      <c r="C153" s="347"/>
      <c r="D153" s="347"/>
      <c r="E153" s="347"/>
      <c r="F153" s="347"/>
      <c r="G153" s="237">
        <f>+INDEX(DataEx!$1:$1048576,MATCH(Dug!$A153,DataEx!$D:$D,0),MATCH(Dug!G$6,DataEx!$7:$7,0))</f>
        <v>2681427.6666666665</v>
      </c>
      <c r="H153" s="237">
        <f>+INDEX(DataEx!$1:$1048576,MATCH(Dug!$A153,DataEx!$D:$D,0),MATCH(Dug!H$6,DataEx!$7:$7,0))</f>
        <v>2681427.6666666665</v>
      </c>
      <c r="I153" s="237">
        <f>+INDEX(DataEx!$1:$1048576,MATCH(Dug!$A153,DataEx!$D:$D,0),MATCH(Dug!I$6,DataEx!$7:$7,0))</f>
        <v>2681427.6666666665</v>
      </c>
      <c r="J153" s="237">
        <f>+INDEX(DataEx!$1:$1048576,MATCH(Dug!$A153,DataEx!$D:$D,0),MATCH(Dug!J$6,DataEx!$7:$7,0))</f>
        <v>2681427.6666666665</v>
      </c>
      <c r="K153" s="237">
        <f>+INDEX(DataEx!$1:$1048576,MATCH(Dug!$A153,DataEx!$D:$D,0),MATCH(Dug!K$6,DataEx!$7:$7,0))</f>
        <v>2681427.6666666665</v>
      </c>
      <c r="L153" s="237">
        <f>+INDEX(DataEx!$1:$1048576,MATCH(Dug!$A153,DataEx!$D:$D,0),MATCH(Dug!L$6,DataEx!$7:$7,0))</f>
        <v>2681427.6666666665</v>
      </c>
      <c r="M153" s="237">
        <f>+INDEX(DataEx!$1:$1048576,MATCH(Dug!$A153,DataEx!$D:$D,0),MATCH(Dug!M$6,DataEx!$7:$7,0))</f>
        <v>2681427.6666666665</v>
      </c>
      <c r="N153" s="237">
        <f>+INDEX(DataEx!$1:$1048576,MATCH(Dug!$A153,DataEx!$D:$D,0),MATCH(Dug!N$6,DataEx!$7:$7,0))</f>
        <v>2681427.6666666665</v>
      </c>
      <c r="O153" s="237">
        <f>+INDEX(DataEx!$1:$1048576,MATCH(Dug!$A153,DataEx!$D:$D,0),MATCH(Dug!O$6,DataEx!$7:$7,0))</f>
        <v>2681427.6666666665</v>
      </c>
      <c r="P153" s="237">
        <f>+INDEX(DataEx!$1:$1048576,MATCH(Dug!$A153,DataEx!$D:$D,0),MATCH(Dug!P$6,DataEx!$7:$7,0))</f>
        <v>2681427.6666666665</v>
      </c>
      <c r="Q153" s="237">
        <f>+INDEX(DataEx!$1:$1048576,MATCH(Dug!$A153,DataEx!$D:$D,0),MATCH(Dug!Q$6,DataEx!$7:$7,0))</f>
        <v>2681427.6666666665</v>
      </c>
      <c r="R153" s="237">
        <f>+INDEX(DataEx!$1:$1048576,MATCH(Dug!$A153,DataEx!$D:$D,0),MATCH(Dug!R$6,DataEx!$7:$7,0))</f>
        <v>2681427.6666666665</v>
      </c>
      <c r="S153" s="290">
        <f t="shared" si="20"/>
        <v>32177132.000000004</v>
      </c>
      <c r="T153" s="291">
        <f t="shared" si="21"/>
        <v>9.4828262902457369E-3</v>
      </c>
    </row>
    <row r="154" spans="1:20" ht="13.5" thickBot="1">
      <c r="A154" s="299" t="str">
        <f t="shared" si="18"/>
        <v>1002p</v>
      </c>
      <c r="B154" s="336" t="str">
        <f>+VLOOKUP(LEFT($A154,LEN(A154)-1)*1,Master!$D$22:$G$218,4,FALSE)</f>
        <v>Nedostajuća sredstva</v>
      </c>
      <c r="C154" s="337"/>
      <c r="D154" s="337"/>
      <c r="E154" s="337"/>
      <c r="F154" s="337"/>
      <c r="G154" s="243">
        <f>+G148-G150</f>
        <v>-58244222.060954176</v>
      </c>
      <c r="H154" s="243">
        <f t="shared" ref="H154:R154" si="30">+H148-H150</f>
        <v>-42581321.666983277</v>
      </c>
      <c r="I154" s="243">
        <f t="shared" si="30"/>
        <v>-31706165.570872396</v>
      </c>
      <c r="J154" s="243">
        <f t="shared" si="30"/>
        <v>-14693273.9519642</v>
      </c>
      <c r="K154" s="243">
        <f t="shared" si="30"/>
        <v>-18183414.308595404</v>
      </c>
      <c r="L154" s="243">
        <f t="shared" si="30"/>
        <v>-13697838.623938039</v>
      </c>
      <c r="M154" s="243">
        <f t="shared" si="30"/>
        <v>941827.34207871556</v>
      </c>
      <c r="N154" s="243">
        <f t="shared" si="30"/>
        <v>247753.33353635669</v>
      </c>
      <c r="O154" s="243">
        <f t="shared" si="30"/>
        <v>-15459695.088061348</v>
      </c>
      <c r="P154" s="243">
        <f t="shared" si="30"/>
        <v>-9777479.8305964023</v>
      </c>
      <c r="Q154" s="243">
        <f t="shared" si="30"/>
        <v>-17722016.266004637</v>
      </c>
      <c r="R154" s="243">
        <f t="shared" si="30"/>
        <v>6882998.7035884261</v>
      </c>
      <c r="S154" s="292">
        <f t="shared" si="20"/>
        <v>-213992847.98876631</v>
      </c>
      <c r="T154" s="293">
        <f t="shared" si="21"/>
        <v>-6.3065191914320778E-2</v>
      </c>
    </row>
    <row r="155" spans="1:20" ht="13.5" thickBot="1">
      <c r="A155" s="299" t="str">
        <f t="shared" si="18"/>
        <v>1003p</v>
      </c>
      <c r="B155" s="338" t="str">
        <f>+VLOOKUP(LEFT($A155,LEN(A155)-1)*1,Master!$D$22:$G$218,4,FALSE)</f>
        <v>Finansiranje</v>
      </c>
      <c r="C155" s="339"/>
      <c r="D155" s="339"/>
      <c r="E155" s="339"/>
      <c r="F155" s="339"/>
      <c r="G155" s="177">
        <f>+SUM(G156:G159)</f>
        <v>58244222.060954176</v>
      </c>
      <c r="H155" s="177">
        <f t="shared" ref="H155:R155" si="31">+SUM(H156:H159)</f>
        <v>42581321.666983277</v>
      </c>
      <c r="I155" s="177">
        <f t="shared" si="31"/>
        <v>31706165.570872396</v>
      </c>
      <c r="J155" s="177">
        <f t="shared" si="31"/>
        <v>14693273.9519642</v>
      </c>
      <c r="K155" s="177">
        <f t="shared" si="31"/>
        <v>18183414.308595404</v>
      </c>
      <c r="L155" s="177">
        <f t="shared" si="31"/>
        <v>13697838.623938039</v>
      </c>
      <c r="M155" s="177">
        <f t="shared" si="31"/>
        <v>-941827.34207871556</v>
      </c>
      <c r="N155" s="177">
        <f t="shared" si="31"/>
        <v>-247753.33353635669</v>
      </c>
      <c r="O155" s="177">
        <f t="shared" si="31"/>
        <v>15459695.088061348</v>
      </c>
      <c r="P155" s="177">
        <f t="shared" si="31"/>
        <v>9777479.8305964023</v>
      </c>
      <c r="Q155" s="177">
        <f t="shared" si="31"/>
        <v>17722016.266004637</v>
      </c>
      <c r="R155" s="177">
        <f t="shared" si="31"/>
        <v>-6882998.7035884261</v>
      </c>
      <c r="S155" s="294">
        <f t="shared" si="20"/>
        <v>213992847.98876631</v>
      </c>
      <c r="T155" s="295">
        <f t="shared" si="21"/>
        <v>6.3065191914320778E-2</v>
      </c>
    </row>
    <row r="156" spans="1:20">
      <c r="A156" s="299" t="str">
        <f t="shared" si="18"/>
        <v>7511p</v>
      </c>
      <c r="B156" s="334" t="str">
        <f>+VLOOKUP(LEFT($A156,LEN(A156)-1)*1,Master!$D$22:$G$218,4,FALSE)</f>
        <v>Pozajmice i krediti od domaćih izvora</v>
      </c>
      <c r="C156" s="335"/>
      <c r="D156" s="335"/>
      <c r="E156" s="335"/>
      <c r="F156" s="335"/>
      <c r="G156" s="237">
        <f>+INDEX(DataEx!$1:$1048576,MATCH(Dug!$A156,DataEx!$D:$D,0),MATCH(Dug!G$6,DataEx!$7:$7,0))</f>
        <v>0</v>
      </c>
      <c r="H156" s="237">
        <f>+INDEX(DataEx!$1:$1048576,MATCH(Dug!$A156,DataEx!$D:$D,0),MATCH(Dug!H$6,DataEx!$7:$7,0))</f>
        <v>0</v>
      </c>
      <c r="I156" s="237">
        <f>+INDEX(DataEx!$1:$1048576,MATCH(Dug!$A156,DataEx!$D:$D,0),MATCH(Dug!I$6,DataEx!$7:$7,0))</f>
        <v>0</v>
      </c>
      <c r="J156" s="237">
        <f>+INDEX(DataEx!$1:$1048576,MATCH(Dug!$A156,DataEx!$D:$D,0),MATCH(Dug!J$6,DataEx!$7:$7,0))</f>
        <v>0</v>
      </c>
      <c r="K156" s="237">
        <f>+INDEX(DataEx!$1:$1048576,MATCH(Dug!$A156,DataEx!$D:$D,0),MATCH(Dug!K$6,DataEx!$7:$7,0))</f>
        <v>0</v>
      </c>
      <c r="L156" s="237">
        <f>+INDEX(DataEx!$1:$1048576,MATCH(Dug!$A156,DataEx!$D:$D,0),MATCH(Dug!L$6,DataEx!$7:$7,0))</f>
        <v>0</v>
      </c>
      <c r="M156" s="237">
        <f>+INDEX(DataEx!$1:$1048576,MATCH(Dug!$A156,DataEx!$D:$D,0),MATCH(Dug!M$6,DataEx!$7:$7,0))</f>
        <v>0</v>
      </c>
      <c r="N156" s="237">
        <f>+INDEX(DataEx!$1:$1048576,MATCH(Dug!$A156,DataEx!$D:$D,0),MATCH(Dug!N$6,DataEx!$7:$7,0))</f>
        <v>0</v>
      </c>
      <c r="O156" s="237">
        <f>+INDEX(DataEx!$1:$1048576,MATCH(Dug!$A156,DataEx!$D:$D,0),MATCH(Dug!O$6,DataEx!$7:$7,0))</f>
        <v>0</v>
      </c>
      <c r="P156" s="237">
        <f>+INDEX(DataEx!$1:$1048576,MATCH(Dug!$A156,DataEx!$D:$D,0),MATCH(Dug!P$6,DataEx!$7:$7,0))</f>
        <v>0</v>
      </c>
      <c r="Q156" s="237">
        <f>+INDEX(DataEx!$1:$1048576,MATCH(Dug!$A156,DataEx!$D:$D,0),MATCH(Dug!Q$6,DataEx!$7:$7,0))</f>
        <v>0</v>
      </c>
      <c r="R156" s="237">
        <f>+INDEX(DataEx!$1:$1048576,MATCH(Dug!$A156,DataEx!$D:$D,0),MATCH(Dug!R$6,DataEx!$7:$7,0))</f>
        <v>0</v>
      </c>
      <c r="S156" s="290">
        <f t="shared" si="20"/>
        <v>0</v>
      </c>
      <c r="T156" s="291">
        <f t="shared" si="21"/>
        <v>0</v>
      </c>
    </row>
    <row r="157" spans="1:20">
      <c r="A157" s="299" t="str">
        <f t="shared" si="18"/>
        <v>7512p</v>
      </c>
      <c r="B157" s="330" t="str">
        <f>+VLOOKUP(LEFT($A157,LEN(A157)-1)*1,Master!$D$22:$G$218,4,FALSE)</f>
        <v>Pozajmice i krediti od inostranih izvora</v>
      </c>
      <c r="C157" s="331"/>
      <c r="D157" s="331"/>
      <c r="E157" s="331"/>
      <c r="F157" s="331"/>
      <c r="G157" s="237">
        <f>+INDEX(DataEx!$1:$1048576,MATCH(Dug!$A157,DataEx!$D:$D,0),MATCH(Dug!G$6,DataEx!$7:$7,0))</f>
        <v>0</v>
      </c>
      <c r="H157" s="237">
        <f>+INDEX(DataEx!$1:$1048576,MATCH(Dug!$A157,DataEx!$D:$D,0),MATCH(Dug!H$6,DataEx!$7:$7,0))</f>
        <v>0</v>
      </c>
      <c r="I157" s="237">
        <f>+INDEX(DataEx!$1:$1048576,MATCH(Dug!$A157,DataEx!$D:$D,0),MATCH(Dug!I$6,DataEx!$7:$7,0))</f>
        <v>0</v>
      </c>
      <c r="J157" s="237">
        <f>+INDEX(DataEx!$1:$1048576,MATCH(Dug!$A157,DataEx!$D:$D,0),MATCH(Dug!J$6,DataEx!$7:$7,0))</f>
        <v>200000000</v>
      </c>
      <c r="K157" s="237">
        <f>+INDEX(DataEx!$1:$1048576,MATCH(Dug!$A157,DataEx!$D:$D,0),MATCH(Dug!K$6,DataEx!$7:$7,0))</f>
        <v>0</v>
      </c>
      <c r="L157" s="237">
        <f>+INDEX(DataEx!$1:$1048576,MATCH(Dug!$A157,DataEx!$D:$D,0),MATCH(Dug!L$6,DataEx!$7:$7,0))</f>
        <v>0</v>
      </c>
      <c r="M157" s="237">
        <f>+INDEX(DataEx!$1:$1048576,MATCH(Dug!$A157,DataEx!$D:$D,0),MATCH(Dug!M$6,DataEx!$7:$7,0))</f>
        <v>0</v>
      </c>
      <c r="N157" s="237">
        <f>+INDEX(DataEx!$1:$1048576,MATCH(Dug!$A157,DataEx!$D:$D,0),MATCH(Dug!N$6,DataEx!$7:$7,0))</f>
        <v>0</v>
      </c>
      <c r="O157" s="237">
        <f>+INDEX(DataEx!$1:$1048576,MATCH(Dug!$A157,DataEx!$D:$D,0),MATCH(Dug!O$6,DataEx!$7:$7,0))</f>
        <v>0</v>
      </c>
      <c r="P157" s="237">
        <f>+INDEX(DataEx!$1:$1048576,MATCH(Dug!$A157,DataEx!$D:$D,0),MATCH(Dug!P$6,DataEx!$7:$7,0))</f>
        <v>50000000</v>
      </c>
      <c r="Q157" s="237">
        <f>+INDEX(DataEx!$1:$1048576,MATCH(Dug!$A157,DataEx!$D:$D,0),MATCH(Dug!Q$6,DataEx!$7:$7,0))</f>
        <v>0</v>
      </c>
      <c r="R157" s="237">
        <f>+INDEX(DataEx!$1:$1048576,MATCH(Dug!$A157,DataEx!$D:$D,0),MATCH(Dug!R$6,DataEx!$7:$7,0))</f>
        <v>0</v>
      </c>
      <c r="S157" s="290">
        <f t="shared" si="20"/>
        <v>250000000</v>
      </c>
      <c r="T157" s="291">
        <f t="shared" si="21"/>
        <v>7.3676751941765165E-2</v>
      </c>
    </row>
    <row r="158" spans="1:20">
      <c r="A158" s="299" t="str">
        <f t="shared" si="18"/>
        <v>72p</v>
      </c>
      <c r="B158" s="330" t="str">
        <f>+VLOOKUP(LEFT($A158,LEN(A158)-1)*1,Master!$D$22:$G$218,4,FALSE)</f>
        <v>Primici od prodaje imovine</v>
      </c>
      <c r="C158" s="331"/>
      <c r="D158" s="331"/>
      <c r="E158" s="331"/>
      <c r="F158" s="331"/>
      <c r="G158" s="237">
        <f>+INDEX(DataEx!$1:$1048576,MATCH(Dug!$A158,DataEx!$D:$D,0),MATCH(Dug!G$6,DataEx!$7:$7,0))</f>
        <v>0</v>
      </c>
      <c r="H158" s="237">
        <f>+INDEX(DataEx!$1:$1048576,MATCH(Dug!$A158,DataEx!$D:$D,0),MATCH(Dug!H$6,DataEx!$7:$7,0))</f>
        <v>0</v>
      </c>
      <c r="I158" s="237">
        <f>+INDEX(DataEx!$1:$1048576,MATCH(Dug!$A158,DataEx!$D:$D,0),MATCH(Dug!I$6,DataEx!$7:$7,0))</f>
        <v>0</v>
      </c>
      <c r="J158" s="237">
        <f>+INDEX(DataEx!$1:$1048576,MATCH(Dug!$A158,DataEx!$D:$D,0),MATCH(Dug!J$6,DataEx!$7:$7,0))</f>
        <v>8000000</v>
      </c>
      <c r="K158" s="237">
        <f>+INDEX(DataEx!$1:$1048576,MATCH(Dug!$A158,DataEx!$D:$D,0),MATCH(Dug!K$6,DataEx!$7:$7,0))</f>
        <v>0</v>
      </c>
      <c r="L158" s="237">
        <f>+INDEX(DataEx!$1:$1048576,MATCH(Dug!$A158,DataEx!$D:$D,0),MATCH(Dug!L$6,DataEx!$7:$7,0))</f>
        <v>0</v>
      </c>
      <c r="M158" s="237">
        <f>+INDEX(DataEx!$1:$1048576,MATCH(Dug!$A158,DataEx!$D:$D,0),MATCH(Dug!M$6,DataEx!$7:$7,0))</f>
        <v>0</v>
      </c>
      <c r="N158" s="237">
        <f>+INDEX(DataEx!$1:$1048576,MATCH(Dug!$A158,DataEx!$D:$D,0),MATCH(Dug!N$6,DataEx!$7:$7,0))</f>
        <v>0</v>
      </c>
      <c r="O158" s="237">
        <f>+INDEX(DataEx!$1:$1048576,MATCH(Dug!$A158,DataEx!$D:$D,0),MATCH(Dug!O$6,DataEx!$7:$7,0))</f>
        <v>0</v>
      </c>
      <c r="P158" s="237">
        <f>+INDEX(DataEx!$1:$1048576,MATCH(Dug!$A158,DataEx!$D:$D,0),MATCH(Dug!P$6,DataEx!$7:$7,0))</f>
        <v>0</v>
      </c>
      <c r="Q158" s="237">
        <f>+INDEX(DataEx!$1:$1048576,MATCH(Dug!$A158,DataEx!$D:$D,0),MATCH(Dug!Q$6,DataEx!$7:$7,0))</f>
        <v>0</v>
      </c>
      <c r="R158" s="237">
        <f>+INDEX(DataEx!$1:$1048576,MATCH(Dug!$A158,DataEx!$D:$D,0),MATCH(Dug!R$6,DataEx!$7:$7,0))</f>
        <v>0</v>
      </c>
      <c r="S158" s="290">
        <f t="shared" si="20"/>
        <v>8000000</v>
      </c>
      <c r="T158" s="291">
        <f t="shared" si="21"/>
        <v>2.3576560621364853E-3</v>
      </c>
    </row>
    <row r="159" spans="1:20" ht="13.5" thickBot="1">
      <c r="A159" s="299" t="str">
        <f t="shared" si="18"/>
        <v>1004p</v>
      </c>
      <c r="B159" s="249" t="str">
        <f>+VLOOKUP(LEFT($A159,LEN(A159)-1)*1,Master!$D$22:$G$218,4,FALSE)</f>
        <v>Povećanje / smanjenje depozita</v>
      </c>
      <c r="C159" s="250"/>
      <c r="D159" s="250"/>
      <c r="E159" s="250"/>
      <c r="F159" s="250"/>
      <c r="G159" s="251">
        <f>-G154-SUM(G156:G158)</f>
        <v>58244222.060954176</v>
      </c>
      <c r="H159" s="251">
        <f t="shared" ref="H159:R159" si="32">-H154-SUM(H156:H158)</f>
        <v>42581321.666983277</v>
      </c>
      <c r="I159" s="251">
        <f t="shared" si="32"/>
        <v>31706165.570872396</v>
      </c>
      <c r="J159" s="251">
        <f t="shared" si="32"/>
        <v>-193306726.0480358</v>
      </c>
      <c r="K159" s="251">
        <f t="shared" si="32"/>
        <v>18183414.308595404</v>
      </c>
      <c r="L159" s="251">
        <f t="shared" si="32"/>
        <v>13697838.623938039</v>
      </c>
      <c r="M159" s="251">
        <f t="shared" si="32"/>
        <v>-941827.34207871556</v>
      </c>
      <c r="N159" s="251">
        <f t="shared" si="32"/>
        <v>-247753.33353635669</v>
      </c>
      <c r="O159" s="251">
        <f t="shared" si="32"/>
        <v>15459695.088061348</v>
      </c>
      <c r="P159" s="251">
        <f t="shared" si="32"/>
        <v>-40222520.169403598</v>
      </c>
      <c r="Q159" s="251">
        <f t="shared" si="32"/>
        <v>17722016.266004637</v>
      </c>
      <c r="R159" s="251">
        <f t="shared" si="32"/>
        <v>-6882998.7035884261</v>
      </c>
      <c r="S159" s="296">
        <f t="shared" si="20"/>
        <v>-44007152.011233613</v>
      </c>
      <c r="T159" s="297">
        <f t="shared" si="21"/>
        <v>-1.2969216089580843E-2</v>
      </c>
    </row>
  </sheetData>
  <mergeCells count="116">
    <mergeCell ref="B157:F157"/>
    <mergeCell ref="B158:F158"/>
    <mergeCell ref="B151:F151"/>
    <mergeCell ref="B152:F152"/>
    <mergeCell ref="B153:F153"/>
    <mergeCell ref="B154:F154"/>
    <mergeCell ref="B155:F155"/>
    <mergeCell ref="B156:F156"/>
    <mergeCell ref="B145:F145"/>
    <mergeCell ref="B146:F146"/>
    <mergeCell ref="B147:F147"/>
    <mergeCell ref="B148:F148"/>
    <mergeCell ref="B149:F149"/>
    <mergeCell ref="B150:F150"/>
    <mergeCell ref="B139:F139"/>
    <mergeCell ref="B140:F140"/>
    <mergeCell ref="B141:F141"/>
    <mergeCell ref="B142:F142"/>
    <mergeCell ref="B143:F143"/>
    <mergeCell ref="B144:F144"/>
    <mergeCell ref="B133:F133"/>
    <mergeCell ref="B134:F134"/>
    <mergeCell ref="B135:F135"/>
    <mergeCell ref="B136:F136"/>
    <mergeCell ref="B137:F137"/>
    <mergeCell ref="B138:F138"/>
    <mergeCell ref="B127:F127"/>
    <mergeCell ref="B128:F128"/>
    <mergeCell ref="B129:F129"/>
    <mergeCell ref="B130:F130"/>
    <mergeCell ref="B131:F131"/>
    <mergeCell ref="B132:F132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S102:T102"/>
    <mergeCell ref="B104:F104"/>
    <mergeCell ref="B105:F105"/>
    <mergeCell ref="B106:F106"/>
    <mergeCell ref="B107:F107"/>
    <mergeCell ref="B108:F108"/>
    <mergeCell ref="B61:F61"/>
    <mergeCell ref="B62:F62"/>
    <mergeCell ref="B63:F63"/>
    <mergeCell ref="B64:F64"/>
    <mergeCell ref="B101:F103"/>
    <mergeCell ref="G101:R101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2:DU411"/>
  <sheetViews>
    <sheetView zoomScale="85" zoomScaleNormal="85" workbookViewId="0">
      <pane xSplit="5" ySplit="7" topLeftCell="DH8" activePane="bottomRight" state="frozen"/>
      <selection pane="topRight" activeCell="F1" sqref="F1"/>
      <selection pane="bottomLeft" activeCell="A8" sqref="A8"/>
      <selection pane="bottomRight" activeCell="DP5" sqref="DP5"/>
    </sheetView>
  </sheetViews>
  <sheetFormatPr defaultColWidth="9.140625" defaultRowHeight="15"/>
  <cols>
    <col min="1" max="1" width="1.85546875" style="74" customWidth="1"/>
    <col min="2" max="2" width="2.7109375" style="74" bestFit="1" customWidth="1"/>
    <col min="3" max="3" width="3.5703125" style="74" bestFit="1" customWidth="1"/>
    <col min="4" max="4" width="5.7109375" style="74" bestFit="1" customWidth="1"/>
    <col min="5" max="5" width="43.5703125" style="78" customWidth="1"/>
    <col min="6" max="89" width="14.28515625" style="41" hidden="1" customWidth="1"/>
    <col min="90" max="125" width="14.28515625" style="41" customWidth="1"/>
    <col min="126" max="16384" width="9.140625" style="41"/>
  </cols>
  <sheetData>
    <row r="2" spans="1:125">
      <c r="CX2" s="307"/>
      <c r="CY2" s="307"/>
      <c r="CZ2" s="307"/>
      <c r="DA2" s="307"/>
      <c r="DB2" s="307"/>
      <c r="DC2" s="307"/>
      <c r="DD2" s="307"/>
      <c r="DE2" s="307"/>
      <c r="DF2" s="307"/>
      <c r="DG2" s="307"/>
      <c r="DH2" s="307"/>
      <c r="DI2" s="307"/>
    </row>
    <row r="3" spans="1:125">
      <c r="CX3" s="307"/>
      <c r="CY3" s="307"/>
      <c r="CZ3" s="307"/>
      <c r="DA3" s="307"/>
      <c r="DB3" s="307"/>
      <c r="DC3" s="307"/>
      <c r="DD3" s="307"/>
      <c r="DE3" s="307"/>
      <c r="DF3" s="307"/>
      <c r="DG3" s="307"/>
      <c r="DH3" s="307"/>
      <c r="DI3" s="307"/>
    </row>
    <row r="4" spans="1:125">
      <c r="CX4" s="307">
        <f>+CX5-CX9</f>
        <v>0</v>
      </c>
      <c r="CY4" s="307">
        <f t="shared" ref="CY4:DI4" si="0">+CY5-CY9</f>
        <v>5575.0699999928474</v>
      </c>
      <c r="CZ4" s="307">
        <f t="shared" si="0"/>
        <v>0</v>
      </c>
      <c r="DA4" s="307">
        <f t="shared" si="0"/>
        <v>263.4299999922514</v>
      </c>
      <c r="DB4" s="307">
        <f t="shared" si="0"/>
        <v>0</v>
      </c>
      <c r="DC4" s="307">
        <f t="shared" si="0"/>
        <v>90211.559999987483</v>
      </c>
      <c r="DD4" s="307">
        <f t="shared" si="0"/>
        <v>0</v>
      </c>
      <c r="DE4" s="307">
        <f t="shared" si="0"/>
        <v>136.56999999284744</v>
      </c>
      <c r="DF4" s="307">
        <f t="shared" si="0"/>
        <v>0</v>
      </c>
      <c r="DG4" s="307">
        <f t="shared" si="0"/>
        <v>0</v>
      </c>
      <c r="DH4" s="307">
        <f t="shared" si="0"/>
        <v>0</v>
      </c>
      <c r="DI4" s="307">
        <f t="shared" si="0"/>
        <v>817911.16000002623</v>
      </c>
    </row>
    <row r="5" spans="1:125">
      <c r="CX5" s="307">
        <f>+CX10+CX19+CX24+CX31+CX41+CX50+CX53</f>
        <v>70782033.379999995</v>
      </c>
      <c r="CY5" s="307">
        <f t="shared" ref="CY5:DI5" si="1">+CY10+CY19+CY24+CY31+CY41+CY50+CY53</f>
        <v>82133335.86999999</v>
      </c>
      <c r="CZ5" s="307">
        <f t="shared" si="1"/>
        <v>100708163.93000002</v>
      </c>
      <c r="DA5" s="307">
        <f t="shared" si="1"/>
        <v>109084648.57999997</v>
      </c>
      <c r="DB5" s="307">
        <f t="shared" si="1"/>
        <v>102078548.78</v>
      </c>
      <c r="DC5" s="307">
        <f t="shared" si="1"/>
        <v>109931818.73999998</v>
      </c>
      <c r="DD5" s="307">
        <f t="shared" si="1"/>
        <v>120720236.03</v>
      </c>
      <c r="DE5" s="307">
        <f t="shared" si="1"/>
        <v>126556433.90000001</v>
      </c>
      <c r="DF5" s="307">
        <f t="shared" si="1"/>
        <v>117901924.08</v>
      </c>
      <c r="DG5" s="307">
        <f t="shared" si="1"/>
        <v>158210534.24000004</v>
      </c>
      <c r="DH5" s="307">
        <f t="shared" si="1"/>
        <v>98496460.129999995</v>
      </c>
      <c r="DI5" s="307">
        <f t="shared" si="1"/>
        <v>155249038.93000004</v>
      </c>
    </row>
    <row r="6" spans="1:125">
      <c r="E6" s="429" t="s">
        <v>575</v>
      </c>
      <c r="F6" s="427">
        <v>2006</v>
      </c>
      <c r="G6" s="426"/>
      <c r="H6" s="426"/>
      <c r="I6" s="426"/>
      <c r="J6" s="426"/>
      <c r="K6" s="426"/>
      <c r="L6" s="426"/>
      <c r="M6" s="426"/>
      <c r="N6" s="426"/>
      <c r="O6" s="426"/>
      <c r="P6" s="426"/>
      <c r="Q6" s="428"/>
      <c r="R6" s="427">
        <v>2007</v>
      </c>
      <c r="S6" s="426"/>
      <c r="T6" s="426"/>
      <c r="U6" s="426"/>
      <c r="V6" s="426"/>
      <c r="W6" s="426"/>
      <c r="X6" s="426"/>
      <c r="Y6" s="426"/>
      <c r="Z6" s="426"/>
      <c r="AA6" s="426"/>
      <c r="AB6" s="426"/>
      <c r="AC6" s="428"/>
      <c r="AD6" s="427">
        <v>2008</v>
      </c>
      <c r="AE6" s="426"/>
      <c r="AF6" s="426"/>
      <c r="AG6" s="426"/>
      <c r="AH6" s="426"/>
      <c r="AI6" s="426"/>
      <c r="AJ6" s="426"/>
      <c r="AK6" s="426"/>
      <c r="AL6" s="426"/>
      <c r="AM6" s="426"/>
      <c r="AN6" s="426"/>
      <c r="AO6" s="428"/>
      <c r="AP6" s="427">
        <v>2009</v>
      </c>
      <c r="AQ6" s="426"/>
      <c r="AR6" s="426"/>
      <c r="AS6" s="426"/>
      <c r="AT6" s="426"/>
      <c r="AU6" s="426"/>
      <c r="AV6" s="426"/>
      <c r="AW6" s="426"/>
      <c r="AX6" s="426"/>
      <c r="AY6" s="426"/>
      <c r="AZ6" s="426"/>
      <c r="BA6" s="428"/>
      <c r="BB6" s="427">
        <v>2010</v>
      </c>
      <c r="BC6" s="426"/>
      <c r="BD6" s="426"/>
      <c r="BE6" s="426"/>
      <c r="BF6" s="426"/>
      <c r="BG6" s="426"/>
      <c r="BH6" s="426"/>
      <c r="BI6" s="426"/>
      <c r="BJ6" s="426"/>
      <c r="BK6" s="426"/>
      <c r="BL6" s="426"/>
      <c r="BM6" s="428"/>
      <c r="BN6" s="427">
        <v>2011</v>
      </c>
      <c r="BO6" s="426"/>
      <c r="BP6" s="426"/>
      <c r="BQ6" s="426"/>
      <c r="BR6" s="426"/>
      <c r="BS6" s="426"/>
      <c r="BT6" s="426"/>
      <c r="BU6" s="426"/>
      <c r="BV6" s="426"/>
      <c r="BW6" s="426"/>
      <c r="BX6" s="426"/>
      <c r="BY6" s="428"/>
      <c r="BZ6" s="426">
        <v>2012</v>
      </c>
      <c r="CA6" s="426"/>
      <c r="CB6" s="426"/>
      <c r="CC6" s="426"/>
      <c r="CD6" s="426"/>
      <c r="CE6" s="426"/>
      <c r="CF6" s="426"/>
      <c r="CG6" s="426"/>
      <c r="CH6" s="426"/>
      <c r="CI6" s="426"/>
      <c r="CJ6" s="426"/>
      <c r="CK6" s="426"/>
      <c r="CL6" s="427">
        <v>2013</v>
      </c>
      <c r="CM6" s="426"/>
      <c r="CN6" s="426"/>
      <c r="CO6" s="426"/>
      <c r="CP6" s="426"/>
      <c r="CQ6" s="426"/>
      <c r="CR6" s="426"/>
      <c r="CS6" s="426"/>
      <c r="CT6" s="426"/>
      <c r="CU6" s="426"/>
      <c r="CV6" s="426"/>
      <c r="CW6" s="428"/>
      <c r="CX6" s="427">
        <v>2014</v>
      </c>
      <c r="CY6" s="426"/>
      <c r="CZ6" s="426"/>
      <c r="DA6" s="426"/>
      <c r="DB6" s="426"/>
      <c r="DC6" s="426"/>
      <c r="DD6" s="426"/>
      <c r="DE6" s="426"/>
      <c r="DF6" s="426"/>
      <c r="DG6" s="426"/>
      <c r="DH6" s="426"/>
      <c r="DI6" s="428"/>
      <c r="DJ6" s="427">
        <v>2015</v>
      </c>
      <c r="DK6" s="426"/>
      <c r="DL6" s="426"/>
      <c r="DM6" s="426"/>
      <c r="DN6" s="426"/>
      <c r="DO6" s="426"/>
      <c r="DP6" s="426"/>
      <c r="DQ6" s="426"/>
      <c r="DR6" s="426"/>
      <c r="DS6" s="426"/>
      <c r="DT6" s="426"/>
      <c r="DU6" s="428"/>
    </row>
    <row r="7" spans="1:125">
      <c r="E7" s="429"/>
      <c r="F7" s="75" t="s">
        <v>439</v>
      </c>
      <c r="G7" s="76" t="s">
        <v>440</v>
      </c>
      <c r="H7" s="76" t="s">
        <v>441</v>
      </c>
      <c r="I7" s="76" t="s">
        <v>442</v>
      </c>
      <c r="J7" s="76" t="s">
        <v>443</v>
      </c>
      <c r="K7" s="76" t="s">
        <v>444</v>
      </c>
      <c r="L7" s="76" t="s">
        <v>445</v>
      </c>
      <c r="M7" s="76" t="s">
        <v>446</v>
      </c>
      <c r="N7" s="76" t="s">
        <v>447</v>
      </c>
      <c r="O7" s="76" t="s">
        <v>448</v>
      </c>
      <c r="P7" s="76" t="s">
        <v>449</v>
      </c>
      <c r="Q7" s="77" t="s">
        <v>450</v>
      </c>
      <c r="R7" s="75" t="s">
        <v>451</v>
      </c>
      <c r="S7" s="76" t="s">
        <v>452</v>
      </c>
      <c r="T7" s="76" t="s">
        <v>453</v>
      </c>
      <c r="U7" s="76" t="s">
        <v>454</v>
      </c>
      <c r="V7" s="76" t="s">
        <v>455</v>
      </c>
      <c r="W7" s="76" t="s">
        <v>456</v>
      </c>
      <c r="X7" s="76" t="s">
        <v>457</v>
      </c>
      <c r="Y7" s="76" t="s">
        <v>458</v>
      </c>
      <c r="Z7" s="76" t="s">
        <v>459</v>
      </c>
      <c r="AA7" s="76" t="s">
        <v>460</v>
      </c>
      <c r="AB7" s="76" t="s">
        <v>461</v>
      </c>
      <c r="AC7" s="77" t="s">
        <v>462</v>
      </c>
      <c r="AD7" s="75" t="s">
        <v>464</v>
      </c>
      <c r="AE7" s="76" t="s">
        <v>465</v>
      </c>
      <c r="AF7" s="76" t="s">
        <v>466</v>
      </c>
      <c r="AG7" s="76" t="s">
        <v>467</v>
      </c>
      <c r="AH7" s="76" t="s">
        <v>468</v>
      </c>
      <c r="AI7" s="76" t="s">
        <v>469</v>
      </c>
      <c r="AJ7" s="76" t="s">
        <v>470</v>
      </c>
      <c r="AK7" s="76" t="s">
        <v>471</v>
      </c>
      <c r="AL7" s="76" t="s">
        <v>472</v>
      </c>
      <c r="AM7" s="76" t="s">
        <v>473</v>
      </c>
      <c r="AN7" s="76" t="s">
        <v>474</v>
      </c>
      <c r="AO7" s="77" t="s">
        <v>463</v>
      </c>
      <c r="AP7" s="75" t="s">
        <v>475</v>
      </c>
      <c r="AQ7" s="76" t="s">
        <v>476</v>
      </c>
      <c r="AR7" s="76" t="s">
        <v>477</v>
      </c>
      <c r="AS7" s="76" t="s">
        <v>478</v>
      </c>
      <c r="AT7" s="76" t="s">
        <v>479</v>
      </c>
      <c r="AU7" s="76" t="s">
        <v>480</v>
      </c>
      <c r="AV7" s="76" t="s">
        <v>481</v>
      </c>
      <c r="AW7" s="76" t="s">
        <v>482</v>
      </c>
      <c r="AX7" s="76" t="s">
        <v>483</v>
      </c>
      <c r="AY7" s="76" t="s">
        <v>484</v>
      </c>
      <c r="AZ7" s="76" t="s">
        <v>485</v>
      </c>
      <c r="BA7" s="77" t="s">
        <v>486</v>
      </c>
      <c r="BB7" s="75" t="s">
        <v>487</v>
      </c>
      <c r="BC7" s="76" t="s">
        <v>488</v>
      </c>
      <c r="BD7" s="76" t="s">
        <v>489</v>
      </c>
      <c r="BE7" s="76" t="s">
        <v>490</v>
      </c>
      <c r="BF7" s="76" t="s">
        <v>491</v>
      </c>
      <c r="BG7" s="76" t="s">
        <v>492</v>
      </c>
      <c r="BH7" s="76" t="s">
        <v>493</v>
      </c>
      <c r="BI7" s="76" t="s">
        <v>494</v>
      </c>
      <c r="BJ7" s="76" t="s">
        <v>495</v>
      </c>
      <c r="BK7" s="76" t="s">
        <v>496</v>
      </c>
      <c r="BL7" s="76" t="s">
        <v>497</v>
      </c>
      <c r="BM7" s="77" t="s">
        <v>498</v>
      </c>
      <c r="BN7" s="75" t="s">
        <v>499</v>
      </c>
      <c r="BO7" s="76" t="s">
        <v>500</v>
      </c>
      <c r="BP7" s="76" t="s">
        <v>501</v>
      </c>
      <c r="BQ7" s="76" t="s">
        <v>502</v>
      </c>
      <c r="BR7" s="76" t="s">
        <v>503</v>
      </c>
      <c r="BS7" s="76" t="s">
        <v>504</v>
      </c>
      <c r="BT7" s="76" t="s">
        <v>505</v>
      </c>
      <c r="BU7" s="76" t="s">
        <v>506</v>
      </c>
      <c r="BV7" s="76" t="s">
        <v>507</v>
      </c>
      <c r="BW7" s="76" t="s">
        <v>508</v>
      </c>
      <c r="BX7" s="76" t="s">
        <v>509</v>
      </c>
      <c r="BY7" s="77" t="s">
        <v>510</v>
      </c>
      <c r="BZ7" s="76" t="s">
        <v>511</v>
      </c>
      <c r="CA7" s="76" t="s">
        <v>512</v>
      </c>
      <c r="CB7" s="76" t="s">
        <v>513</v>
      </c>
      <c r="CC7" s="76" t="s">
        <v>514</v>
      </c>
      <c r="CD7" s="76" t="s">
        <v>515</v>
      </c>
      <c r="CE7" s="76" t="s">
        <v>516</v>
      </c>
      <c r="CF7" s="76" t="s">
        <v>517</v>
      </c>
      <c r="CG7" s="76" t="s">
        <v>518</v>
      </c>
      <c r="CH7" s="76" t="s">
        <v>519</v>
      </c>
      <c r="CI7" s="76" t="s">
        <v>520</v>
      </c>
      <c r="CJ7" s="76" t="s">
        <v>521</v>
      </c>
      <c r="CK7" s="76" t="s">
        <v>522</v>
      </c>
      <c r="CL7" s="75" t="s">
        <v>523</v>
      </c>
      <c r="CM7" s="76" t="s">
        <v>524</v>
      </c>
      <c r="CN7" s="76" t="s">
        <v>525</v>
      </c>
      <c r="CO7" s="76" t="s">
        <v>526</v>
      </c>
      <c r="CP7" s="76" t="s">
        <v>527</v>
      </c>
      <c r="CQ7" s="76" t="s">
        <v>528</v>
      </c>
      <c r="CR7" s="76" t="s">
        <v>529</v>
      </c>
      <c r="CS7" s="76" t="s">
        <v>530</v>
      </c>
      <c r="CT7" s="76" t="s">
        <v>531</v>
      </c>
      <c r="CU7" s="76" t="s">
        <v>532</v>
      </c>
      <c r="CV7" s="76" t="s">
        <v>533</v>
      </c>
      <c r="CW7" s="77" t="s">
        <v>534</v>
      </c>
      <c r="CX7" s="75" t="s">
        <v>535</v>
      </c>
      <c r="CY7" s="76" t="s">
        <v>536</v>
      </c>
      <c r="CZ7" s="76" t="s">
        <v>537</v>
      </c>
      <c r="DA7" s="76" t="s">
        <v>538</v>
      </c>
      <c r="DB7" s="76" t="s">
        <v>539</v>
      </c>
      <c r="DC7" s="76" t="s">
        <v>540</v>
      </c>
      <c r="DD7" s="76" t="s">
        <v>541</v>
      </c>
      <c r="DE7" s="76" t="s">
        <v>542</v>
      </c>
      <c r="DF7" s="76" t="s">
        <v>543</v>
      </c>
      <c r="DG7" s="76" t="s">
        <v>544</v>
      </c>
      <c r="DH7" s="76" t="s">
        <v>545</v>
      </c>
      <c r="DI7" s="77" t="s">
        <v>546</v>
      </c>
      <c r="DJ7" s="75" t="s">
        <v>547</v>
      </c>
      <c r="DK7" s="76" t="s">
        <v>548</v>
      </c>
      <c r="DL7" s="76" t="s">
        <v>549</v>
      </c>
      <c r="DM7" s="76" t="s">
        <v>550</v>
      </c>
      <c r="DN7" s="76" t="s">
        <v>551</v>
      </c>
      <c r="DO7" s="76" t="s">
        <v>552</v>
      </c>
      <c r="DP7" s="76" t="s">
        <v>553</v>
      </c>
      <c r="DQ7" s="76" t="s">
        <v>554</v>
      </c>
      <c r="DR7" s="76" t="s">
        <v>555</v>
      </c>
      <c r="DS7" s="76" t="s">
        <v>556</v>
      </c>
      <c r="DT7" s="76" t="s">
        <v>557</v>
      </c>
      <c r="DU7" s="77" t="s">
        <v>558</v>
      </c>
    </row>
    <row r="8" spans="1:125">
      <c r="A8" s="74">
        <v>7</v>
      </c>
      <c r="B8" s="74" t="s">
        <v>100</v>
      </c>
      <c r="D8" s="74">
        <v>7</v>
      </c>
      <c r="E8" s="78" t="s">
        <v>23</v>
      </c>
      <c r="F8" s="104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6"/>
      <c r="R8" s="104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6"/>
      <c r="AD8" s="104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6"/>
      <c r="AP8" s="104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6"/>
      <c r="BB8" s="104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6"/>
      <c r="BN8" s="104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6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4">
        <v>90333686.040000021</v>
      </c>
      <c r="CM8" s="105">
        <v>81138013.660000011</v>
      </c>
      <c r="CN8" s="105">
        <v>113028593.41999999</v>
      </c>
      <c r="CO8" s="105">
        <v>119482956.75000001</v>
      </c>
      <c r="CP8" s="105">
        <v>100070912.16000001</v>
      </c>
      <c r="CQ8" s="105">
        <v>111620460.60999998</v>
      </c>
      <c r="CR8" s="105">
        <v>193780471.62999997</v>
      </c>
      <c r="CS8" s="105">
        <v>171436997.09000003</v>
      </c>
      <c r="CT8" s="105">
        <v>133557985.89000006</v>
      </c>
      <c r="CU8" s="105">
        <v>119466755.63000003</v>
      </c>
      <c r="CV8" s="105">
        <v>97738756.36999999</v>
      </c>
      <c r="CW8" s="106">
        <v>257597115.53999999</v>
      </c>
      <c r="CX8" s="104">
        <v>79368083.709999993</v>
      </c>
      <c r="CY8" s="105">
        <v>83446112.569999993</v>
      </c>
      <c r="CZ8" s="105">
        <v>169756699.26000002</v>
      </c>
      <c r="DA8" s="105">
        <v>130376903.57999998</v>
      </c>
      <c r="DB8" s="105">
        <v>297216178.97999996</v>
      </c>
      <c r="DC8" s="105">
        <v>110529753.06999999</v>
      </c>
      <c r="DD8" s="105">
        <v>123131448.20999999</v>
      </c>
      <c r="DE8" s="105">
        <v>128054657.09000002</v>
      </c>
      <c r="DF8" s="105">
        <v>120504779.09</v>
      </c>
      <c r="DG8" s="105">
        <v>158989888.06000003</v>
      </c>
      <c r="DH8" s="105">
        <v>101756605.19</v>
      </c>
      <c r="DI8" s="106">
        <v>161885152.09000003</v>
      </c>
      <c r="DJ8" s="104">
        <v>92623370.179999977</v>
      </c>
      <c r="DK8" s="105">
        <v>88788159.359999999</v>
      </c>
      <c r="DL8" s="105">
        <v>610608181.14999986</v>
      </c>
      <c r="DM8" s="105">
        <v>111937140.87</v>
      </c>
      <c r="DN8" s="105">
        <v>103320694.32000001</v>
      </c>
      <c r="DO8" s="105">
        <v>119093870.36000001</v>
      </c>
      <c r="DP8" s="105">
        <v>130351527.44</v>
      </c>
      <c r="DQ8" s="105">
        <v>0</v>
      </c>
      <c r="DR8" s="105">
        <v>0</v>
      </c>
      <c r="DS8" s="105">
        <v>0</v>
      </c>
      <c r="DT8" s="105">
        <v>0</v>
      </c>
      <c r="DU8" s="106">
        <v>0</v>
      </c>
    </row>
    <row r="9" spans="1:125">
      <c r="B9" s="74">
        <v>71</v>
      </c>
      <c r="D9" s="74">
        <v>71</v>
      </c>
      <c r="E9" s="78" t="s">
        <v>25</v>
      </c>
      <c r="F9" s="104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6"/>
      <c r="R9" s="104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6"/>
      <c r="AD9" s="104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6"/>
      <c r="AP9" s="104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6"/>
      <c r="BB9" s="104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6"/>
      <c r="BN9" s="104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6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4">
        <v>55007549.070000008</v>
      </c>
      <c r="CM9" s="105">
        <v>75835326.770000011</v>
      </c>
      <c r="CN9" s="105">
        <v>88914651.389999986</v>
      </c>
      <c r="CO9" s="105">
        <v>104091401.67000002</v>
      </c>
      <c r="CP9" s="105">
        <v>94325584.910000011</v>
      </c>
      <c r="CQ9" s="105">
        <v>99966900.37999998</v>
      </c>
      <c r="CR9" s="105">
        <v>122481083.35999997</v>
      </c>
      <c r="CS9" s="105">
        <v>125279368.25000004</v>
      </c>
      <c r="CT9" s="105">
        <v>117134830.11000006</v>
      </c>
      <c r="CU9" s="105">
        <v>118761640.25000003</v>
      </c>
      <c r="CV9" s="105">
        <v>96518169.450000003</v>
      </c>
      <c r="CW9" s="106">
        <v>145120002.57999998</v>
      </c>
      <c r="CX9" s="104">
        <v>70782033.379999995</v>
      </c>
      <c r="CY9" s="105">
        <v>82127760.799999997</v>
      </c>
      <c r="CZ9" s="105">
        <v>100708163.93000002</v>
      </c>
      <c r="DA9" s="105">
        <v>109084385.14999998</v>
      </c>
      <c r="DB9" s="105">
        <v>102078548.78</v>
      </c>
      <c r="DC9" s="105">
        <v>109841607.17999999</v>
      </c>
      <c r="DD9" s="105">
        <v>120720236.03</v>
      </c>
      <c r="DE9" s="105">
        <v>126556297.33000001</v>
      </c>
      <c r="DF9" s="105">
        <v>117901924.08</v>
      </c>
      <c r="DG9" s="105">
        <v>158210534.24000004</v>
      </c>
      <c r="DH9" s="105">
        <v>98496460.129999995</v>
      </c>
      <c r="DI9" s="106">
        <v>154431127.77000001</v>
      </c>
      <c r="DJ9" s="104">
        <v>71181346.609999985</v>
      </c>
      <c r="DK9" s="105">
        <v>86772014.340000004</v>
      </c>
      <c r="DL9" s="105">
        <v>100330756.79999995</v>
      </c>
      <c r="DM9" s="105">
        <v>111553145.60000001</v>
      </c>
      <c r="DN9" s="105">
        <v>99802277.799999997</v>
      </c>
      <c r="DO9" s="105">
        <v>118195451.23</v>
      </c>
      <c r="DP9" s="105">
        <v>127474955.42</v>
      </c>
      <c r="DQ9" s="105">
        <v>0</v>
      </c>
      <c r="DR9" s="105">
        <v>0</v>
      </c>
      <c r="DS9" s="105">
        <v>0</v>
      </c>
      <c r="DT9" s="105">
        <v>0</v>
      </c>
      <c r="DU9" s="106">
        <v>0</v>
      </c>
    </row>
    <row r="10" spans="1:125" s="9" customFormat="1">
      <c r="A10" s="140"/>
      <c r="B10" s="140"/>
      <c r="C10" s="140">
        <v>711</v>
      </c>
      <c r="D10" s="140">
        <v>711</v>
      </c>
      <c r="E10" s="141" t="s">
        <v>27</v>
      </c>
      <c r="F10" s="142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4"/>
      <c r="R10" s="142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4"/>
      <c r="AD10" s="142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4"/>
      <c r="AP10" s="142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4"/>
      <c r="BB10" s="142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4"/>
      <c r="BN10" s="142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4"/>
      <c r="BZ10" s="143"/>
      <c r="CA10" s="143"/>
      <c r="CB10" s="143"/>
      <c r="CC10" s="143"/>
      <c r="CD10" s="143"/>
      <c r="CE10" s="143"/>
      <c r="CF10" s="143"/>
      <c r="CG10" s="143"/>
      <c r="CH10" s="143"/>
      <c r="CI10" s="143"/>
      <c r="CJ10" s="143"/>
      <c r="CK10" s="143"/>
      <c r="CL10" s="142">
        <v>38651682.140000001</v>
      </c>
      <c r="CM10" s="143">
        <v>43074559.129999995</v>
      </c>
      <c r="CN10" s="143">
        <v>53935470.890000001</v>
      </c>
      <c r="CO10" s="143">
        <v>70397095.140000015</v>
      </c>
      <c r="CP10" s="143">
        <v>59487673.050000004</v>
      </c>
      <c r="CQ10" s="143">
        <v>61991252.849999994</v>
      </c>
      <c r="CR10" s="143">
        <v>78155438.859999985</v>
      </c>
      <c r="CS10" s="143">
        <v>82426236.730000019</v>
      </c>
      <c r="CT10" s="143">
        <v>71970399.340000018</v>
      </c>
      <c r="CU10" s="143">
        <v>66404277.470000006</v>
      </c>
      <c r="CV10" s="143">
        <v>57024205.149999999</v>
      </c>
      <c r="CW10" s="144">
        <v>72178168.75999999</v>
      </c>
      <c r="CX10" s="142">
        <v>48388139.909999996</v>
      </c>
      <c r="CY10" s="143">
        <v>48891680.68999999</v>
      </c>
      <c r="CZ10" s="143">
        <v>66983401.859999999</v>
      </c>
      <c r="DA10" s="143">
        <v>71590015.019999996</v>
      </c>
      <c r="DB10" s="143">
        <v>59304955.359999999</v>
      </c>
      <c r="DC10" s="143">
        <v>65704527.309999995</v>
      </c>
      <c r="DD10" s="143">
        <v>79435217.059999987</v>
      </c>
      <c r="DE10" s="143">
        <v>84181706.100000024</v>
      </c>
      <c r="DF10" s="143">
        <v>79682673.109999999</v>
      </c>
      <c r="DG10" s="143">
        <v>102761223.56000002</v>
      </c>
      <c r="DH10" s="143">
        <v>56236155.620000012</v>
      </c>
      <c r="DI10" s="144">
        <v>70043886.920000002</v>
      </c>
      <c r="DJ10" s="142">
        <v>48650345.919999994</v>
      </c>
      <c r="DK10" s="143">
        <v>51592469.18</v>
      </c>
      <c r="DL10" s="143">
        <v>60361034.989999995</v>
      </c>
      <c r="DM10" s="143">
        <v>69639815.219999999</v>
      </c>
      <c r="DN10" s="143">
        <v>62514260.400000006</v>
      </c>
      <c r="DO10" s="143">
        <v>73370468.569999993</v>
      </c>
      <c r="DP10" s="143">
        <v>77525685.449999988</v>
      </c>
      <c r="DQ10" s="143">
        <v>0</v>
      </c>
      <c r="DR10" s="143">
        <v>0</v>
      </c>
      <c r="DS10" s="143">
        <v>0</v>
      </c>
      <c r="DT10" s="143">
        <v>0</v>
      </c>
      <c r="DU10" s="144">
        <v>0</v>
      </c>
    </row>
    <row r="11" spans="1:125">
      <c r="D11" s="74">
        <v>7111</v>
      </c>
      <c r="E11" s="78" t="s">
        <v>29</v>
      </c>
      <c r="F11" s="104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  <c r="R11" s="104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6"/>
      <c r="AD11" s="104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6"/>
      <c r="AP11" s="104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6"/>
      <c r="BB11" s="104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6"/>
      <c r="BN11" s="104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6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4">
        <v>2526434.27</v>
      </c>
      <c r="CM11" s="105">
        <v>6576693.6499999939</v>
      </c>
      <c r="CN11" s="105">
        <v>6649607.6899999976</v>
      </c>
      <c r="CO11" s="105">
        <v>6878624.9600000037</v>
      </c>
      <c r="CP11" s="105">
        <v>7715762.9900000067</v>
      </c>
      <c r="CQ11" s="105">
        <v>6905575.8100000024</v>
      </c>
      <c r="CR11" s="105">
        <v>7544499.169999999</v>
      </c>
      <c r="CS11" s="105">
        <v>8683203.9300000034</v>
      </c>
      <c r="CT11" s="105">
        <v>9021711.1100000013</v>
      </c>
      <c r="CU11" s="105">
        <v>10279942.169999996</v>
      </c>
      <c r="CV11" s="105">
        <v>7302700.2599999951</v>
      </c>
      <c r="CW11" s="106">
        <v>15533677.899999999</v>
      </c>
      <c r="CX11" s="104">
        <v>3618675.86</v>
      </c>
      <c r="CY11" s="105">
        <v>6667541.54</v>
      </c>
      <c r="CZ11" s="105">
        <v>8194536.0300000003</v>
      </c>
      <c r="DA11" s="105">
        <v>8012567.7000000002</v>
      </c>
      <c r="DB11" s="105">
        <v>8930235.6400000006</v>
      </c>
      <c r="DC11" s="105">
        <v>8873002.2799999993</v>
      </c>
      <c r="DD11" s="105">
        <v>8846190.8499999996</v>
      </c>
      <c r="DE11" s="105">
        <v>9451996.9199999999</v>
      </c>
      <c r="DF11" s="105">
        <v>8133658.2199999997</v>
      </c>
      <c r="DG11" s="105">
        <v>10375239.68</v>
      </c>
      <c r="DH11" s="105">
        <v>7680183.6100000003</v>
      </c>
      <c r="DI11" s="106">
        <v>15621993.34</v>
      </c>
      <c r="DJ11" s="104">
        <v>4124772.2199999942</v>
      </c>
      <c r="DK11" s="105">
        <v>6382588.3899999997</v>
      </c>
      <c r="DL11" s="105">
        <v>7348323.950000002</v>
      </c>
      <c r="DM11" s="105">
        <v>7769463.1899999976</v>
      </c>
      <c r="DN11" s="105">
        <v>6638534.7299999977</v>
      </c>
      <c r="DO11" s="105">
        <v>7851015.5500000063</v>
      </c>
      <c r="DP11" s="105">
        <v>8602485.6799999997</v>
      </c>
      <c r="DQ11" s="105">
        <v>0</v>
      </c>
      <c r="DR11" s="105">
        <v>0</v>
      </c>
      <c r="DS11" s="105">
        <v>0</v>
      </c>
      <c r="DT11" s="105">
        <v>0</v>
      </c>
      <c r="DU11" s="106">
        <v>0</v>
      </c>
    </row>
    <row r="12" spans="1:125">
      <c r="D12" s="74">
        <v>7112</v>
      </c>
      <c r="E12" s="78" t="s">
        <v>31</v>
      </c>
      <c r="F12" s="104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6"/>
      <c r="R12" s="104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6"/>
      <c r="AD12" s="104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6"/>
      <c r="AP12" s="104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6"/>
      <c r="BB12" s="104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6"/>
      <c r="BN12" s="104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6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4">
        <v>496276.24</v>
      </c>
      <c r="CM12" s="105">
        <v>1055200.6000000003</v>
      </c>
      <c r="CN12" s="105">
        <v>5089275.7499999991</v>
      </c>
      <c r="CO12" s="105">
        <v>14799003.470000001</v>
      </c>
      <c r="CP12" s="105">
        <v>3059202.23</v>
      </c>
      <c r="CQ12" s="105">
        <v>3636920.8499999996</v>
      </c>
      <c r="CR12" s="105">
        <v>3866755.9</v>
      </c>
      <c r="CS12" s="105">
        <v>2838435.42</v>
      </c>
      <c r="CT12" s="105">
        <v>2334594.66</v>
      </c>
      <c r="CU12" s="105">
        <v>1290368.17</v>
      </c>
      <c r="CV12" s="105">
        <v>1131477.26</v>
      </c>
      <c r="CW12" s="106">
        <v>1041215.8400000002</v>
      </c>
      <c r="CX12" s="104">
        <v>1541172.27</v>
      </c>
      <c r="CY12" s="105">
        <v>956251.9</v>
      </c>
      <c r="CZ12" s="105">
        <v>12105724.380000001</v>
      </c>
      <c r="DA12" s="105">
        <v>11308140.51</v>
      </c>
      <c r="DB12" s="105">
        <v>2493246.79</v>
      </c>
      <c r="DC12" s="105">
        <v>2382596.06</v>
      </c>
      <c r="DD12" s="105">
        <v>5915301.0899999999</v>
      </c>
      <c r="DE12" s="105">
        <v>2518646.2200000002</v>
      </c>
      <c r="DF12" s="105">
        <v>2054396.39</v>
      </c>
      <c r="DG12" s="105">
        <v>1764157.95</v>
      </c>
      <c r="DH12" s="105">
        <v>495961.62</v>
      </c>
      <c r="DI12" s="106">
        <v>1484776.32</v>
      </c>
      <c r="DJ12" s="104">
        <v>500820.52999999991</v>
      </c>
      <c r="DK12" s="105">
        <v>776411.7200000002</v>
      </c>
      <c r="DL12" s="105">
        <v>9846873.8099999987</v>
      </c>
      <c r="DM12" s="105">
        <v>15145224.379999999</v>
      </c>
      <c r="DN12" s="105">
        <v>2278350.0299999993</v>
      </c>
      <c r="DO12" s="105">
        <v>4095208.3599999989</v>
      </c>
      <c r="DP12" s="105">
        <v>2969829.04</v>
      </c>
      <c r="DQ12" s="105">
        <v>0</v>
      </c>
      <c r="DR12" s="105">
        <v>0</v>
      </c>
      <c r="DS12" s="105">
        <v>0</v>
      </c>
      <c r="DT12" s="105">
        <v>0</v>
      </c>
      <c r="DU12" s="106">
        <v>0</v>
      </c>
    </row>
    <row r="13" spans="1:125">
      <c r="D13" s="74">
        <v>7113</v>
      </c>
      <c r="E13" s="78" t="s">
        <v>33</v>
      </c>
      <c r="F13" s="104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6"/>
      <c r="R13" s="104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6"/>
      <c r="AD13" s="104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6"/>
      <c r="AP13" s="104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6"/>
      <c r="BB13" s="104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6"/>
      <c r="BN13" s="104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6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4">
        <v>115652.5</v>
      </c>
      <c r="CM13" s="105">
        <v>124226.80999999998</v>
      </c>
      <c r="CN13" s="105">
        <v>132357.70000000001</v>
      </c>
      <c r="CO13" s="105">
        <v>115457.95</v>
      </c>
      <c r="CP13" s="105">
        <v>67705.25999999998</v>
      </c>
      <c r="CQ13" s="105">
        <v>72081.91</v>
      </c>
      <c r="CR13" s="105">
        <v>126831.70000000001</v>
      </c>
      <c r="CS13" s="105">
        <v>162557.79</v>
      </c>
      <c r="CT13" s="105">
        <v>100652.06999999999</v>
      </c>
      <c r="CU13" s="105">
        <v>168549.68</v>
      </c>
      <c r="CV13" s="105">
        <v>113492.53000000001</v>
      </c>
      <c r="CW13" s="106">
        <v>140999.42000000001</v>
      </c>
      <c r="CX13" s="104">
        <v>101912.43</v>
      </c>
      <c r="CY13" s="105">
        <v>108443.93</v>
      </c>
      <c r="CZ13" s="105">
        <v>147063.39000000001</v>
      </c>
      <c r="DA13" s="105">
        <v>141709.28</v>
      </c>
      <c r="DB13" s="105">
        <v>99243.1</v>
      </c>
      <c r="DC13" s="105">
        <v>122243.61</v>
      </c>
      <c r="DD13" s="105">
        <v>137366.94</v>
      </c>
      <c r="DE13" s="105">
        <v>107633.93</v>
      </c>
      <c r="DF13" s="105">
        <v>124234.63</v>
      </c>
      <c r="DG13" s="105">
        <v>120976.32000000001</v>
      </c>
      <c r="DH13" s="105">
        <v>104566.49</v>
      </c>
      <c r="DI13" s="106">
        <v>164005.82999999999</v>
      </c>
      <c r="DJ13" s="104">
        <v>64332.390000000007</v>
      </c>
      <c r="DK13" s="105">
        <v>156323.32</v>
      </c>
      <c r="DL13" s="105">
        <v>109018.21</v>
      </c>
      <c r="DM13" s="105">
        <v>92127.279999999984</v>
      </c>
      <c r="DN13" s="105">
        <v>84167.930000000008</v>
      </c>
      <c r="DO13" s="105">
        <v>129133.9</v>
      </c>
      <c r="DP13" s="105">
        <v>107539.78</v>
      </c>
      <c r="DQ13" s="105">
        <v>0</v>
      </c>
      <c r="DR13" s="105">
        <v>0</v>
      </c>
      <c r="DS13" s="105">
        <v>0</v>
      </c>
      <c r="DT13" s="105">
        <v>0</v>
      </c>
      <c r="DU13" s="106">
        <v>0</v>
      </c>
    </row>
    <row r="14" spans="1:125">
      <c r="D14" s="74">
        <v>7114</v>
      </c>
      <c r="E14" s="78" t="s">
        <v>35</v>
      </c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6"/>
      <c r="R14" s="104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6"/>
      <c r="AD14" s="104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6"/>
      <c r="AP14" s="104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6"/>
      <c r="BB14" s="104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6"/>
      <c r="BN14" s="104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6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4">
        <v>24859352.080000006</v>
      </c>
      <c r="CM14" s="105">
        <v>24747849.059999999</v>
      </c>
      <c r="CN14" s="105">
        <v>29494567.999999996</v>
      </c>
      <c r="CO14" s="105">
        <v>33764031.280000009</v>
      </c>
      <c r="CP14" s="105">
        <v>34164912.100000001</v>
      </c>
      <c r="CQ14" s="105">
        <v>35865076.689999998</v>
      </c>
      <c r="CR14" s="105">
        <v>47181978.859999999</v>
      </c>
      <c r="CS14" s="105">
        <v>47065903.330000013</v>
      </c>
      <c r="CT14" s="105">
        <v>40694228.75</v>
      </c>
      <c r="CU14" s="105">
        <v>37652216.650000013</v>
      </c>
      <c r="CV14" s="105">
        <v>33512039.469999999</v>
      </c>
      <c r="CW14" s="106">
        <v>40192913.059999995</v>
      </c>
      <c r="CX14" s="104">
        <v>32174209.809999999</v>
      </c>
      <c r="CY14" s="105">
        <v>31155049.949999999</v>
      </c>
      <c r="CZ14" s="105">
        <v>34924206.759999998</v>
      </c>
      <c r="DA14" s="105">
        <v>39010711.420000002</v>
      </c>
      <c r="DB14" s="105">
        <v>33083866.59</v>
      </c>
      <c r="DC14" s="105">
        <v>37063129.880000003</v>
      </c>
      <c r="DD14" s="105">
        <v>45610499.039999999</v>
      </c>
      <c r="DE14" s="105">
        <v>49644681.740000002</v>
      </c>
      <c r="DF14" s="105">
        <v>49308851.600000001</v>
      </c>
      <c r="DG14" s="105">
        <v>74541408.469999999</v>
      </c>
      <c r="DH14" s="105">
        <v>33888254.93</v>
      </c>
      <c r="DI14" s="106">
        <v>37184322.609999999</v>
      </c>
      <c r="DJ14" s="104">
        <v>31202700.220000006</v>
      </c>
      <c r="DK14" s="105">
        <v>32500382.550000008</v>
      </c>
      <c r="DL14" s="105">
        <v>29666863.00999999</v>
      </c>
      <c r="DM14" s="105">
        <v>33285867.309999991</v>
      </c>
      <c r="DN14" s="105">
        <v>38310409.780000009</v>
      </c>
      <c r="DO14" s="105">
        <v>44764837.369999982</v>
      </c>
      <c r="DP14" s="105">
        <v>45939444.719999984</v>
      </c>
      <c r="DQ14" s="105">
        <v>0</v>
      </c>
      <c r="DR14" s="105">
        <v>0</v>
      </c>
      <c r="DS14" s="105">
        <v>0</v>
      </c>
      <c r="DT14" s="105">
        <v>0</v>
      </c>
      <c r="DU14" s="106">
        <v>0</v>
      </c>
    </row>
    <row r="15" spans="1:125">
      <c r="D15" s="74">
        <v>7115</v>
      </c>
      <c r="E15" s="78" t="s">
        <v>37</v>
      </c>
      <c r="F15" s="104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6"/>
      <c r="R15" s="104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6"/>
      <c r="AD15" s="104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6"/>
      <c r="AP15" s="104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4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6"/>
      <c r="BN15" s="104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6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4">
        <v>9255849.1899999939</v>
      </c>
      <c r="CM15" s="105">
        <v>8985711.9700000007</v>
      </c>
      <c r="CN15" s="105">
        <v>10357645.700000003</v>
      </c>
      <c r="CO15" s="105">
        <v>12315837.070000006</v>
      </c>
      <c r="CP15" s="105">
        <v>12029998.559999997</v>
      </c>
      <c r="CQ15" s="105">
        <v>13029212.489999993</v>
      </c>
      <c r="CR15" s="105">
        <v>16425719.379999999</v>
      </c>
      <c r="CS15" s="105">
        <v>20976976.140000008</v>
      </c>
      <c r="CT15" s="105">
        <v>17250832.810000006</v>
      </c>
      <c r="CU15" s="105">
        <v>14547164.49</v>
      </c>
      <c r="CV15" s="105">
        <v>13082725.299999997</v>
      </c>
      <c r="CW15" s="106">
        <v>13187797.070000004</v>
      </c>
      <c r="CX15" s="104">
        <v>9737815.5600000005</v>
      </c>
      <c r="CY15" s="105">
        <v>8372894.3799999999</v>
      </c>
      <c r="CZ15" s="105">
        <v>9529436.2400000002</v>
      </c>
      <c r="DA15" s="105">
        <v>10780925.279999999</v>
      </c>
      <c r="DB15" s="105">
        <v>12293075.98</v>
      </c>
      <c r="DC15" s="105">
        <v>14553419.619999999</v>
      </c>
      <c r="DD15" s="105">
        <v>15754067.460000001</v>
      </c>
      <c r="DE15" s="105">
        <v>19490192.98</v>
      </c>
      <c r="DF15" s="105">
        <v>17281700.260000002</v>
      </c>
      <c r="DG15" s="105">
        <v>13399782.050000001</v>
      </c>
      <c r="DH15" s="105">
        <v>12177293.33</v>
      </c>
      <c r="DI15" s="106">
        <v>13096343.609999999</v>
      </c>
      <c r="DJ15" s="104">
        <v>11276886.989999995</v>
      </c>
      <c r="DK15" s="105">
        <v>9929984.3499999978</v>
      </c>
      <c r="DL15" s="105">
        <v>10877770.980000008</v>
      </c>
      <c r="DM15" s="105">
        <v>11002378.41</v>
      </c>
      <c r="DN15" s="105">
        <v>12787560.769999996</v>
      </c>
      <c r="DO15" s="105">
        <v>14052956.079999998</v>
      </c>
      <c r="DP15" s="105">
        <v>16782489.130000006</v>
      </c>
      <c r="DQ15" s="105">
        <v>0</v>
      </c>
      <c r="DR15" s="105">
        <v>0</v>
      </c>
      <c r="DS15" s="105">
        <v>0</v>
      </c>
      <c r="DT15" s="105">
        <v>0</v>
      </c>
      <c r="DU15" s="106">
        <v>0</v>
      </c>
    </row>
    <row r="16" spans="1:125">
      <c r="D16" s="74">
        <v>7116</v>
      </c>
      <c r="E16" s="78" t="s">
        <v>39</v>
      </c>
      <c r="F16" s="104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6"/>
      <c r="R16" s="104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6"/>
      <c r="AD16" s="104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6"/>
      <c r="AP16" s="104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4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6"/>
      <c r="BN16" s="104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6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4">
        <v>1102894.9200000002</v>
      </c>
      <c r="CM16" s="105">
        <v>1314712.1300000008</v>
      </c>
      <c r="CN16" s="105">
        <v>1860387.3400000003</v>
      </c>
      <c r="CO16" s="105">
        <v>2089824.5000000002</v>
      </c>
      <c r="CP16" s="105">
        <v>1988387.8799999994</v>
      </c>
      <c r="CQ16" s="105">
        <v>1996988.0300000007</v>
      </c>
      <c r="CR16" s="105">
        <v>2464457.4599999995</v>
      </c>
      <c r="CS16" s="105">
        <v>2205770.9</v>
      </c>
      <c r="CT16" s="105">
        <v>2039547.6500000001</v>
      </c>
      <c r="CU16" s="105">
        <v>2036206.1199999999</v>
      </c>
      <c r="CV16" s="105">
        <v>1479074.4800000004</v>
      </c>
      <c r="CW16" s="106">
        <v>1691131.2300000002</v>
      </c>
      <c r="CX16" s="104">
        <v>956509.68</v>
      </c>
      <c r="CY16" s="105">
        <v>1301360.32</v>
      </c>
      <c r="CZ16" s="105">
        <v>1639263.5</v>
      </c>
      <c r="DA16" s="105">
        <v>1828424.62</v>
      </c>
      <c r="DB16" s="105">
        <v>1872868.86</v>
      </c>
      <c r="DC16" s="105">
        <v>2141367.04</v>
      </c>
      <c r="DD16" s="105">
        <v>2584330.91</v>
      </c>
      <c r="DE16" s="105">
        <v>2351659.09</v>
      </c>
      <c r="DF16" s="105">
        <v>2203205.1</v>
      </c>
      <c r="DG16" s="105">
        <v>1997978.87</v>
      </c>
      <c r="DH16" s="105">
        <v>1427993.66</v>
      </c>
      <c r="DI16" s="106">
        <v>1965267.81</v>
      </c>
      <c r="DJ16" s="104">
        <v>1071213.9200000002</v>
      </c>
      <c r="DK16" s="105">
        <v>1444482.9499999995</v>
      </c>
      <c r="DL16" s="105">
        <v>2074964.34</v>
      </c>
      <c r="DM16" s="105">
        <v>1815828.5299999996</v>
      </c>
      <c r="DN16" s="105">
        <v>1872861.03</v>
      </c>
      <c r="DO16" s="105">
        <v>1899753.9300000002</v>
      </c>
      <c r="DP16" s="105">
        <v>2390343.2099999995</v>
      </c>
      <c r="DQ16" s="105">
        <v>0</v>
      </c>
      <c r="DR16" s="105">
        <v>0</v>
      </c>
      <c r="DS16" s="105">
        <v>0</v>
      </c>
      <c r="DT16" s="105">
        <v>0</v>
      </c>
      <c r="DU16" s="106">
        <v>0</v>
      </c>
    </row>
    <row r="17" spans="1:125">
      <c r="D17" s="74">
        <v>7117</v>
      </c>
      <c r="E17" s="78" t="s">
        <v>41</v>
      </c>
      <c r="F17" s="104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6"/>
      <c r="R17" s="104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6"/>
      <c r="AD17" s="104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6"/>
      <c r="AP17" s="104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4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6"/>
      <c r="BN17" s="104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6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4">
        <v>0</v>
      </c>
      <c r="CM17" s="105">
        <v>0</v>
      </c>
      <c r="CN17" s="105">
        <v>0</v>
      </c>
      <c r="CO17" s="105">
        <v>0</v>
      </c>
      <c r="CP17" s="105">
        <v>0</v>
      </c>
      <c r="CQ17" s="105">
        <v>0</v>
      </c>
      <c r="CR17" s="105">
        <v>0</v>
      </c>
      <c r="CS17" s="105">
        <v>0</v>
      </c>
      <c r="CT17" s="105">
        <v>0</v>
      </c>
      <c r="CU17" s="105">
        <v>0</v>
      </c>
      <c r="CV17" s="105">
        <v>0</v>
      </c>
      <c r="CW17" s="106">
        <v>0</v>
      </c>
      <c r="CX17" s="104">
        <v>0</v>
      </c>
      <c r="CY17" s="105">
        <v>0</v>
      </c>
      <c r="CZ17" s="105">
        <v>0</v>
      </c>
      <c r="DA17" s="105">
        <v>0</v>
      </c>
      <c r="DB17" s="105">
        <v>0</v>
      </c>
      <c r="DC17" s="105">
        <v>0</v>
      </c>
      <c r="DD17" s="105">
        <v>0</v>
      </c>
      <c r="DE17" s="105">
        <v>0</v>
      </c>
      <c r="DF17" s="105">
        <v>0</v>
      </c>
      <c r="DG17" s="105">
        <v>0</v>
      </c>
      <c r="DH17" s="105">
        <v>0</v>
      </c>
      <c r="DI17" s="106">
        <v>0</v>
      </c>
      <c r="DJ17" s="104">
        <v>0</v>
      </c>
      <c r="DK17" s="105">
        <v>0</v>
      </c>
      <c r="DL17" s="105">
        <v>0</v>
      </c>
      <c r="DM17" s="105">
        <v>0</v>
      </c>
      <c r="DN17" s="105">
        <v>0</v>
      </c>
      <c r="DO17" s="105">
        <v>0</v>
      </c>
      <c r="DP17" s="105">
        <v>0</v>
      </c>
      <c r="DQ17" s="105">
        <v>0</v>
      </c>
      <c r="DR17" s="105">
        <v>0</v>
      </c>
      <c r="DS17" s="105">
        <v>0</v>
      </c>
      <c r="DT17" s="105">
        <v>0</v>
      </c>
      <c r="DU17" s="106">
        <v>0</v>
      </c>
    </row>
    <row r="18" spans="1:125">
      <c r="D18" s="74">
        <v>7118</v>
      </c>
      <c r="E18" s="78" t="s">
        <v>43</v>
      </c>
      <c r="F18" s="104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6"/>
      <c r="R18" s="104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6"/>
      <c r="AD18" s="104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6"/>
      <c r="AP18" s="104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4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6"/>
      <c r="BN18" s="104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6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4">
        <v>295222.94000000006</v>
      </c>
      <c r="CM18" s="105">
        <v>270164.90999999992</v>
      </c>
      <c r="CN18" s="105">
        <v>351628.71</v>
      </c>
      <c r="CO18" s="105">
        <v>434315.91000000003</v>
      </c>
      <c r="CP18" s="105">
        <v>461704.03</v>
      </c>
      <c r="CQ18" s="105">
        <v>485397.07</v>
      </c>
      <c r="CR18" s="105">
        <v>545196.39000000013</v>
      </c>
      <c r="CS18" s="105">
        <v>493389.22000000003</v>
      </c>
      <c r="CT18" s="105">
        <v>528832.29000000015</v>
      </c>
      <c r="CU18" s="105">
        <v>429830.19</v>
      </c>
      <c r="CV18" s="105">
        <v>402695.85000000003</v>
      </c>
      <c r="CW18" s="106">
        <v>390434.24000000011</v>
      </c>
      <c r="CX18" s="104">
        <v>257844.3</v>
      </c>
      <c r="CY18" s="105">
        <v>330138.67</v>
      </c>
      <c r="CZ18" s="105">
        <v>443171.56</v>
      </c>
      <c r="DA18" s="105">
        <v>507536.21</v>
      </c>
      <c r="DB18" s="105">
        <v>532418.4</v>
      </c>
      <c r="DC18" s="105">
        <v>568768.81999999995</v>
      </c>
      <c r="DD18" s="105">
        <v>587460.77</v>
      </c>
      <c r="DE18" s="105">
        <v>616895.22</v>
      </c>
      <c r="DF18" s="105">
        <v>576626.91</v>
      </c>
      <c r="DG18" s="105">
        <v>561680.22</v>
      </c>
      <c r="DH18" s="105">
        <v>461901.98</v>
      </c>
      <c r="DI18" s="106">
        <v>527177.4</v>
      </c>
      <c r="DJ18" s="104">
        <v>409619.65</v>
      </c>
      <c r="DK18" s="105">
        <v>402295.89999999991</v>
      </c>
      <c r="DL18" s="105">
        <v>437220.69</v>
      </c>
      <c r="DM18" s="105">
        <v>528926.12</v>
      </c>
      <c r="DN18" s="105">
        <v>542376.13</v>
      </c>
      <c r="DO18" s="105">
        <v>577563.37999999989</v>
      </c>
      <c r="DP18" s="105">
        <v>733553.89000000013</v>
      </c>
      <c r="DQ18" s="105">
        <v>0</v>
      </c>
      <c r="DR18" s="105">
        <v>0</v>
      </c>
      <c r="DS18" s="105">
        <v>0</v>
      </c>
      <c r="DT18" s="105">
        <v>0</v>
      </c>
      <c r="DU18" s="106">
        <v>0</v>
      </c>
    </row>
    <row r="19" spans="1:125" s="9" customFormat="1">
      <c r="A19" s="140"/>
      <c r="B19" s="140"/>
      <c r="C19" s="140">
        <v>712</v>
      </c>
      <c r="D19" s="140">
        <v>712</v>
      </c>
      <c r="E19" s="141" t="s">
        <v>45</v>
      </c>
      <c r="F19" s="142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4"/>
      <c r="R19" s="142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4"/>
      <c r="AD19" s="142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4"/>
      <c r="AP19" s="142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4"/>
      <c r="BB19" s="142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4"/>
      <c r="BN19" s="142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4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2">
        <v>11682979.650000002</v>
      </c>
      <c r="CM19" s="143">
        <v>27994298.859999996</v>
      </c>
      <c r="CN19" s="143">
        <v>28945916.929999996</v>
      </c>
      <c r="CO19" s="143">
        <v>27280628.25</v>
      </c>
      <c r="CP19" s="143">
        <v>28636828.640000008</v>
      </c>
      <c r="CQ19" s="143">
        <v>32181705.779999986</v>
      </c>
      <c r="CR19" s="143">
        <v>33084499.86999999</v>
      </c>
      <c r="CS19" s="143">
        <v>36125435.900000021</v>
      </c>
      <c r="CT19" s="143">
        <v>38355351.650000013</v>
      </c>
      <c r="CU19" s="143">
        <v>43749236.140000015</v>
      </c>
      <c r="CV19" s="143">
        <v>30216321.530000016</v>
      </c>
      <c r="CW19" s="144">
        <v>60241080.990000017</v>
      </c>
      <c r="CX19" s="142">
        <v>17610366.019999992</v>
      </c>
      <c r="CY19" s="143">
        <v>27692962.629999995</v>
      </c>
      <c r="CZ19" s="143">
        <v>29711005.170000013</v>
      </c>
      <c r="DA19" s="143">
        <v>32199860.619999997</v>
      </c>
      <c r="DB19" s="143">
        <v>36807892.170000002</v>
      </c>
      <c r="DC19" s="143">
        <v>36834320.209999993</v>
      </c>
      <c r="DD19" s="143">
        <v>35671054.020000011</v>
      </c>
      <c r="DE19" s="143">
        <v>35976379.269999973</v>
      </c>
      <c r="DF19" s="143">
        <v>32269308.189999994</v>
      </c>
      <c r="DG19" s="143">
        <v>48759873.820000008</v>
      </c>
      <c r="DH19" s="143">
        <v>35594183.499999993</v>
      </c>
      <c r="DI19" s="144">
        <v>75176038.930000007</v>
      </c>
      <c r="DJ19" s="142">
        <v>19334368.370000001</v>
      </c>
      <c r="DK19" s="143">
        <v>29761964.470000003</v>
      </c>
      <c r="DL19" s="143">
        <v>34742689.229999982</v>
      </c>
      <c r="DM19" s="143">
        <v>36027646.540000007</v>
      </c>
      <c r="DN19" s="143">
        <v>31171999</v>
      </c>
      <c r="DO19" s="143">
        <v>36861388.580000021</v>
      </c>
      <c r="DP19" s="143">
        <v>41869300.420000009</v>
      </c>
      <c r="DQ19" s="143">
        <v>0</v>
      </c>
      <c r="DR19" s="143">
        <v>0</v>
      </c>
      <c r="DS19" s="143">
        <v>0</v>
      </c>
      <c r="DT19" s="143">
        <v>0</v>
      </c>
      <c r="DU19" s="144">
        <v>0</v>
      </c>
    </row>
    <row r="20" spans="1:125">
      <c r="D20" s="74">
        <v>7121</v>
      </c>
      <c r="E20" s="78" t="s">
        <v>47</v>
      </c>
      <c r="F20" s="104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6"/>
      <c r="R20" s="104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6"/>
      <c r="AD20" s="104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6"/>
      <c r="AP20" s="104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4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6"/>
      <c r="BN20" s="104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6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4">
        <v>6569958.7900000019</v>
      </c>
      <c r="CM20" s="105">
        <v>16611196.839999998</v>
      </c>
      <c r="CN20" s="105">
        <v>17067697.949999996</v>
      </c>
      <c r="CO20" s="105">
        <v>16395294.609999999</v>
      </c>
      <c r="CP20" s="105">
        <v>17202945.740000002</v>
      </c>
      <c r="CQ20" s="105">
        <v>19884670.049999997</v>
      </c>
      <c r="CR20" s="105">
        <v>20554627.069999993</v>
      </c>
      <c r="CS20" s="105">
        <v>21794241.240000013</v>
      </c>
      <c r="CT20" s="105">
        <v>24404439.250000011</v>
      </c>
      <c r="CU20" s="105">
        <v>26554882.900000017</v>
      </c>
      <c r="CV20" s="105">
        <v>18167916.660000004</v>
      </c>
      <c r="CW20" s="106">
        <v>36741484.63000001</v>
      </c>
      <c r="CX20" s="104">
        <v>11471497.619999999</v>
      </c>
      <c r="CY20" s="105">
        <v>17428110.199999999</v>
      </c>
      <c r="CZ20" s="105">
        <v>17730616.32</v>
      </c>
      <c r="DA20" s="105">
        <v>19478759.109999999</v>
      </c>
      <c r="DB20" s="105">
        <v>22230622.68</v>
      </c>
      <c r="DC20" s="105">
        <v>22243647.52</v>
      </c>
      <c r="DD20" s="105">
        <v>21915813.260000002</v>
      </c>
      <c r="DE20" s="105">
        <v>21555700.870000001</v>
      </c>
      <c r="DF20" s="105">
        <v>19594244.739999998</v>
      </c>
      <c r="DG20" s="105">
        <v>29370699.489999998</v>
      </c>
      <c r="DH20" s="105">
        <v>21438880.609999999</v>
      </c>
      <c r="DI20" s="106">
        <v>45661635.619999997</v>
      </c>
      <c r="DJ20" s="104">
        <v>11664478.33</v>
      </c>
      <c r="DK20" s="105">
        <v>17929835.500000011</v>
      </c>
      <c r="DL20" s="105">
        <v>20966658.349999998</v>
      </c>
      <c r="DM20" s="105">
        <v>21707838.580000013</v>
      </c>
      <c r="DN20" s="105">
        <v>18812433.620000005</v>
      </c>
      <c r="DO20" s="105">
        <v>22230880.830000017</v>
      </c>
      <c r="DP20" s="105">
        <v>25263471.430000011</v>
      </c>
      <c r="DQ20" s="105">
        <v>0</v>
      </c>
      <c r="DR20" s="105">
        <v>0</v>
      </c>
      <c r="DS20" s="105">
        <v>0</v>
      </c>
      <c r="DT20" s="105">
        <v>0</v>
      </c>
      <c r="DU20" s="106">
        <v>0</v>
      </c>
    </row>
    <row r="21" spans="1:125">
      <c r="D21" s="74">
        <v>7122</v>
      </c>
      <c r="E21" s="78" t="s">
        <v>49</v>
      </c>
      <c r="F21" s="104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6"/>
      <c r="AD21" s="104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6"/>
      <c r="AP21" s="104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04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6"/>
      <c r="BN21" s="104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6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4">
        <v>4448210.5799999991</v>
      </c>
      <c r="CM21" s="105">
        <v>9815385.6499999948</v>
      </c>
      <c r="CN21" s="105">
        <v>10258473.91</v>
      </c>
      <c r="CO21" s="105">
        <v>9269268.3100000005</v>
      </c>
      <c r="CP21" s="105">
        <v>9910929.3900000043</v>
      </c>
      <c r="CQ21" s="105">
        <v>10350588.919999991</v>
      </c>
      <c r="CR21" s="105">
        <v>10616032.939999998</v>
      </c>
      <c r="CS21" s="105">
        <v>12357023.080000006</v>
      </c>
      <c r="CT21" s="105">
        <v>12078523.4</v>
      </c>
      <c r="CU21" s="105">
        <v>14819585.57</v>
      </c>
      <c r="CV21" s="105">
        <v>10483154.240000008</v>
      </c>
      <c r="CW21" s="106">
        <v>20296721.100000005</v>
      </c>
      <c r="CX21" s="104">
        <v>5448406.1600000001</v>
      </c>
      <c r="CY21" s="105">
        <v>8879083.2599999998</v>
      </c>
      <c r="CZ21" s="105">
        <v>10464094.869999999</v>
      </c>
      <c r="DA21" s="105">
        <v>11013856.119999999</v>
      </c>
      <c r="DB21" s="105">
        <v>12764297.09</v>
      </c>
      <c r="DC21" s="105">
        <v>12628126.41</v>
      </c>
      <c r="DD21" s="105">
        <v>11914884.220000001</v>
      </c>
      <c r="DE21" s="105">
        <v>12465801.640000001</v>
      </c>
      <c r="DF21" s="105">
        <v>10974978.939999999</v>
      </c>
      <c r="DG21" s="105">
        <v>16738445.109999999</v>
      </c>
      <c r="DH21" s="105">
        <v>12242350.449999999</v>
      </c>
      <c r="DI21" s="106">
        <v>25500379.309999999</v>
      </c>
      <c r="DJ21" s="104">
        <v>6634782.3899999987</v>
      </c>
      <c r="DK21" s="105">
        <v>10232820.059999991</v>
      </c>
      <c r="DL21" s="105">
        <v>11914746.479999989</v>
      </c>
      <c r="DM21" s="105">
        <v>12374414.689999998</v>
      </c>
      <c r="DN21" s="105">
        <v>10681950.839999996</v>
      </c>
      <c r="DO21" s="105">
        <v>12634484.650000002</v>
      </c>
      <c r="DP21" s="105">
        <v>14433362.059999995</v>
      </c>
      <c r="DQ21" s="105">
        <v>0</v>
      </c>
      <c r="DR21" s="105">
        <v>0</v>
      </c>
      <c r="DS21" s="105">
        <v>0</v>
      </c>
      <c r="DT21" s="105">
        <v>0</v>
      </c>
      <c r="DU21" s="106">
        <v>0</v>
      </c>
    </row>
    <row r="22" spans="1:125">
      <c r="D22" s="74">
        <v>7123</v>
      </c>
      <c r="E22" s="78" t="s">
        <v>51</v>
      </c>
      <c r="F22" s="104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6"/>
      <c r="AD22" s="104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6"/>
      <c r="AP22" s="104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4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6"/>
      <c r="BN22" s="104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6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4">
        <v>320175.13999999996</v>
      </c>
      <c r="CM22" s="105">
        <v>855409.47999999975</v>
      </c>
      <c r="CN22" s="105">
        <v>794755.32</v>
      </c>
      <c r="CO22" s="105">
        <v>736973.07000000018</v>
      </c>
      <c r="CP22" s="105">
        <v>797748.44000000006</v>
      </c>
      <c r="CQ22" s="105">
        <v>812695.58999999973</v>
      </c>
      <c r="CR22" s="105">
        <v>832467.98</v>
      </c>
      <c r="CS22" s="105">
        <v>972876.82999999973</v>
      </c>
      <c r="CT22" s="105">
        <v>974818.92999999982</v>
      </c>
      <c r="CU22" s="105">
        <v>1188966.4200000004</v>
      </c>
      <c r="CV22" s="105">
        <v>830457.97999999963</v>
      </c>
      <c r="CW22" s="106">
        <v>1652845.01</v>
      </c>
      <c r="CX22" s="104">
        <v>423773.65</v>
      </c>
      <c r="CY22" s="105">
        <v>737969.6</v>
      </c>
      <c r="CZ22" s="105">
        <v>824174.47</v>
      </c>
      <c r="DA22" s="105">
        <v>896402.02</v>
      </c>
      <c r="DB22" s="105">
        <v>1004316.56</v>
      </c>
      <c r="DC22" s="105">
        <v>1020288.9</v>
      </c>
      <c r="DD22" s="105">
        <v>956259.22</v>
      </c>
      <c r="DE22" s="105">
        <v>1012670.5</v>
      </c>
      <c r="DF22" s="105">
        <v>892387.44</v>
      </c>
      <c r="DG22" s="105">
        <v>1351827.03</v>
      </c>
      <c r="DH22" s="105">
        <v>989045.49</v>
      </c>
      <c r="DI22" s="106">
        <v>2051002.51</v>
      </c>
      <c r="DJ22" s="104">
        <v>533032.30000000005</v>
      </c>
      <c r="DK22" s="105">
        <v>825014.52999999945</v>
      </c>
      <c r="DL22" s="105">
        <v>963008.57000000007</v>
      </c>
      <c r="DM22" s="105">
        <v>1000044.4400000005</v>
      </c>
      <c r="DN22" s="105">
        <v>865659.34000000008</v>
      </c>
      <c r="DO22" s="105">
        <v>1020289.0099999999</v>
      </c>
      <c r="DP22" s="105">
        <v>1165990.0600000005</v>
      </c>
      <c r="DQ22" s="105">
        <v>0</v>
      </c>
      <c r="DR22" s="105">
        <v>0</v>
      </c>
      <c r="DS22" s="105">
        <v>0</v>
      </c>
      <c r="DT22" s="105">
        <v>0</v>
      </c>
      <c r="DU22" s="106">
        <v>0</v>
      </c>
    </row>
    <row r="23" spans="1:125">
      <c r="D23" s="74">
        <v>7124</v>
      </c>
      <c r="E23" s="78" t="s">
        <v>53</v>
      </c>
      <c r="F23" s="104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6"/>
      <c r="R23" s="104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6"/>
      <c r="AD23" s="104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6"/>
      <c r="AP23" s="104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04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6"/>
      <c r="BN23" s="104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6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4">
        <v>344635.14000000007</v>
      </c>
      <c r="CM23" s="105">
        <v>712306.89000000025</v>
      </c>
      <c r="CN23" s="105">
        <v>824989.75</v>
      </c>
      <c r="CO23" s="105">
        <v>879092.25999999966</v>
      </c>
      <c r="CP23" s="105">
        <v>725205.07000000018</v>
      </c>
      <c r="CQ23" s="105">
        <v>1133751.2200000002</v>
      </c>
      <c r="CR23" s="105">
        <v>1081371.8799999994</v>
      </c>
      <c r="CS23" s="105">
        <v>1001294.7499999998</v>
      </c>
      <c r="CT23" s="105">
        <v>897570.06999999948</v>
      </c>
      <c r="CU23" s="105">
        <v>1185801.2499999998</v>
      </c>
      <c r="CV23" s="105">
        <v>734792.65000000037</v>
      </c>
      <c r="CW23" s="106">
        <v>1550030.2500000012</v>
      </c>
      <c r="CX23" s="104">
        <v>266688.59000000003</v>
      </c>
      <c r="CY23" s="105">
        <v>647799.56999999995</v>
      </c>
      <c r="CZ23" s="105">
        <v>692119.51</v>
      </c>
      <c r="DA23" s="105">
        <v>810843.37</v>
      </c>
      <c r="DB23" s="105">
        <v>808655.84</v>
      </c>
      <c r="DC23" s="105">
        <v>942257.38</v>
      </c>
      <c r="DD23" s="105">
        <v>884097.32</v>
      </c>
      <c r="DE23" s="105">
        <v>942206.26</v>
      </c>
      <c r="DF23" s="105">
        <v>807697.07</v>
      </c>
      <c r="DG23" s="105">
        <v>1298902.19</v>
      </c>
      <c r="DH23" s="105">
        <v>923906.95</v>
      </c>
      <c r="DI23" s="106">
        <v>1963021.49</v>
      </c>
      <c r="DJ23" s="104">
        <v>502075.35</v>
      </c>
      <c r="DK23" s="105">
        <v>774294.38000000035</v>
      </c>
      <c r="DL23" s="105">
        <v>898275.83000000007</v>
      </c>
      <c r="DM23" s="105">
        <v>945348.83000000019</v>
      </c>
      <c r="DN23" s="105">
        <v>811955.19999999972</v>
      </c>
      <c r="DO23" s="105">
        <v>975734.09</v>
      </c>
      <c r="DP23" s="105">
        <v>1006476.8699999998</v>
      </c>
      <c r="DQ23" s="105">
        <v>0</v>
      </c>
      <c r="DR23" s="105">
        <v>0</v>
      </c>
      <c r="DS23" s="105">
        <v>0</v>
      </c>
      <c r="DT23" s="105">
        <v>0</v>
      </c>
      <c r="DU23" s="106">
        <v>0</v>
      </c>
    </row>
    <row r="24" spans="1:125" s="9" customFormat="1">
      <c r="A24" s="140"/>
      <c r="B24" s="140"/>
      <c r="C24" s="140">
        <v>713</v>
      </c>
      <c r="D24" s="140">
        <v>713</v>
      </c>
      <c r="E24" s="141" t="s">
        <v>55</v>
      </c>
      <c r="F24" s="142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4"/>
      <c r="R24" s="142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4"/>
      <c r="AD24" s="142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4"/>
      <c r="AP24" s="142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4"/>
      <c r="BB24" s="142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4"/>
      <c r="BN24" s="142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4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2">
        <v>1080928.04</v>
      </c>
      <c r="CM24" s="143">
        <v>1829225.4899999998</v>
      </c>
      <c r="CN24" s="143">
        <v>2131564.3200000003</v>
      </c>
      <c r="CO24" s="143">
        <v>2230267.9299999997</v>
      </c>
      <c r="CP24" s="143">
        <v>2071940.6700000004</v>
      </c>
      <c r="CQ24" s="143">
        <v>2056189.4</v>
      </c>
      <c r="CR24" s="143">
        <v>2845514.48</v>
      </c>
      <c r="CS24" s="143">
        <v>2292067.08</v>
      </c>
      <c r="CT24" s="143">
        <v>1734506.4499999997</v>
      </c>
      <c r="CU24" s="143">
        <v>2895854.4999999995</v>
      </c>
      <c r="CV24" s="143">
        <v>2729149.32</v>
      </c>
      <c r="CW24" s="144">
        <v>3282224.9699999997</v>
      </c>
      <c r="CX24" s="142">
        <f>+SUM(CX25:CX30)</f>
        <v>987210.26</v>
      </c>
      <c r="CY24" s="143">
        <f t="shared" ref="CY24:DI24" si="2">+SUM(CY25:CY30)</f>
        <v>2559133.91</v>
      </c>
      <c r="CZ24" s="143">
        <f t="shared" si="2"/>
        <v>1026658.4100000001</v>
      </c>
      <c r="DA24" s="143">
        <f t="shared" si="2"/>
        <v>1154845.05</v>
      </c>
      <c r="DB24" s="143">
        <f t="shared" si="2"/>
        <v>1020195.28</v>
      </c>
      <c r="DC24" s="143">
        <f t="shared" si="2"/>
        <v>1227617.2</v>
      </c>
      <c r="DD24" s="143">
        <f t="shared" si="2"/>
        <v>1201295.81</v>
      </c>
      <c r="DE24" s="143">
        <f t="shared" si="2"/>
        <v>1330351.8499999999</v>
      </c>
      <c r="DF24" s="143">
        <f t="shared" si="2"/>
        <v>1239112.8199999998</v>
      </c>
      <c r="DG24" s="143">
        <f t="shared" si="2"/>
        <v>1180240.26</v>
      </c>
      <c r="DH24" s="143">
        <f t="shared" si="2"/>
        <v>933354.76</v>
      </c>
      <c r="DI24" s="144">
        <f t="shared" si="2"/>
        <v>1146974.23</v>
      </c>
      <c r="DJ24" s="142">
        <v>706842.14</v>
      </c>
      <c r="DK24" s="143">
        <v>891170.60999999975</v>
      </c>
      <c r="DL24" s="143">
        <v>1005157.1000000003</v>
      </c>
      <c r="DM24" s="143">
        <v>971110.91999999993</v>
      </c>
      <c r="DN24" s="143">
        <v>893907.30999999994</v>
      </c>
      <c r="DO24" s="143">
        <v>1263844.4900000002</v>
      </c>
      <c r="DP24" s="143">
        <v>1233348.6099999999</v>
      </c>
      <c r="DQ24" s="143">
        <v>0</v>
      </c>
      <c r="DR24" s="143">
        <v>0</v>
      </c>
      <c r="DS24" s="143">
        <v>0</v>
      </c>
      <c r="DT24" s="143">
        <v>0</v>
      </c>
      <c r="DU24" s="144">
        <v>0</v>
      </c>
    </row>
    <row r="25" spans="1:125">
      <c r="D25" s="74">
        <v>7131</v>
      </c>
      <c r="E25" s="78" t="s">
        <v>57</v>
      </c>
      <c r="F25" s="104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6"/>
      <c r="R25" s="104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6"/>
      <c r="AD25" s="104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6"/>
      <c r="AP25" s="104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  <c r="BB25" s="104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6"/>
      <c r="BN25" s="104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6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4">
        <v>459792.76999999996</v>
      </c>
      <c r="CM25" s="105">
        <v>500772.31999999995</v>
      </c>
      <c r="CN25" s="105">
        <v>416213.56000000006</v>
      </c>
      <c r="CO25" s="105">
        <v>800629.84000000008</v>
      </c>
      <c r="CP25" s="105">
        <v>741038.80000000016</v>
      </c>
      <c r="CQ25" s="105">
        <v>867200.6100000001</v>
      </c>
      <c r="CR25" s="105">
        <v>871700.12000000023</v>
      </c>
      <c r="CS25" s="105">
        <v>683870.65</v>
      </c>
      <c r="CT25" s="105">
        <v>680610.77000000014</v>
      </c>
      <c r="CU25" s="105">
        <v>705025.44999999972</v>
      </c>
      <c r="CV25" s="105">
        <v>617424.99000000011</v>
      </c>
      <c r="CW25" s="106">
        <v>647157.71000000008</v>
      </c>
      <c r="CX25" s="104">
        <v>413582.89</v>
      </c>
      <c r="CY25" s="105">
        <v>528295.03</v>
      </c>
      <c r="CZ25" s="105">
        <v>616320.68000000005</v>
      </c>
      <c r="DA25" s="105">
        <v>712408.64</v>
      </c>
      <c r="DB25" s="105">
        <v>695566.03</v>
      </c>
      <c r="DC25" s="105">
        <v>814803.79</v>
      </c>
      <c r="DD25" s="105">
        <v>738641.56</v>
      </c>
      <c r="DE25" s="105">
        <v>720107.7</v>
      </c>
      <c r="DF25" s="105">
        <v>714366.37</v>
      </c>
      <c r="DG25" s="105">
        <v>678264.56</v>
      </c>
      <c r="DH25" s="105">
        <v>586863.15</v>
      </c>
      <c r="DI25" s="106">
        <v>654627.1</v>
      </c>
      <c r="DJ25" s="104">
        <v>447244.32</v>
      </c>
      <c r="DK25" s="105">
        <v>579888.25999999978</v>
      </c>
      <c r="DL25" s="105">
        <v>701001.30000000016</v>
      </c>
      <c r="DM25" s="105">
        <v>648048.47</v>
      </c>
      <c r="DN25" s="105">
        <v>600552.63</v>
      </c>
      <c r="DO25" s="105">
        <v>874721.0900000002</v>
      </c>
      <c r="DP25" s="105">
        <v>703167.14999999991</v>
      </c>
      <c r="DQ25" s="105">
        <v>0</v>
      </c>
      <c r="DR25" s="105">
        <v>0</v>
      </c>
      <c r="DS25" s="105">
        <v>0</v>
      </c>
      <c r="DT25" s="105">
        <v>0</v>
      </c>
      <c r="DU25" s="106">
        <v>0</v>
      </c>
    </row>
    <row r="26" spans="1:125">
      <c r="D26" s="74">
        <v>7132</v>
      </c>
      <c r="E26" s="78" t="s">
        <v>59</v>
      </c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6"/>
      <c r="R26" s="104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6"/>
      <c r="AD26" s="104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6"/>
      <c r="AP26" s="104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6"/>
      <c r="BB26" s="104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6"/>
      <c r="BN26" s="104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6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4">
        <v>249117.51999999996</v>
      </c>
      <c r="CM26" s="105">
        <v>274019.35000000009</v>
      </c>
      <c r="CN26" s="105">
        <v>324113.08000000007</v>
      </c>
      <c r="CO26" s="105">
        <v>340962.39999999973</v>
      </c>
      <c r="CP26" s="105">
        <v>236053.60000000003</v>
      </c>
      <c r="CQ26" s="105">
        <v>329926.79999999981</v>
      </c>
      <c r="CR26" s="105">
        <v>394971.79</v>
      </c>
      <c r="CS26" s="105">
        <v>193627.12</v>
      </c>
      <c r="CT26" s="105">
        <v>283408.96999999997</v>
      </c>
      <c r="CU26" s="105">
        <v>354059.71999999991</v>
      </c>
      <c r="CV26" s="105">
        <v>925664.49999999988</v>
      </c>
      <c r="CW26" s="106">
        <v>651866.40999999992</v>
      </c>
      <c r="CX26" s="104">
        <v>245212.08</v>
      </c>
      <c r="CY26" s="105">
        <v>1313502.6499999999</v>
      </c>
      <c r="CZ26" s="105">
        <v>318720.94</v>
      </c>
      <c r="DA26" s="105">
        <v>297710.26</v>
      </c>
      <c r="DB26" s="105">
        <v>188013.48</v>
      </c>
      <c r="DC26" s="105">
        <v>252707.13</v>
      </c>
      <c r="DD26" s="105">
        <v>181433.41</v>
      </c>
      <c r="DE26" s="105">
        <v>171182.51</v>
      </c>
      <c r="DF26" s="105">
        <v>189661.52</v>
      </c>
      <c r="DG26" s="105">
        <v>231318.37</v>
      </c>
      <c r="DH26" s="105">
        <v>162582.62</v>
      </c>
      <c r="DI26" s="106">
        <v>232160.93</v>
      </c>
      <c r="DJ26" s="104">
        <v>132407.34000000003</v>
      </c>
      <c r="DK26" s="105">
        <v>148352.71000000002</v>
      </c>
      <c r="DL26" s="105">
        <v>213044.5100000001</v>
      </c>
      <c r="DM26" s="105">
        <v>171013.29000000007</v>
      </c>
      <c r="DN26" s="105">
        <v>149324.24000000002</v>
      </c>
      <c r="DO26" s="105">
        <v>188424.29000000004</v>
      </c>
      <c r="DP26" s="105">
        <v>150172.55000000002</v>
      </c>
      <c r="DQ26" s="105">
        <v>0</v>
      </c>
      <c r="DR26" s="105">
        <v>0</v>
      </c>
      <c r="DS26" s="105">
        <v>0</v>
      </c>
      <c r="DT26" s="105">
        <v>0</v>
      </c>
      <c r="DU26" s="106">
        <v>0</v>
      </c>
    </row>
    <row r="27" spans="1:125">
      <c r="D27" s="74">
        <v>7133</v>
      </c>
      <c r="E27" s="78" t="s">
        <v>61</v>
      </c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6"/>
      <c r="R27" s="104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6"/>
      <c r="AD27" s="104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6"/>
      <c r="AP27" s="104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04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6"/>
      <c r="BN27" s="104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6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4">
        <v>7635.0399999999991</v>
      </c>
      <c r="CM27" s="105">
        <v>9839.27</v>
      </c>
      <c r="CN27" s="105">
        <v>13749.619999999999</v>
      </c>
      <c r="CO27" s="105">
        <v>30237.239999999994</v>
      </c>
      <c r="CP27" s="105">
        <v>51941.319999999985</v>
      </c>
      <c r="CQ27" s="105">
        <v>88623.709999999992</v>
      </c>
      <c r="CR27" s="105">
        <v>163284.24</v>
      </c>
      <c r="CS27" s="105">
        <v>197232.93000000005</v>
      </c>
      <c r="CT27" s="105">
        <v>111463.84999999999</v>
      </c>
      <c r="CU27" s="105">
        <v>50426.220000000008</v>
      </c>
      <c r="CV27" s="105">
        <v>31073.220000000005</v>
      </c>
      <c r="CW27" s="106">
        <v>12430.33</v>
      </c>
      <c r="CX27" s="104">
        <v>8119.6</v>
      </c>
      <c r="CY27" s="105">
        <v>9491.69</v>
      </c>
      <c r="CZ27" s="105">
        <v>11037.38</v>
      </c>
      <c r="DA27" s="105">
        <v>15407.26</v>
      </c>
      <c r="DB27" s="105">
        <v>23006.79</v>
      </c>
      <c r="DC27" s="105">
        <v>53188.68</v>
      </c>
      <c r="DD27" s="105">
        <v>116408.5</v>
      </c>
      <c r="DE27" s="105">
        <v>226076.19</v>
      </c>
      <c r="DF27" s="105">
        <v>102526.32</v>
      </c>
      <c r="DG27" s="105">
        <v>52441.97</v>
      </c>
      <c r="DH27" s="105">
        <v>12614.08</v>
      </c>
      <c r="DI27" s="106">
        <v>13870.62</v>
      </c>
      <c r="DJ27" s="104">
        <v>8869.4399999999987</v>
      </c>
      <c r="DK27" s="105">
        <v>10376.969999999998</v>
      </c>
      <c r="DL27" s="105">
        <v>10335.65</v>
      </c>
      <c r="DM27" s="105">
        <v>17910.239999999998</v>
      </c>
      <c r="DN27" s="105">
        <v>30816.6</v>
      </c>
      <c r="DO27" s="105">
        <v>75975.209999999992</v>
      </c>
      <c r="DP27" s="105">
        <v>198529.74</v>
      </c>
      <c r="DQ27" s="105">
        <v>0</v>
      </c>
      <c r="DR27" s="105">
        <v>0</v>
      </c>
      <c r="DS27" s="105">
        <v>0</v>
      </c>
      <c r="DT27" s="105">
        <v>0</v>
      </c>
      <c r="DU27" s="106">
        <v>0</v>
      </c>
    </row>
    <row r="28" spans="1:125">
      <c r="D28" s="74">
        <v>7134</v>
      </c>
      <c r="E28" s="78" t="s">
        <v>63</v>
      </c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6"/>
      <c r="R28" s="104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6"/>
      <c r="AD28" s="104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6"/>
      <c r="AP28" s="104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6"/>
      <c r="BB28" s="104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6"/>
      <c r="BN28" s="104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6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4">
        <v>0</v>
      </c>
      <c r="CM28" s="105">
        <v>0</v>
      </c>
      <c r="CN28" s="105">
        <v>0</v>
      </c>
      <c r="CO28" s="105">
        <v>0</v>
      </c>
      <c r="CP28" s="105">
        <v>0</v>
      </c>
      <c r="CQ28" s="105">
        <v>0</v>
      </c>
      <c r="CR28" s="105">
        <v>0</v>
      </c>
      <c r="CS28" s="105">
        <v>0</v>
      </c>
      <c r="CT28" s="105">
        <v>0</v>
      </c>
      <c r="CU28" s="105">
        <v>0</v>
      </c>
      <c r="CV28" s="105">
        <v>0</v>
      </c>
      <c r="CW28" s="106">
        <v>0</v>
      </c>
      <c r="CX28" s="104">
        <v>0</v>
      </c>
      <c r="CY28" s="105">
        <v>0</v>
      </c>
      <c r="CZ28" s="105">
        <v>0</v>
      </c>
      <c r="DA28" s="105">
        <v>0</v>
      </c>
      <c r="DB28" s="105">
        <v>0</v>
      </c>
      <c r="DC28" s="105">
        <v>0</v>
      </c>
      <c r="DD28" s="105">
        <v>0</v>
      </c>
      <c r="DE28" s="105">
        <v>0</v>
      </c>
      <c r="DF28" s="105">
        <v>0</v>
      </c>
      <c r="DG28" s="105">
        <v>0</v>
      </c>
      <c r="DH28" s="105">
        <v>0</v>
      </c>
      <c r="DI28" s="106">
        <v>0</v>
      </c>
      <c r="DJ28" s="104">
        <v>0</v>
      </c>
      <c r="DK28" s="105">
        <v>0</v>
      </c>
      <c r="DL28" s="105">
        <v>0</v>
      </c>
      <c r="DM28" s="105">
        <v>0</v>
      </c>
      <c r="DN28" s="105">
        <v>0</v>
      </c>
      <c r="DO28" s="105">
        <v>0</v>
      </c>
      <c r="DP28" s="105">
        <v>0</v>
      </c>
      <c r="DQ28" s="105">
        <v>0</v>
      </c>
      <c r="DR28" s="105">
        <v>0</v>
      </c>
      <c r="DS28" s="105">
        <v>0</v>
      </c>
      <c r="DT28" s="105">
        <v>0</v>
      </c>
      <c r="DU28" s="106">
        <v>0</v>
      </c>
    </row>
    <row r="29" spans="1:125">
      <c r="D29" s="74">
        <v>7135</v>
      </c>
      <c r="E29" s="78" t="s">
        <v>65</v>
      </c>
      <c r="F29" s="10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  <c r="R29" s="104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6"/>
      <c r="AD29" s="104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6"/>
      <c r="AP29" s="104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6"/>
      <c r="BB29" s="104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6"/>
      <c r="BN29" s="104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6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4">
        <v>0</v>
      </c>
      <c r="CM29" s="105">
        <v>0</v>
      </c>
      <c r="CN29" s="105">
        <v>0</v>
      </c>
      <c r="CO29" s="105">
        <v>0</v>
      </c>
      <c r="CP29" s="105">
        <v>0</v>
      </c>
      <c r="CQ29" s="105">
        <v>0</v>
      </c>
      <c r="CR29" s="105">
        <v>0</v>
      </c>
      <c r="CS29" s="105">
        <v>0</v>
      </c>
      <c r="CT29" s="105">
        <v>0</v>
      </c>
      <c r="CU29" s="105">
        <v>0</v>
      </c>
      <c r="CV29" s="105">
        <v>0</v>
      </c>
      <c r="CW29" s="106">
        <v>0</v>
      </c>
      <c r="CX29" s="104">
        <v>0</v>
      </c>
      <c r="CY29" s="105">
        <v>0</v>
      </c>
      <c r="CZ29" s="105">
        <v>0</v>
      </c>
      <c r="DA29" s="105">
        <v>0</v>
      </c>
      <c r="DB29" s="105">
        <v>0</v>
      </c>
      <c r="DC29" s="105">
        <v>0</v>
      </c>
      <c r="DD29" s="105">
        <v>0</v>
      </c>
      <c r="DE29" s="105">
        <v>0</v>
      </c>
      <c r="DF29" s="105">
        <v>0</v>
      </c>
      <c r="DG29" s="105">
        <v>0</v>
      </c>
      <c r="DH29" s="105">
        <v>0</v>
      </c>
      <c r="DI29" s="106">
        <v>0</v>
      </c>
      <c r="DJ29" s="104">
        <v>0</v>
      </c>
      <c r="DK29" s="105">
        <v>0</v>
      </c>
      <c r="DL29" s="105">
        <v>0</v>
      </c>
      <c r="DM29" s="105">
        <v>0</v>
      </c>
      <c r="DN29" s="105">
        <v>0</v>
      </c>
      <c r="DO29" s="105">
        <v>0</v>
      </c>
      <c r="DP29" s="105">
        <v>0</v>
      </c>
      <c r="DQ29" s="105">
        <v>0</v>
      </c>
      <c r="DR29" s="105">
        <v>0</v>
      </c>
      <c r="DS29" s="105">
        <v>0</v>
      </c>
      <c r="DT29" s="105">
        <v>0</v>
      </c>
      <c r="DU29" s="106">
        <v>0</v>
      </c>
    </row>
    <row r="30" spans="1:125">
      <c r="D30" s="74">
        <v>7136</v>
      </c>
      <c r="E30" s="78" t="s">
        <v>67</v>
      </c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6"/>
      <c r="R30" s="104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6"/>
      <c r="AD30" s="104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6"/>
      <c r="AP30" s="104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6"/>
      <c r="BB30" s="104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6"/>
      <c r="BN30" s="104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6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4">
        <v>364382.71</v>
      </c>
      <c r="CM30" s="105">
        <v>1044594.5499999998</v>
      </c>
      <c r="CN30" s="105">
        <v>1377488.06</v>
      </c>
      <c r="CO30" s="105">
        <v>1058438.4500000002</v>
      </c>
      <c r="CP30" s="105">
        <v>1042906.9500000002</v>
      </c>
      <c r="CQ30" s="105">
        <v>770438.28</v>
      </c>
      <c r="CR30" s="105">
        <v>1415558.3299999998</v>
      </c>
      <c r="CS30" s="105">
        <v>1217336.3799999999</v>
      </c>
      <c r="CT30" s="105">
        <v>659022.85999999975</v>
      </c>
      <c r="CU30" s="105">
        <v>1786343.1099999999</v>
      </c>
      <c r="CV30" s="105">
        <v>1154986.6099999999</v>
      </c>
      <c r="CW30" s="106">
        <v>1970770.5199999998</v>
      </c>
      <c r="CX30" s="104">
        <v>320295.69</v>
      </c>
      <c r="CY30" s="105">
        <v>707844.54</v>
      </c>
      <c r="CZ30" s="105">
        <v>80579.41</v>
      </c>
      <c r="DA30" s="105">
        <v>129318.89</v>
      </c>
      <c r="DB30" s="105">
        <v>113608.98</v>
      </c>
      <c r="DC30" s="105">
        <v>106917.6</v>
      </c>
      <c r="DD30" s="105">
        <v>164812.34</v>
      </c>
      <c r="DE30" s="105">
        <v>212985.45</v>
      </c>
      <c r="DF30" s="105">
        <v>232558.61</v>
      </c>
      <c r="DG30" s="105">
        <v>218215.36</v>
      </c>
      <c r="DH30" s="105">
        <v>171294.91</v>
      </c>
      <c r="DI30" s="106">
        <v>246315.58</v>
      </c>
      <c r="DJ30" s="104">
        <v>118321.04000000001</v>
      </c>
      <c r="DK30" s="105">
        <v>152552.67000000001</v>
      </c>
      <c r="DL30" s="105">
        <v>80775.64</v>
      </c>
      <c r="DM30" s="105">
        <v>134138.91999999995</v>
      </c>
      <c r="DN30" s="105">
        <v>113213.83999999997</v>
      </c>
      <c r="DO30" s="105">
        <v>124723.9</v>
      </c>
      <c r="DP30" s="105">
        <v>181479.16999999995</v>
      </c>
      <c r="DQ30" s="105">
        <v>0</v>
      </c>
      <c r="DR30" s="105">
        <v>0</v>
      </c>
      <c r="DS30" s="105">
        <v>0</v>
      </c>
      <c r="DT30" s="105">
        <v>0</v>
      </c>
      <c r="DU30" s="106">
        <v>0</v>
      </c>
    </row>
    <row r="31" spans="1:125" s="9" customFormat="1">
      <c r="A31" s="140"/>
      <c r="B31" s="140"/>
      <c r="C31" s="140">
        <v>714</v>
      </c>
      <c r="D31" s="140">
        <v>714</v>
      </c>
      <c r="E31" s="141" t="s">
        <v>69</v>
      </c>
      <c r="F31" s="142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4"/>
      <c r="R31" s="142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4"/>
      <c r="AD31" s="142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4"/>
      <c r="AP31" s="142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4"/>
      <c r="BB31" s="142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4"/>
      <c r="BN31" s="142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4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/>
      <c r="CL31" s="142">
        <v>893749.16999999993</v>
      </c>
      <c r="CM31" s="143">
        <v>1163449.2899999996</v>
      </c>
      <c r="CN31" s="143">
        <v>1397810.9500000002</v>
      </c>
      <c r="CO31" s="143">
        <v>988260.99000000022</v>
      </c>
      <c r="CP31" s="143">
        <v>663493.42000000004</v>
      </c>
      <c r="CQ31" s="143">
        <v>985589.2799999998</v>
      </c>
      <c r="CR31" s="143">
        <v>1220629.8</v>
      </c>
      <c r="CS31" s="143">
        <v>1071856.1399999999</v>
      </c>
      <c r="CT31" s="143">
        <v>1326309.73</v>
      </c>
      <c r="CU31" s="143">
        <v>1344708.9499999997</v>
      </c>
      <c r="CV31" s="143">
        <v>1250084.5299999996</v>
      </c>
      <c r="CW31" s="144">
        <v>927547.93</v>
      </c>
      <c r="CX31" s="142">
        <f>+SUM(CX32:CX40)</f>
        <v>1287580.6800000002</v>
      </c>
      <c r="CY31" s="143">
        <f t="shared" ref="CY31:DI31" si="3">+SUM(CY32:CY40)</f>
        <v>715085.05</v>
      </c>
      <c r="CZ31" s="143">
        <f t="shared" si="3"/>
        <v>890846.15</v>
      </c>
      <c r="DA31" s="143">
        <f t="shared" si="3"/>
        <v>876230.8</v>
      </c>
      <c r="DB31" s="143">
        <f t="shared" si="3"/>
        <v>1494813.69</v>
      </c>
      <c r="DC31" s="143">
        <f t="shared" si="3"/>
        <v>1663478.84</v>
      </c>
      <c r="DD31" s="143">
        <f t="shared" si="3"/>
        <v>1730168.3699999999</v>
      </c>
      <c r="DE31" s="143">
        <f t="shared" si="3"/>
        <v>1561341.1400000001</v>
      </c>
      <c r="DF31" s="143">
        <f t="shared" si="3"/>
        <v>1413088.9</v>
      </c>
      <c r="DG31" s="143">
        <f t="shared" si="3"/>
        <v>2751386.49</v>
      </c>
      <c r="DH31" s="143">
        <f t="shared" si="3"/>
        <v>1144837.4099999999</v>
      </c>
      <c r="DI31" s="144">
        <f t="shared" si="3"/>
        <v>1428133.03</v>
      </c>
      <c r="DJ31" s="142">
        <v>704766.22</v>
      </c>
      <c r="DK31" s="143">
        <v>1045966.4</v>
      </c>
      <c r="DL31" s="143">
        <v>1519129.5299999998</v>
      </c>
      <c r="DM31" s="143">
        <v>925997.17999999993</v>
      </c>
      <c r="DN31" s="143">
        <v>2000871.4600000004</v>
      </c>
      <c r="DO31" s="143">
        <v>3067345.37</v>
      </c>
      <c r="DP31" s="143">
        <v>3701757.8800000008</v>
      </c>
      <c r="DQ31" s="143">
        <v>0</v>
      </c>
      <c r="DR31" s="143">
        <v>0</v>
      </c>
      <c r="DS31" s="143">
        <v>0</v>
      </c>
      <c r="DT31" s="143">
        <v>0</v>
      </c>
      <c r="DU31" s="144">
        <v>0</v>
      </c>
    </row>
    <row r="32" spans="1:125" ht="30">
      <c r="D32" s="74">
        <v>7141</v>
      </c>
      <c r="E32" s="78" t="s">
        <v>71</v>
      </c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104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6"/>
      <c r="AD32" s="104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6"/>
      <c r="AP32" s="104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6"/>
      <c r="BB32" s="104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6"/>
      <c r="BN32" s="104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6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4">
        <v>12391.259999999998</v>
      </c>
      <c r="CM32" s="105">
        <v>9264.06</v>
      </c>
      <c r="CN32" s="105">
        <v>19332.669999999998</v>
      </c>
      <c r="CO32" s="105">
        <v>48395.810000000005</v>
      </c>
      <c r="CP32" s="105">
        <v>27750.960000000003</v>
      </c>
      <c r="CQ32" s="105">
        <v>70400.889999999985</v>
      </c>
      <c r="CR32" s="105">
        <v>64040.69</v>
      </c>
      <c r="CS32" s="105">
        <v>63273.440000000002</v>
      </c>
      <c r="CT32" s="105">
        <v>75343.26999999999</v>
      </c>
      <c r="CU32" s="105">
        <v>96159.1</v>
      </c>
      <c r="CV32" s="105">
        <v>77271.909999999989</v>
      </c>
      <c r="CW32" s="106">
        <v>83642.799999999974</v>
      </c>
      <c r="CX32" s="104">
        <v>11805.07</v>
      </c>
      <c r="CY32" s="105">
        <v>13526.36</v>
      </c>
      <c r="CZ32" s="105">
        <v>13005.58</v>
      </c>
      <c r="DA32" s="105">
        <v>7337.36</v>
      </c>
      <c r="DB32" s="105">
        <v>46276.56</v>
      </c>
      <c r="DC32" s="105">
        <v>117655.46</v>
      </c>
      <c r="DD32" s="105">
        <v>64905.22</v>
      </c>
      <c r="DE32" s="105">
        <v>103478.82</v>
      </c>
      <c r="DF32" s="105">
        <v>93023.22</v>
      </c>
      <c r="DG32" s="105">
        <v>47233.75</v>
      </c>
      <c r="DH32" s="105">
        <v>81196.22</v>
      </c>
      <c r="DI32" s="106">
        <v>91998.38</v>
      </c>
      <c r="DJ32" s="104">
        <v>15802.27</v>
      </c>
      <c r="DK32" s="105">
        <v>8197.84</v>
      </c>
      <c r="DL32" s="105">
        <v>10063.52</v>
      </c>
      <c r="DM32" s="105">
        <v>15169.380000000001</v>
      </c>
      <c r="DN32" s="105">
        <v>11570.17</v>
      </c>
      <c r="DO32" s="105">
        <v>32379.269999999997</v>
      </c>
      <c r="DP32" s="105">
        <v>93023.729999999952</v>
      </c>
      <c r="DQ32" s="105">
        <v>0</v>
      </c>
      <c r="DR32" s="105">
        <v>0</v>
      </c>
      <c r="DS32" s="105">
        <v>0</v>
      </c>
      <c r="DT32" s="105">
        <v>0</v>
      </c>
      <c r="DU32" s="106">
        <v>0</v>
      </c>
    </row>
    <row r="33" spans="1:125">
      <c r="D33" s="74">
        <v>7142</v>
      </c>
      <c r="E33" s="78" t="s">
        <v>73</v>
      </c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104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6"/>
      <c r="AD33" s="104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6"/>
      <c r="AP33" s="104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6"/>
      <c r="BB33" s="104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6"/>
      <c r="BN33" s="104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6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4">
        <v>68464.97</v>
      </c>
      <c r="CM33" s="105">
        <v>158539.48000000001</v>
      </c>
      <c r="CN33" s="105">
        <v>86875.06</v>
      </c>
      <c r="CO33" s="105">
        <v>139023.51</v>
      </c>
      <c r="CP33" s="105">
        <v>88167.329999999987</v>
      </c>
      <c r="CQ33" s="105">
        <v>150765.27999999997</v>
      </c>
      <c r="CR33" s="105">
        <v>282162.88999999996</v>
      </c>
      <c r="CS33" s="105">
        <v>250555.05000000005</v>
      </c>
      <c r="CT33" s="105">
        <v>339587.75</v>
      </c>
      <c r="CU33" s="105">
        <v>157373.04</v>
      </c>
      <c r="CV33" s="105">
        <v>139158.56</v>
      </c>
      <c r="CW33" s="106">
        <v>134510.71000000002</v>
      </c>
      <c r="CX33" s="104">
        <v>199447.96</v>
      </c>
      <c r="CY33" s="105">
        <v>95519.52</v>
      </c>
      <c r="CZ33" s="105">
        <v>97649.919999999998</v>
      </c>
      <c r="DA33" s="105">
        <v>82870.850000000006</v>
      </c>
      <c r="DB33" s="105">
        <v>71980.22</v>
      </c>
      <c r="DC33" s="105">
        <v>144705</v>
      </c>
      <c r="DD33" s="105">
        <v>259275.84</v>
      </c>
      <c r="DE33" s="105">
        <v>192419.95</v>
      </c>
      <c r="DF33" s="105">
        <v>222474.97</v>
      </c>
      <c r="DG33" s="105">
        <v>231620.43</v>
      </c>
      <c r="DH33" s="105">
        <v>227627.36</v>
      </c>
      <c r="DI33" s="106">
        <v>361777.89</v>
      </c>
      <c r="DJ33" s="104">
        <v>185675.62</v>
      </c>
      <c r="DK33" s="105">
        <v>180971.79</v>
      </c>
      <c r="DL33" s="105">
        <v>56727.170000000013</v>
      </c>
      <c r="DM33" s="105">
        <v>91809.7</v>
      </c>
      <c r="DN33" s="105">
        <v>172520.56999999998</v>
      </c>
      <c r="DO33" s="105">
        <v>295154.81</v>
      </c>
      <c r="DP33" s="105">
        <v>235332.98</v>
      </c>
      <c r="DQ33" s="105">
        <v>0</v>
      </c>
      <c r="DR33" s="105">
        <v>0</v>
      </c>
      <c r="DS33" s="105">
        <v>0</v>
      </c>
      <c r="DT33" s="105">
        <v>0</v>
      </c>
      <c r="DU33" s="106">
        <v>0</v>
      </c>
    </row>
    <row r="34" spans="1:125">
      <c r="D34" s="74">
        <v>7143</v>
      </c>
      <c r="E34" s="78" t="s">
        <v>75</v>
      </c>
      <c r="F34" s="104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6"/>
      <c r="R34" s="104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6"/>
      <c r="AD34" s="104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6"/>
      <c r="AP34" s="104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6"/>
      <c r="BB34" s="104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6"/>
      <c r="BN34" s="104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6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4">
        <v>6048</v>
      </c>
      <c r="CM34" s="105">
        <v>320.10999999999996</v>
      </c>
      <c r="CN34" s="105">
        <v>56177.94</v>
      </c>
      <c r="CO34" s="105">
        <v>130839.86000000003</v>
      </c>
      <c r="CP34" s="105">
        <v>16753.849999999999</v>
      </c>
      <c r="CQ34" s="105">
        <v>764.61000000000013</v>
      </c>
      <c r="CR34" s="105">
        <v>914.61000000000013</v>
      </c>
      <c r="CS34" s="105">
        <v>42276.509999999995</v>
      </c>
      <c r="CT34" s="105">
        <v>13918.49</v>
      </c>
      <c r="CU34" s="105">
        <v>13185.38</v>
      </c>
      <c r="CV34" s="105">
        <v>13873.999999999998</v>
      </c>
      <c r="CW34" s="106">
        <v>14777.889999999998</v>
      </c>
      <c r="CX34" s="104">
        <v>1060.0899999999999</v>
      </c>
      <c r="CY34" s="105">
        <v>375.97</v>
      </c>
      <c r="CZ34" s="105">
        <v>13202.22</v>
      </c>
      <c r="DA34" s="105">
        <v>12964.26</v>
      </c>
      <c r="DB34" s="105">
        <v>26281.200000000001</v>
      </c>
      <c r="DC34" s="105">
        <v>348.13</v>
      </c>
      <c r="DD34" s="105">
        <v>1616.23</v>
      </c>
      <c r="DE34" s="105">
        <v>1010.33</v>
      </c>
      <c r="DF34" s="105">
        <v>44516.99</v>
      </c>
      <c r="DG34" s="105">
        <v>2431.4299999999998</v>
      </c>
      <c r="DH34" s="105">
        <v>36650.42</v>
      </c>
      <c r="DI34" s="106">
        <v>26159.97</v>
      </c>
      <c r="DJ34" s="104">
        <v>1212.81</v>
      </c>
      <c r="DK34" s="105">
        <v>5175.4699999999993</v>
      </c>
      <c r="DL34" s="105">
        <v>732.47</v>
      </c>
      <c r="DM34" s="105">
        <v>627.47</v>
      </c>
      <c r="DN34" s="105">
        <v>613.48</v>
      </c>
      <c r="DO34" s="105">
        <v>744.61</v>
      </c>
      <c r="DP34" s="105">
        <v>14916.06</v>
      </c>
      <c r="DQ34" s="105">
        <v>0</v>
      </c>
      <c r="DR34" s="105">
        <v>0</v>
      </c>
      <c r="DS34" s="105">
        <v>0</v>
      </c>
      <c r="DT34" s="105">
        <v>0</v>
      </c>
      <c r="DU34" s="106">
        <v>0</v>
      </c>
    </row>
    <row r="35" spans="1:125">
      <c r="D35" s="74">
        <v>7144</v>
      </c>
      <c r="E35" s="78" t="s">
        <v>77</v>
      </c>
      <c r="F35" s="104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6"/>
      <c r="R35" s="104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6"/>
      <c r="AD35" s="104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6"/>
      <c r="AP35" s="104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6"/>
      <c r="BB35" s="104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6"/>
      <c r="BN35" s="104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6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4">
        <v>222019.59</v>
      </c>
      <c r="CM35" s="105">
        <v>260412.75999999998</v>
      </c>
      <c r="CN35" s="105">
        <v>313915.52000000002</v>
      </c>
      <c r="CO35" s="105">
        <v>296413.04000000004</v>
      </c>
      <c r="CP35" s="105">
        <v>213025.27000000002</v>
      </c>
      <c r="CQ35" s="105">
        <v>239906.21999999997</v>
      </c>
      <c r="CR35" s="105">
        <v>270961.98</v>
      </c>
      <c r="CS35" s="105">
        <v>229984.59999999995</v>
      </c>
      <c r="CT35" s="105">
        <v>298987.89</v>
      </c>
      <c r="CU35" s="105">
        <v>282520.88</v>
      </c>
      <c r="CV35" s="105">
        <v>371527.13</v>
      </c>
      <c r="CW35" s="106">
        <v>324502.27999999997</v>
      </c>
      <c r="CX35" s="104">
        <v>353041.95</v>
      </c>
      <c r="CY35" s="105">
        <v>346116.13</v>
      </c>
      <c r="CZ35" s="105">
        <v>387159.84</v>
      </c>
      <c r="DA35" s="105">
        <v>354782.12</v>
      </c>
      <c r="DB35" s="105">
        <v>305099.5</v>
      </c>
      <c r="DC35" s="105">
        <v>376168.74</v>
      </c>
      <c r="DD35" s="105">
        <v>484126.17</v>
      </c>
      <c r="DE35" s="105">
        <v>530705.4</v>
      </c>
      <c r="DF35" s="105">
        <v>537911.5</v>
      </c>
      <c r="DG35" s="105">
        <v>446582.67</v>
      </c>
      <c r="DH35" s="105">
        <v>423348.29</v>
      </c>
      <c r="DI35" s="106">
        <v>420348.35</v>
      </c>
      <c r="DJ35" s="104">
        <v>237130.88000000003</v>
      </c>
      <c r="DK35" s="105">
        <v>506068.23000000004</v>
      </c>
      <c r="DL35" s="105">
        <v>403925.92</v>
      </c>
      <c r="DM35" s="105">
        <v>395780.74</v>
      </c>
      <c r="DN35" s="105">
        <v>414824.88</v>
      </c>
      <c r="DO35" s="105">
        <v>427154.32000000012</v>
      </c>
      <c r="DP35" s="105">
        <v>559998.53</v>
      </c>
      <c r="DQ35" s="105">
        <v>0</v>
      </c>
      <c r="DR35" s="105">
        <v>0</v>
      </c>
      <c r="DS35" s="105">
        <v>0</v>
      </c>
      <c r="DT35" s="105">
        <v>0</v>
      </c>
      <c r="DU35" s="106">
        <v>0</v>
      </c>
    </row>
    <row r="36" spans="1:125">
      <c r="D36" s="74">
        <v>7145</v>
      </c>
      <c r="E36" s="78" t="s">
        <v>79</v>
      </c>
      <c r="F36" s="104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6"/>
      <c r="R36" s="104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6"/>
      <c r="AD36" s="104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6"/>
      <c r="AP36" s="104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6"/>
      <c r="BB36" s="104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6"/>
      <c r="BN36" s="104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6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4">
        <v>0</v>
      </c>
      <c r="CM36" s="105">
        <v>0</v>
      </c>
      <c r="CN36" s="105">
        <v>0</v>
      </c>
      <c r="CO36" s="105">
        <v>0</v>
      </c>
      <c r="CP36" s="105">
        <v>0</v>
      </c>
      <c r="CQ36" s="105">
        <v>0</v>
      </c>
      <c r="CR36" s="105">
        <v>0</v>
      </c>
      <c r="CS36" s="105">
        <v>0</v>
      </c>
      <c r="CT36" s="105">
        <v>0</v>
      </c>
      <c r="CU36" s="105">
        <v>0</v>
      </c>
      <c r="CV36" s="105">
        <v>0</v>
      </c>
      <c r="CW36" s="106">
        <v>0</v>
      </c>
      <c r="CX36" s="104">
        <v>0</v>
      </c>
      <c r="CY36" s="105">
        <v>0</v>
      </c>
      <c r="CZ36" s="105">
        <v>0</v>
      </c>
      <c r="DA36" s="105">
        <v>0</v>
      </c>
      <c r="DB36" s="105">
        <v>0</v>
      </c>
      <c r="DC36" s="105">
        <v>0</v>
      </c>
      <c r="DD36" s="105">
        <v>0</v>
      </c>
      <c r="DE36" s="105">
        <v>0</v>
      </c>
      <c r="DF36" s="105">
        <v>0</v>
      </c>
      <c r="DG36" s="105">
        <v>0</v>
      </c>
      <c r="DH36" s="105">
        <v>0</v>
      </c>
      <c r="DI36" s="106">
        <v>0</v>
      </c>
      <c r="DJ36" s="104">
        <v>0</v>
      </c>
      <c r="DK36" s="105">
        <v>0</v>
      </c>
      <c r="DL36" s="105">
        <v>0</v>
      </c>
      <c r="DM36" s="105">
        <v>0</v>
      </c>
      <c r="DN36" s="105">
        <v>0</v>
      </c>
      <c r="DO36" s="105">
        <v>0</v>
      </c>
      <c r="DP36" s="105">
        <v>0</v>
      </c>
      <c r="DQ36" s="105">
        <v>0</v>
      </c>
      <c r="DR36" s="105">
        <v>0</v>
      </c>
      <c r="DS36" s="105">
        <v>0</v>
      </c>
      <c r="DT36" s="105">
        <v>0</v>
      </c>
      <c r="DU36" s="106">
        <v>0</v>
      </c>
    </row>
    <row r="37" spans="1:125" ht="30">
      <c r="D37" s="74">
        <v>7146</v>
      </c>
      <c r="E37" s="78" t="s">
        <v>559</v>
      </c>
      <c r="F37" s="104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6"/>
      <c r="R37" s="104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6"/>
      <c r="AD37" s="104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6"/>
      <c r="AP37" s="104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6"/>
      <c r="BB37" s="104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6"/>
      <c r="BN37" s="104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6"/>
      <c r="BZ37" s="104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4">
        <v>0</v>
      </c>
      <c r="CM37" s="105">
        <v>0</v>
      </c>
      <c r="CN37" s="105">
        <v>0</v>
      </c>
      <c r="CO37" s="105">
        <v>0</v>
      </c>
      <c r="CP37" s="105">
        <v>0</v>
      </c>
      <c r="CQ37" s="105">
        <v>0</v>
      </c>
      <c r="CR37" s="105">
        <v>0</v>
      </c>
      <c r="CS37" s="105">
        <v>0</v>
      </c>
      <c r="CT37" s="105">
        <v>0</v>
      </c>
      <c r="CU37" s="105">
        <v>0</v>
      </c>
      <c r="CV37" s="105">
        <v>0</v>
      </c>
      <c r="CW37" s="106">
        <v>0</v>
      </c>
      <c r="CX37" s="104">
        <v>0</v>
      </c>
      <c r="CY37" s="105">
        <v>0</v>
      </c>
      <c r="CZ37" s="105">
        <v>0</v>
      </c>
      <c r="DA37" s="105">
        <v>0</v>
      </c>
      <c r="DB37" s="105">
        <v>0</v>
      </c>
      <c r="DC37" s="105">
        <v>0</v>
      </c>
      <c r="DD37" s="105">
        <v>0</v>
      </c>
      <c r="DE37" s="105">
        <v>0</v>
      </c>
      <c r="DF37" s="105">
        <v>0</v>
      </c>
      <c r="DG37" s="105">
        <v>0</v>
      </c>
      <c r="DH37" s="105">
        <v>0</v>
      </c>
      <c r="DI37" s="106">
        <v>0</v>
      </c>
      <c r="DJ37" s="104">
        <v>0</v>
      </c>
      <c r="DK37" s="105">
        <v>0</v>
      </c>
      <c r="DL37" s="105">
        <v>0</v>
      </c>
      <c r="DM37" s="105">
        <v>0</v>
      </c>
      <c r="DN37" s="105">
        <v>0</v>
      </c>
      <c r="DO37" s="105">
        <v>0</v>
      </c>
      <c r="DP37" s="105">
        <v>0</v>
      </c>
      <c r="DQ37" s="105">
        <v>0</v>
      </c>
      <c r="DR37" s="105">
        <v>0</v>
      </c>
      <c r="DS37" s="105">
        <v>0</v>
      </c>
      <c r="DT37" s="105">
        <v>0</v>
      </c>
      <c r="DU37" s="106">
        <v>0</v>
      </c>
    </row>
    <row r="38" spans="1:125" ht="45">
      <c r="D38" s="74">
        <v>7147</v>
      </c>
      <c r="E38" s="78" t="s">
        <v>83</v>
      </c>
      <c r="F38" s="104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6"/>
      <c r="R38" s="104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6"/>
      <c r="AD38" s="104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6"/>
      <c r="AP38" s="104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6"/>
      <c r="BB38" s="104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6"/>
      <c r="BN38" s="104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6"/>
      <c r="BZ38" s="104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4">
        <v>0</v>
      </c>
      <c r="CM38" s="105">
        <v>0</v>
      </c>
      <c r="CN38" s="105">
        <v>0</v>
      </c>
      <c r="CO38" s="105">
        <v>0</v>
      </c>
      <c r="CP38" s="105">
        <v>0</v>
      </c>
      <c r="CQ38" s="105">
        <v>0</v>
      </c>
      <c r="CR38" s="105">
        <v>0</v>
      </c>
      <c r="CS38" s="105">
        <v>0</v>
      </c>
      <c r="CT38" s="105">
        <v>0</v>
      </c>
      <c r="CU38" s="105">
        <v>0</v>
      </c>
      <c r="CV38" s="105">
        <v>0</v>
      </c>
      <c r="CW38" s="106">
        <v>0</v>
      </c>
      <c r="CX38" s="104">
        <v>0</v>
      </c>
      <c r="CY38" s="105">
        <v>0</v>
      </c>
      <c r="CZ38" s="105">
        <v>0</v>
      </c>
      <c r="DA38" s="105">
        <v>0</v>
      </c>
      <c r="DB38" s="105">
        <v>0</v>
      </c>
      <c r="DC38" s="105">
        <v>0</v>
      </c>
      <c r="DD38" s="105">
        <v>0</v>
      </c>
      <c r="DE38" s="105">
        <v>0</v>
      </c>
      <c r="DF38" s="105">
        <v>0</v>
      </c>
      <c r="DG38" s="105">
        <v>0</v>
      </c>
      <c r="DH38" s="105">
        <v>0</v>
      </c>
      <c r="DI38" s="106">
        <v>0</v>
      </c>
      <c r="DJ38" s="104">
        <v>0</v>
      </c>
      <c r="DK38" s="105">
        <v>0</v>
      </c>
      <c r="DL38" s="105">
        <v>0</v>
      </c>
      <c r="DM38" s="105">
        <v>0</v>
      </c>
      <c r="DN38" s="105">
        <v>0</v>
      </c>
      <c r="DO38" s="105">
        <v>0</v>
      </c>
      <c r="DP38" s="105">
        <v>0</v>
      </c>
      <c r="DQ38" s="105">
        <v>0</v>
      </c>
      <c r="DR38" s="105">
        <v>0</v>
      </c>
      <c r="DS38" s="105">
        <v>0</v>
      </c>
      <c r="DT38" s="105">
        <v>0</v>
      </c>
      <c r="DU38" s="106">
        <v>0</v>
      </c>
    </row>
    <row r="39" spans="1:125">
      <c r="D39" s="74">
        <v>7148</v>
      </c>
      <c r="E39" s="78" t="s">
        <v>85</v>
      </c>
      <c r="F39" s="104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6"/>
      <c r="R39" s="104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6"/>
      <c r="AD39" s="104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6"/>
      <c r="AP39" s="104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6"/>
      <c r="BB39" s="104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6"/>
      <c r="BN39" s="104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6"/>
      <c r="BZ39" s="104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4">
        <v>200170.60000000003</v>
      </c>
      <c r="CM39" s="105">
        <v>185749.99999999997</v>
      </c>
      <c r="CN39" s="105">
        <v>228989.35000000003</v>
      </c>
      <c r="CO39" s="105">
        <v>274371.25000000006</v>
      </c>
      <c r="CP39" s="105">
        <v>243469.35</v>
      </c>
      <c r="CQ39" s="105">
        <v>383575.8299999999</v>
      </c>
      <c r="CR39" s="105">
        <v>441154.73999999993</v>
      </c>
      <c r="CS39" s="105">
        <v>390342.59</v>
      </c>
      <c r="CT39" s="105">
        <v>273601.75999999995</v>
      </c>
      <c r="CU39" s="105">
        <v>630488.81999999972</v>
      </c>
      <c r="CV39" s="105">
        <v>193495.36000000004</v>
      </c>
      <c r="CW39" s="106">
        <v>213614.54</v>
      </c>
      <c r="CX39" s="104">
        <v>125915.12</v>
      </c>
      <c r="CY39" s="105">
        <v>108356.37</v>
      </c>
      <c r="CZ39" s="105">
        <v>205665.12</v>
      </c>
      <c r="DA39" s="105">
        <v>255519.42</v>
      </c>
      <c r="DB39" s="105">
        <v>291151.05</v>
      </c>
      <c r="DC39" s="105">
        <v>361590.53</v>
      </c>
      <c r="DD39" s="105">
        <v>317192.61</v>
      </c>
      <c r="DE39" s="105">
        <v>510679.05</v>
      </c>
      <c r="DF39" s="105">
        <v>294723.99</v>
      </c>
      <c r="DG39" s="105">
        <v>197967.26</v>
      </c>
      <c r="DH39" s="105">
        <v>229075.65</v>
      </c>
      <c r="DI39" s="106">
        <v>256486.97</v>
      </c>
      <c r="DJ39" s="104">
        <v>142068.94999999998</v>
      </c>
      <c r="DK39" s="105">
        <v>145668.24</v>
      </c>
      <c r="DL39" s="105">
        <v>157379</v>
      </c>
      <c r="DM39" s="105">
        <v>246973.09999999998</v>
      </c>
      <c r="DN39" s="105">
        <v>681672.80999999994</v>
      </c>
      <c r="DO39" s="105">
        <v>2024244.67</v>
      </c>
      <c r="DP39" s="105">
        <v>2143300.5900000008</v>
      </c>
      <c r="DQ39" s="105">
        <v>0</v>
      </c>
      <c r="DR39" s="105">
        <v>0</v>
      </c>
      <c r="DS39" s="105">
        <v>0</v>
      </c>
      <c r="DT39" s="105">
        <v>0</v>
      </c>
      <c r="DU39" s="106">
        <v>0</v>
      </c>
    </row>
    <row r="40" spans="1:125">
      <c r="D40" s="74">
        <v>7149</v>
      </c>
      <c r="E40" s="78" t="s">
        <v>87</v>
      </c>
      <c r="F40" s="104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6"/>
      <c r="R40" s="104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6"/>
      <c r="AD40" s="104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6"/>
      <c r="AP40" s="104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6"/>
      <c r="BB40" s="104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6"/>
      <c r="BN40" s="104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6"/>
      <c r="BZ40" s="104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4">
        <v>384654.74999999988</v>
      </c>
      <c r="CM40" s="105">
        <v>549162.87999999966</v>
      </c>
      <c r="CN40" s="105">
        <v>692520.41</v>
      </c>
      <c r="CO40" s="105">
        <v>99217.51999999996</v>
      </c>
      <c r="CP40" s="105">
        <v>74326.66</v>
      </c>
      <c r="CQ40" s="105">
        <v>140176.44999999992</v>
      </c>
      <c r="CR40" s="105">
        <v>161394.89000000004</v>
      </c>
      <c r="CS40" s="105">
        <v>95423.950000000012</v>
      </c>
      <c r="CT40" s="105">
        <v>324870.57000000007</v>
      </c>
      <c r="CU40" s="105">
        <v>164981.72999999992</v>
      </c>
      <c r="CV40" s="105">
        <v>454757.5699999996</v>
      </c>
      <c r="CW40" s="106">
        <v>156499.71000000005</v>
      </c>
      <c r="CX40" s="104">
        <v>596310.49</v>
      </c>
      <c r="CY40" s="105">
        <v>151190.70000000001</v>
      </c>
      <c r="CZ40" s="105">
        <v>174163.47</v>
      </c>
      <c r="DA40" s="105">
        <v>162756.79</v>
      </c>
      <c r="DB40" s="105">
        <v>754025.16</v>
      </c>
      <c r="DC40" s="105">
        <v>663010.98</v>
      </c>
      <c r="DD40" s="105">
        <v>603052.30000000005</v>
      </c>
      <c r="DE40" s="105">
        <v>223047.59</v>
      </c>
      <c r="DF40" s="105">
        <v>220438.23</v>
      </c>
      <c r="DG40" s="105">
        <v>1825550.95</v>
      </c>
      <c r="DH40" s="105">
        <v>146939.47</v>
      </c>
      <c r="DI40" s="106">
        <v>271361.46999999997</v>
      </c>
      <c r="DJ40" s="104">
        <v>122875.68999999999</v>
      </c>
      <c r="DK40" s="105">
        <v>199884.82999999993</v>
      </c>
      <c r="DL40" s="105">
        <v>890301.44999999972</v>
      </c>
      <c r="DM40" s="105">
        <v>175636.78999999998</v>
      </c>
      <c r="DN40" s="105">
        <v>719669.55000000051</v>
      </c>
      <c r="DO40" s="105">
        <v>287667.69</v>
      </c>
      <c r="DP40" s="105">
        <v>655185.99</v>
      </c>
      <c r="DQ40" s="105">
        <v>0</v>
      </c>
      <c r="DR40" s="105">
        <v>0</v>
      </c>
      <c r="DS40" s="105">
        <v>0</v>
      </c>
      <c r="DT40" s="105">
        <v>0</v>
      </c>
      <c r="DU40" s="106">
        <v>0</v>
      </c>
    </row>
    <row r="41" spans="1:125" s="9" customFormat="1">
      <c r="A41" s="140"/>
      <c r="B41" s="140"/>
      <c r="C41" s="140">
        <v>715</v>
      </c>
      <c r="D41" s="140">
        <v>715</v>
      </c>
      <c r="E41" s="141" t="s">
        <v>89</v>
      </c>
      <c r="F41" s="142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4"/>
      <c r="R41" s="142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4"/>
      <c r="AD41" s="142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4"/>
      <c r="AP41" s="142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4"/>
      <c r="BB41" s="142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4"/>
      <c r="BN41" s="142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4"/>
      <c r="BZ41" s="142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/>
      <c r="CL41" s="142">
        <v>2325408.9100000015</v>
      </c>
      <c r="CM41" s="143">
        <v>1380294.78</v>
      </c>
      <c r="CN41" s="143">
        <v>1585729.3000000012</v>
      </c>
      <c r="CO41" s="143">
        <v>2752927.87</v>
      </c>
      <c r="CP41" s="143">
        <v>2926591.1800000006</v>
      </c>
      <c r="CQ41" s="143">
        <v>2018414.159999999</v>
      </c>
      <c r="CR41" s="143">
        <v>3252322.99</v>
      </c>
      <c r="CS41" s="143">
        <v>2552195.8000000003</v>
      </c>
      <c r="CT41" s="143">
        <v>2584912.9000000013</v>
      </c>
      <c r="CU41" s="143">
        <v>2305817.4300000011</v>
      </c>
      <c r="CV41" s="143">
        <v>4419328.6100000013</v>
      </c>
      <c r="CW41" s="144">
        <v>5571807.3499999987</v>
      </c>
      <c r="CX41" s="142">
        <f>+SUM(CX42:CX46)</f>
        <v>2213002.56</v>
      </c>
      <c r="CY41" s="143">
        <f t="shared" ref="CY41:DI41" si="4">+SUM(CY42:CY46)</f>
        <v>1442024.72</v>
      </c>
      <c r="CZ41" s="143">
        <f t="shared" si="4"/>
        <v>1630424.69</v>
      </c>
      <c r="DA41" s="143">
        <f t="shared" si="4"/>
        <v>2256750.63</v>
      </c>
      <c r="DB41" s="143">
        <f t="shared" si="4"/>
        <v>3037379.71</v>
      </c>
      <c r="DC41" s="143">
        <f t="shared" si="4"/>
        <v>3367439.83</v>
      </c>
      <c r="DD41" s="143">
        <f t="shared" si="4"/>
        <v>2293849.2600000002</v>
      </c>
      <c r="DE41" s="143">
        <f t="shared" si="4"/>
        <v>2870350.6599999997</v>
      </c>
      <c r="DF41" s="143">
        <f t="shared" si="4"/>
        <v>2413546.9499999997</v>
      </c>
      <c r="DG41" s="143">
        <f t="shared" si="4"/>
        <v>2082889.32</v>
      </c>
      <c r="DH41" s="143">
        <f t="shared" si="4"/>
        <v>1707765.33</v>
      </c>
      <c r="DI41" s="144">
        <f t="shared" si="4"/>
        <v>4214617.99</v>
      </c>
      <c r="DJ41" s="142">
        <v>1079000.5799999996</v>
      </c>
      <c r="DK41" s="143">
        <v>1357152.6799999995</v>
      </c>
      <c r="DL41" s="143">
        <v>1908825.9099999992</v>
      </c>
      <c r="DM41" s="143">
        <v>3053596.8600000003</v>
      </c>
      <c r="DN41" s="143">
        <v>2679781.1700000018</v>
      </c>
      <c r="DO41" s="143">
        <v>2215877.5199999982</v>
      </c>
      <c r="DP41" s="143">
        <v>2301731.5600000005</v>
      </c>
      <c r="DQ41" s="143">
        <v>0</v>
      </c>
      <c r="DR41" s="143">
        <v>0</v>
      </c>
      <c r="DS41" s="143">
        <v>0</v>
      </c>
      <c r="DT41" s="143">
        <v>0</v>
      </c>
      <c r="DU41" s="144">
        <v>0</v>
      </c>
    </row>
    <row r="42" spans="1:125">
      <c r="D42" s="74">
        <v>7151</v>
      </c>
      <c r="E42" s="78" t="s">
        <v>91</v>
      </c>
      <c r="F42" s="104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6"/>
      <c r="R42" s="104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6"/>
      <c r="AD42" s="104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6"/>
      <c r="AP42" s="104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6"/>
      <c r="BB42" s="104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6"/>
      <c r="BN42" s="104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6"/>
      <c r="BZ42" s="104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4">
        <v>94696.66</v>
      </c>
      <c r="CM42" s="105">
        <v>18969.600000000002</v>
      </c>
      <c r="CN42" s="105">
        <v>46547.31</v>
      </c>
      <c r="CO42" s="105">
        <v>990030.31</v>
      </c>
      <c r="CP42" s="105">
        <v>254972.35999999996</v>
      </c>
      <c r="CQ42" s="105">
        <v>113427.79</v>
      </c>
      <c r="CR42" s="105">
        <v>79102.33</v>
      </c>
      <c r="CS42" s="105">
        <v>7776.58</v>
      </c>
      <c r="CT42" s="105">
        <v>31884.589999999997</v>
      </c>
      <c r="CU42" s="105">
        <v>75119.199999999997</v>
      </c>
      <c r="CV42" s="105">
        <v>2100781.7800000003</v>
      </c>
      <c r="CW42" s="106">
        <v>2339576.2200000002</v>
      </c>
      <c r="CX42" s="104">
        <v>790825.44</v>
      </c>
      <c r="CY42" s="105">
        <v>6808.29</v>
      </c>
      <c r="CZ42" s="105">
        <v>31068.01</v>
      </c>
      <c r="DA42" s="105">
        <v>479404.25</v>
      </c>
      <c r="DB42" s="105">
        <v>546746.59</v>
      </c>
      <c r="DC42" s="105">
        <v>57097.79</v>
      </c>
      <c r="DD42" s="105">
        <v>132005.81</v>
      </c>
      <c r="DE42" s="105">
        <v>20548.169999999998</v>
      </c>
      <c r="DF42" s="105">
        <v>169093.45</v>
      </c>
      <c r="DG42" s="105">
        <v>272552.94</v>
      </c>
      <c r="DH42" s="105">
        <v>10087.67</v>
      </c>
      <c r="DI42" s="106">
        <v>222075.65</v>
      </c>
      <c r="DJ42" s="104">
        <v>94475.180000000008</v>
      </c>
      <c r="DK42" s="105">
        <v>11948.380000000003</v>
      </c>
      <c r="DL42" s="105">
        <v>310981.36000000004</v>
      </c>
      <c r="DM42" s="105">
        <v>710303.47</v>
      </c>
      <c r="DN42" s="105">
        <v>301859.41000000003</v>
      </c>
      <c r="DO42" s="105">
        <v>102860.97</v>
      </c>
      <c r="DP42" s="105">
        <v>55089.700000000004</v>
      </c>
      <c r="DQ42" s="105">
        <v>0</v>
      </c>
      <c r="DR42" s="105">
        <v>0</v>
      </c>
      <c r="DS42" s="105">
        <v>0</v>
      </c>
      <c r="DT42" s="105">
        <v>0</v>
      </c>
      <c r="DU42" s="106">
        <v>0</v>
      </c>
    </row>
    <row r="43" spans="1:125">
      <c r="D43" s="74">
        <v>7152</v>
      </c>
      <c r="E43" s="78" t="s">
        <v>93</v>
      </c>
      <c r="F43" s="104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6"/>
      <c r="R43" s="104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6"/>
      <c r="AD43" s="104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6"/>
      <c r="AP43" s="104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6"/>
      <c r="BB43" s="104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6"/>
      <c r="BN43" s="104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6"/>
      <c r="BZ43" s="104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4">
        <v>557860.02000000025</v>
      </c>
      <c r="CM43" s="105">
        <v>771358.4800000001</v>
      </c>
      <c r="CN43" s="105">
        <v>756900.55000000016</v>
      </c>
      <c r="CO43" s="105">
        <v>784739.93000000028</v>
      </c>
      <c r="CP43" s="105">
        <v>1021420.2400000001</v>
      </c>
      <c r="CQ43" s="105">
        <v>1082837.399999999</v>
      </c>
      <c r="CR43" s="105">
        <v>1623054.5499999996</v>
      </c>
      <c r="CS43" s="105">
        <v>1626229.2100000002</v>
      </c>
      <c r="CT43" s="105">
        <v>1195519.1200000001</v>
      </c>
      <c r="CU43" s="105">
        <v>922428.97999999975</v>
      </c>
      <c r="CV43" s="105">
        <v>869707.82999999961</v>
      </c>
      <c r="CW43" s="106">
        <v>1104644.1199999987</v>
      </c>
      <c r="CX43" s="104">
        <v>656458.4</v>
      </c>
      <c r="CY43" s="105">
        <v>837985.98</v>
      </c>
      <c r="CZ43" s="105">
        <v>970016.33</v>
      </c>
      <c r="DA43" s="105">
        <v>945260.91</v>
      </c>
      <c r="DB43" s="105">
        <v>952872.01</v>
      </c>
      <c r="DC43" s="105">
        <v>1382633.53</v>
      </c>
      <c r="DD43" s="105">
        <v>1407232.77</v>
      </c>
      <c r="DE43" s="105">
        <v>2109107.23</v>
      </c>
      <c r="DF43" s="105">
        <v>1446940.5</v>
      </c>
      <c r="DG43" s="105">
        <v>1096826.21</v>
      </c>
      <c r="DH43" s="105">
        <v>976844.31</v>
      </c>
      <c r="DI43" s="106">
        <v>1367203.26</v>
      </c>
      <c r="DJ43" s="104">
        <v>626884.89999999956</v>
      </c>
      <c r="DK43" s="105">
        <v>827022.77999999945</v>
      </c>
      <c r="DL43" s="105">
        <v>896065.73999999929</v>
      </c>
      <c r="DM43" s="105">
        <v>896678.8600000001</v>
      </c>
      <c r="DN43" s="105">
        <v>908733.1800000004</v>
      </c>
      <c r="DO43" s="105">
        <v>1319981.7099999986</v>
      </c>
      <c r="DP43" s="105">
        <v>1454883.4800000009</v>
      </c>
      <c r="DQ43" s="105">
        <v>0</v>
      </c>
      <c r="DR43" s="105">
        <v>0</v>
      </c>
      <c r="DS43" s="105">
        <v>0</v>
      </c>
      <c r="DT43" s="105">
        <v>0</v>
      </c>
      <c r="DU43" s="106">
        <v>0</v>
      </c>
    </row>
    <row r="44" spans="1:125" ht="30">
      <c r="D44" s="74">
        <v>7153</v>
      </c>
      <c r="E44" s="78" t="s">
        <v>95</v>
      </c>
      <c r="F44" s="104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6"/>
      <c r="R44" s="104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6"/>
      <c r="AD44" s="104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6"/>
      <c r="AP44" s="104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6"/>
      <c r="BB44" s="104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6"/>
      <c r="BN44" s="104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6"/>
      <c r="BZ44" s="104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4">
        <v>90759.260000000009</v>
      </c>
      <c r="CM44" s="105">
        <v>122800.12000000001</v>
      </c>
      <c r="CN44" s="105">
        <v>196877.73000000016</v>
      </c>
      <c r="CO44" s="105">
        <v>166320.09</v>
      </c>
      <c r="CP44" s="105">
        <v>148764.78999999998</v>
      </c>
      <c r="CQ44" s="105">
        <v>212250.30999999991</v>
      </c>
      <c r="CR44" s="105">
        <v>254772.72000000012</v>
      </c>
      <c r="CS44" s="105">
        <v>246804.62</v>
      </c>
      <c r="CT44" s="105">
        <v>170264.19999999998</v>
      </c>
      <c r="CU44" s="105">
        <v>179854.41000000003</v>
      </c>
      <c r="CV44" s="105">
        <v>146602.05000000008</v>
      </c>
      <c r="CW44" s="106">
        <v>243339.96</v>
      </c>
      <c r="CX44" s="104">
        <v>109376.37</v>
      </c>
      <c r="CY44" s="105">
        <v>160251.59</v>
      </c>
      <c r="CZ44" s="105">
        <v>171488.41</v>
      </c>
      <c r="DA44" s="105">
        <v>218231.41</v>
      </c>
      <c r="DB44" s="105">
        <v>317538.11</v>
      </c>
      <c r="DC44" s="105">
        <v>227087.17</v>
      </c>
      <c r="DD44" s="105">
        <v>181729.34</v>
      </c>
      <c r="DE44" s="105">
        <v>200156.99</v>
      </c>
      <c r="DF44" s="105">
        <v>183628.91</v>
      </c>
      <c r="DG44" s="105">
        <v>177171.64</v>
      </c>
      <c r="DH44" s="105">
        <v>151926.85</v>
      </c>
      <c r="DI44" s="106">
        <v>230907.9</v>
      </c>
      <c r="DJ44" s="104">
        <v>95135.840000000026</v>
      </c>
      <c r="DK44" s="105">
        <v>145189.68000000005</v>
      </c>
      <c r="DL44" s="105">
        <v>156223.7300000001</v>
      </c>
      <c r="DM44" s="105">
        <v>204700.82999999996</v>
      </c>
      <c r="DN44" s="105">
        <v>152469.52000000002</v>
      </c>
      <c r="DO44" s="105">
        <v>225386.87000000002</v>
      </c>
      <c r="DP44" s="105">
        <v>164891.53999999998</v>
      </c>
      <c r="DQ44" s="105">
        <v>0</v>
      </c>
      <c r="DR44" s="105">
        <v>0</v>
      </c>
      <c r="DS44" s="105">
        <v>0</v>
      </c>
      <c r="DT44" s="105">
        <v>0</v>
      </c>
      <c r="DU44" s="106">
        <v>0</v>
      </c>
    </row>
    <row r="45" spans="1:125">
      <c r="D45" s="74">
        <v>7154</v>
      </c>
      <c r="E45" s="78" t="s">
        <v>97</v>
      </c>
      <c r="F45" s="104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6"/>
      <c r="R45" s="104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6"/>
      <c r="AD45" s="104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6"/>
      <c r="AP45" s="104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6"/>
      <c r="BB45" s="104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6"/>
      <c r="BN45" s="104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6"/>
      <c r="BZ45" s="104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4">
        <v>0</v>
      </c>
      <c r="CM45" s="105">
        <v>0</v>
      </c>
      <c r="CN45" s="105">
        <v>0</v>
      </c>
      <c r="CO45" s="105">
        <v>0</v>
      </c>
      <c r="CP45" s="105">
        <v>0</v>
      </c>
      <c r="CQ45" s="105">
        <v>0</v>
      </c>
      <c r="CR45" s="105">
        <v>0</v>
      </c>
      <c r="CS45" s="105">
        <v>0</v>
      </c>
      <c r="CT45" s="105">
        <v>0</v>
      </c>
      <c r="CU45" s="105">
        <v>0</v>
      </c>
      <c r="CV45" s="105">
        <v>0</v>
      </c>
      <c r="CW45" s="106">
        <v>0</v>
      </c>
      <c r="CX45" s="104">
        <v>0</v>
      </c>
      <c r="CY45" s="105">
        <v>0</v>
      </c>
      <c r="CZ45" s="105">
        <v>0</v>
      </c>
      <c r="DA45" s="105">
        <v>0</v>
      </c>
      <c r="DB45" s="105">
        <v>0</v>
      </c>
      <c r="DC45" s="105">
        <v>0</v>
      </c>
      <c r="DD45" s="105">
        <v>0</v>
      </c>
      <c r="DE45" s="105">
        <v>0</v>
      </c>
      <c r="DF45" s="105">
        <v>0</v>
      </c>
      <c r="DG45" s="105">
        <v>0</v>
      </c>
      <c r="DH45" s="105">
        <v>0</v>
      </c>
      <c r="DI45" s="106">
        <v>0</v>
      </c>
      <c r="DJ45" s="104">
        <v>0</v>
      </c>
      <c r="DK45" s="105">
        <v>0</v>
      </c>
      <c r="DL45" s="105">
        <v>0</v>
      </c>
      <c r="DM45" s="105">
        <v>0</v>
      </c>
      <c r="DN45" s="105">
        <v>0</v>
      </c>
      <c r="DO45" s="105">
        <v>0</v>
      </c>
      <c r="DP45" s="105">
        <v>0</v>
      </c>
      <c r="DQ45" s="105">
        <v>0</v>
      </c>
      <c r="DR45" s="105">
        <v>0</v>
      </c>
      <c r="DS45" s="105">
        <v>0</v>
      </c>
      <c r="DT45" s="105">
        <v>0</v>
      </c>
      <c r="DU45" s="106">
        <v>0</v>
      </c>
    </row>
    <row r="46" spans="1:125">
      <c r="D46" s="74">
        <v>7155</v>
      </c>
      <c r="E46" s="78" t="s">
        <v>89</v>
      </c>
      <c r="F46" s="104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6"/>
      <c r="R46" s="104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6"/>
      <c r="AD46" s="104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6"/>
      <c r="AP46" s="104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6"/>
      <c r="BB46" s="104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6"/>
      <c r="BN46" s="104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6"/>
      <c r="BZ46" s="104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4">
        <v>1582092.9700000011</v>
      </c>
      <c r="CM46" s="105">
        <v>467166.5799999999</v>
      </c>
      <c r="CN46" s="105">
        <v>585403.71000000078</v>
      </c>
      <c r="CO46" s="105">
        <v>811837.54</v>
      </c>
      <c r="CP46" s="105">
        <v>1501433.7900000005</v>
      </c>
      <c r="CQ46" s="105">
        <v>609898.66000000015</v>
      </c>
      <c r="CR46" s="105">
        <v>1295393.3900000006</v>
      </c>
      <c r="CS46" s="105">
        <v>671385.39000000013</v>
      </c>
      <c r="CT46" s="105">
        <v>1187244.9900000012</v>
      </c>
      <c r="CU46" s="105">
        <v>1128414.8400000012</v>
      </c>
      <c r="CV46" s="105">
        <v>1302236.9500000007</v>
      </c>
      <c r="CW46" s="106">
        <v>1884247.05</v>
      </c>
      <c r="CX46" s="104">
        <v>656342.35</v>
      </c>
      <c r="CY46" s="105">
        <v>436978.86</v>
      </c>
      <c r="CZ46" s="105">
        <v>457851.94</v>
      </c>
      <c r="DA46" s="105">
        <v>613854.06000000006</v>
      </c>
      <c r="DB46" s="105">
        <v>1220223</v>
      </c>
      <c r="DC46" s="105">
        <v>1700621.34</v>
      </c>
      <c r="DD46" s="105">
        <v>572881.34</v>
      </c>
      <c r="DE46" s="105">
        <v>540538.27</v>
      </c>
      <c r="DF46" s="105">
        <v>613884.09</v>
      </c>
      <c r="DG46" s="105">
        <v>536338.53</v>
      </c>
      <c r="DH46" s="105">
        <v>568906.5</v>
      </c>
      <c r="DI46" s="106">
        <v>2394431.1800000002</v>
      </c>
      <c r="DJ46" s="104">
        <v>262504.66000000003</v>
      </c>
      <c r="DK46" s="105">
        <v>372991.83999999991</v>
      </c>
      <c r="DL46" s="105">
        <v>545555.07999999949</v>
      </c>
      <c r="DM46" s="105">
        <v>1241913.7000000004</v>
      </c>
      <c r="DN46" s="105">
        <v>1316719.0600000012</v>
      </c>
      <c r="DO46" s="105">
        <v>567647.96999999951</v>
      </c>
      <c r="DP46" s="105">
        <v>626866.83999999973</v>
      </c>
      <c r="DQ46" s="105">
        <v>0</v>
      </c>
      <c r="DR46" s="105">
        <v>0</v>
      </c>
      <c r="DS46" s="105">
        <v>0</v>
      </c>
      <c r="DT46" s="105">
        <v>0</v>
      </c>
      <c r="DU46" s="106">
        <v>0</v>
      </c>
    </row>
    <row r="47" spans="1:125" s="9" customFormat="1">
      <c r="A47" s="140"/>
      <c r="B47" s="140">
        <v>72</v>
      </c>
      <c r="C47" s="140" t="s">
        <v>100</v>
      </c>
      <c r="D47" s="140">
        <v>72</v>
      </c>
      <c r="E47" s="141" t="s">
        <v>101</v>
      </c>
      <c r="F47" s="142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4"/>
      <c r="R47" s="142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4"/>
      <c r="AD47" s="142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4"/>
      <c r="AP47" s="142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4"/>
      <c r="BB47" s="142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4"/>
      <c r="BN47" s="142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4"/>
      <c r="BZ47" s="142"/>
      <c r="CA47" s="143"/>
      <c r="CB47" s="143"/>
      <c r="CC47" s="143"/>
      <c r="CD47" s="143"/>
      <c r="CE47" s="143"/>
      <c r="CF47" s="143"/>
      <c r="CG47" s="143"/>
      <c r="CH47" s="143"/>
      <c r="CI47" s="143"/>
      <c r="CJ47" s="143"/>
      <c r="CK47" s="143"/>
      <c r="CL47" s="142">
        <v>10542.3</v>
      </c>
      <c r="CM47" s="143">
        <v>34351.880000000005</v>
      </c>
      <c r="CN47" s="143">
        <v>12933.289999999999</v>
      </c>
      <c r="CO47" s="143">
        <v>120350.93999999999</v>
      </c>
      <c r="CP47" s="143">
        <v>206183.41000000003</v>
      </c>
      <c r="CQ47" s="143">
        <v>461491.11</v>
      </c>
      <c r="CR47" s="143">
        <v>435504.79999999993</v>
      </c>
      <c r="CS47" s="143">
        <v>828248.49</v>
      </c>
      <c r="CT47" s="143">
        <v>315288.5</v>
      </c>
      <c r="CU47" s="143">
        <v>261391.69</v>
      </c>
      <c r="CV47" s="143">
        <v>330347.20999999996</v>
      </c>
      <c r="CW47" s="144">
        <v>8932212.7300000004</v>
      </c>
      <c r="CX47" s="142">
        <f>+SUM(CX48:CX49)</f>
        <v>121041.09000000001</v>
      </c>
      <c r="CY47" s="143">
        <f t="shared" ref="CY47:DI47" si="5">+SUM(CY48:CY49)</f>
        <v>26587.549999999996</v>
      </c>
      <c r="CZ47" s="143">
        <f t="shared" si="5"/>
        <v>140595.07999999999</v>
      </c>
      <c r="DA47" s="143">
        <f t="shared" si="5"/>
        <v>36604.900000000009</v>
      </c>
      <c r="DB47" s="143">
        <f t="shared" si="5"/>
        <v>20702.649999999998</v>
      </c>
      <c r="DC47" s="143">
        <f t="shared" si="5"/>
        <v>163425.53000000003</v>
      </c>
      <c r="DD47" s="143">
        <f t="shared" si="5"/>
        <v>380433.99</v>
      </c>
      <c r="DE47" s="143">
        <f t="shared" si="5"/>
        <v>461911.67999999993</v>
      </c>
      <c r="DF47" s="143">
        <f t="shared" si="5"/>
        <v>1916179.51</v>
      </c>
      <c r="DG47" s="143">
        <f t="shared" si="5"/>
        <v>112214.6</v>
      </c>
      <c r="DH47" s="143">
        <f t="shared" si="5"/>
        <v>76598.429999999993</v>
      </c>
      <c r="DI47" s="144">
        <f t="shared" si="5"/>
        <v>462623.71</v>
      </c>
      <c r="DJ47" s="142">
        <v>282802.59999999998</v>
      </c>
      <c r="DK47" s="143">
        <v>170462.88</v>
      </c>
      <c r="DL47" s="143">
        <v>996410.07000000018</v>
      </c>
      <c r="DM47" s="143">
        <v>23946.27</v>
      </c>
      <c r="DN47" s="143">
        <v>2673826.0900000003</v>
      </c>
      <c r="DO47" s="143">
        <v>40019.590000000004</v>
      </c>
      <c r="DP47" s="143">
        <v>827672.55999999994</v>
      </c>
      <c r="DQ47" s="143">
        <v>0</v>
      </c>
      <c r="DR47" s="143">
        <v>0</v>
      </c>
      <c r="DS47" s="143">
        <v>0</v>
      </c>
      <c r="DT47" s="143">
        <v>0</v>
      </c>
      <c r="DU47" s="144">
        <v>0</v>
      </c>
    </row>
    <row r="48" spans="1:125">
      <c r="C48" s="74">
        <v>721</v>
      </c>
      <c r="D48" s="74">
        <v>7212</v>
      </c>
      <c r="E48" s="78" t="s">
        <v>103</v>
      </c>
      <c r="F48" s="104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6"/>
      <c r="R48" s="104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6"/>
      <c r="AD48" s="104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6"/>
      <c r="AP48" s="104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6"/>
      <c r="BB48" s="104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6"/>
      <c r="BN48" s="104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6"/>
      <c r="BZ48" s="104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4">
        <v>0</v>
      </c>
      <c r="CM48" s="105">
        <v>0</v>
      </c>
      <c r="CN48" s="105">
        <v>0</v>
      </c>
      <c r="CO48" s="105">
        <v>0</v>
      </c>
      <c r="CP48" s="105">
        <v>0</v>
      </c>
      <c r="CQ48" s="105">
        <v>0</v>
      </c>
      <c r="CR48" s="105">
        <v>0</v>
      </c>
      <c r="CS48" s="105">
        <v>806645.4</v>
      </c>
      <c r="CT48" s="105">
        <v>0</v>
      </c>
      <c r="CU48" s="105">
        <v>42455.02</v>
      </c>
      <c r="CV48" s="105">
        <v>0</v>
      </c>
      <c r="CW48" s="106">
        <v>808096.84</v>
      </c>
      <c r="CX48" s="104">
        <v>121041.09000000001</v>
      </c>
      <c r="CY48" s="105">
        <v>26587.549999999996</v>
      </c>
      <c r="CZ48" s="105">
        <v>140595.07999999999</v>
      </c>
      <c r="DA48" s="105">
        <v>36604.900000000009</v>
      </c>
      <c r="DB48" s="105">
        <v>20702.649999999998</v>
      </c>
      <c r="DC48" s="105">
        <v>163425.53000000003</v>
      </c>
      <c r="DD48" s="105">
        <v>380433.99</v>
      </c>
      <c r="DE48" s="105">
        <v>461911.67999999993</v>
      </c>
      <c r="DF48" s="105">
        <v>1916179.51</v>
      </c>
      <c r="DG48" s="105">
        <v>112214.6</v>
      </c>
      <c r="DH48" s="105">
        <v>76598.429999999993</v>
      </c>
      <c r="DI48" s="106">
        <v>462623.71</v>
      </c>
      <c r="DJ48" s="104">
        <v>282802.59999999998</v>
      </c>
      <c r="DK48" s="105">
        <v>170462.88</v>
      </c>
      <c r="DL48" s="105">
        <v>996410.07000000018</v>
      </c>
      <c r="DM48" s="105">
        <v>23946.27</v>
      </c>
      <c r="DN48" s="105">
        <v>2673826.0900000003</v>
      </c>
      <c r="DO48" s="105">
        <v>40019.590000000004</v>
      </c>
      <c r="DP48" s="105">
        <v>827672.55999999994</v>
      </c>
      <c r="DQ48" s="105">
        <v>0</v>
      </c>
      <c r="DR48" s="105">
        <v>0</v>
      </c>
      <c r="DS48" s="105">
        <v>0</v>
      </c>
      <c r="DT48" s="105">
        <v>0</v>
      </c>
      <c r="DU48" s="106">
        <v>0</v>
      </c>
    </row>
    <row r="49" spans="1:125">
      <c r="C49" s="74">
        <v>722</v>
      </c>
      <c r="D49" s="74">
        <v>7222</v>
      </c>
      <c r="E49" s="78" t="s">
        <v>105</v>
      </c>
      <c r="F49" s="104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6"/>
      <c r="R49" s="104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6"/>
      <c r="AD49" s="104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6"/>
      <c r="AP49" s="104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6"/>
      <c r="BB49" s="104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6"/>
      <c r="BN49" s="104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6"/>
      <c r="BZ49" s="104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4">
        <v>10542.3</v>
      </c>
      <c r="CM49" s="105">
        <v>34351.880000000005</v>
      </c>
      <c r="CN49" s="105">
        <v>12933.289999999999</v>
      </c>
      <c r="CO49" s="105">
        <v>120350.93999999999</v>
      </c>
      <c r="CP49" s="105">
        <v>206183.41000000003</v>
      </c>
      <c r="CQ49" s="105">
        <v>461491.11</v>
      </c>
      <c r="CR49" s="105">
        <v>435504.79999999993</v>
      </c>
      <c r="CS49" s="105">
        <v>21603.090000000004</v>
      </c>
      <c r="CT49" s="105">
        <v>315288.5</v>
      </c>
      <c r="CU49" s="105">
        <v>218936.67</v>
      </c>
      <c r="CV49" s="105">
        <v>330347.20999999996</v>
      </c>
      <c r="CW49" s="106">
        <v>8124115.8899999997</v>
      </c>
      <c r="CX49" s="104">
        <v>0</v>
      </c>
      <c r="CY49" s="105">
        <v>0</v>
      </c>
      <c r="CZ49" s="105">
        <v>0</v>
      </c>
      <c r="DA49" s="105">
        <v>0</v>
      </c>
      <c r="DB49" s="105">
        <v>0</v>
      </c>
      <c r="DC49" s="105">
        <v>0</v>
      </c>
      <c r="DD49" s="105">
        <v>0</v>
      </c>
      <c r="DE49" s="105">
        <v>0</v>
      </c>
      <c r="DF49" s="105">
        <v>0</v>
      </c>
      <c r="DG49" s="105">
        <v>0</v>
      </c>
      <c r="DH49" s="105">
        <v>0</v>
      </c>
      <c r="DI49" s="106">
        <v>0</v>
      </c>
      <c r="DJ49" s="104">
        <v>0</v>
      </c>
      <c r="DK49" s="105">
        <v>0</v>
      </c>
      <c r="DL49" s="105">
        <v>0</v>
      </c>
      <c r="DM49" s="105">
        <v>0</v>
      </c>
      <c r="DN49" s="105">
        <v>0</v>
      </c>
      <c r="DO49" s="105">
        <v>0</v>
      </c>
      <c r="DP49" s="105">
        <v>0</v>
      </c>
      <c r="DQ49" s="105">
        <v>0</v>
      </c>
      <c r="DR49" s="105">
        <v>0</v>
      </c>
      <c r="DS49" s="105">
        <v>0</v>
      </c>
      <c r="DT49" s="105">
        <v>0</v>
      </c>
      <c r="DU49" s="106">
        <v>0</v>
      </c>
    </row>
    <row r="50" spans="1:125" s="9" customFormat="1" ht="30">
      <c r="A50" s="140"/>
      <c r="B50" s="140">
        <v>73</v>
      </c>
      <c r="C50" s="140"/>
      <c r="D50" s="140">
        <v>73</v>
      </c>
      <c r="E50" s="141" t="s">
        <v>107</v>
      </c>
      <c r="F50" s="142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4"/>
      <c r="R50" s="142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4"/>
      <c r="AD50" s="142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4"/>
      <c r="AP50" s="142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4"/>
      <c r="BB50" s="142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4"/>
      <c r="BN50" s="142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4"/>
      <c r="BZ50" s="142"/>
      <c r="CA50" s="143"/>
      <c r="CB50" s="143"/>
      <c r="CC50" s="143"/>
      <c r="CD50" s="143"/>
      <c r="CE50" s="143"/>
      <c r="CF50" s="143"/>
      <c r="CG50" s="143"/>
      <c r="CH50" s="143"/>
      <c r="CI50" s="143"/>
      <c r="CJ50" s="143"/>
      <c r="CK50" s="143"/>
      <c r="CL50" s="142">
        <v>206949.9</v>
      </c>
      <c r="CM50" s="143">
        <v>235107.78999999998</v>
      </c>
      <c r="CN50" s="143">
        <v>299748.19</v>
      </c>
      <c r="CO50" s="143">
        <v>298965.78000000003</v>
      </c>
      <c r="CP50" s="143">
        <v>208873.82</v>
      </c>
      <c r="CQ50" s="143">
        <v>273742.46000000002</v>
      </c>
      <c r="CR50" s="143">
        <v>3435190.4099999997</v>
      </c>
      <c r="CS50" s="143">
        <v>586185.70000000007</v>
      </c>
      <c r="CT50" s="143">
        <v>401482.51</v>
      </c>
      <c r="CU50" s="143">
        <v>614629.94999999995</v>
      </c>
      <c r="CV50" s="143">
        <v>171580.47</v>
      </c>
      <c r="CW50" s="144">
        <v>1810625.69</v>
      </c>
      <c r="CX50" s="142">
        <f>+SUM(CX51:CX52)</f>
        <v>145969.23000000001</v>
      </c>
      <c r="CY50" s="143">
        <f t="shared" ref="CY50:DI50" si="6">+SUM(CY51:CY52)</f>
        <v>107462.68</v>
      </c>
      <c r="CZ50" s="143">
        <f t="shared" si="6"/>
        <v>292731.87</v>
      </c>
      <c r="DA50" s="143">
        <f t="shared" si="6"/>
        <v>369726.11</v>
      </c>
      <c r="DB50" s="143">
        <f t="shared" si="6"/>
        <v>118088.34</v>
      </c>
      <c r="DC50" s="143">
        <f t="shared" si="6"/>
        <v>988773.85000000009</v>
      </c>
      <c r="DD50" s="143">
        <f t="shared" si="6"/>
        <v>98780.82</v>
      </c>
      <c r="DE50" s="143">
        <f t="shared" si="6"/>
        <v>305044.76</v>
      </c>
      <c r="DF50" s="143">
        <f t="shared" si="6"/>
        <v>476893.98</v>
      </c>
      <c r="DG50" s="143">
        <f t="shared" si="6"/>
        <v>368051.05</v>
      </c>
      <c r="DH50" s="143">
        <f t="shared" si="6"/>
        <v>1895040.21</v>
      </c>
      <c r="DI50" s="144">
        <f t="shared" si="6"/>
        <v>2215639.15</v>
      </c>
      <c r="DJ50" s="142">
        <v>444135.32</v>
      </c>
      <c r="DK50" s="143">
        <v>1847442.89</v>
      </c>
      <c r="DL50" s="143">
        <v>506716.21999999991</v>
      </c>
      <c r="DM50" s="143">
        <v>364215.68999999994</v>
      </c>
      <c r="DN50" s="143">
        <v>398596.26999999996</v>
      </c>
      <c r="DO50" s="143">
        <v>952416.52</v>
      </c>
      <c r="DP50" s="143">
        <v>90543.209999999992</v>
      </c>
      <c r="DQ50" s="143">
        <v>0</v>
      </c>
      <c r="DR50" s="143">
        <v>0</v>
      </c>
      <c r="DS50" s="143">
        <v>0</v>
      </c>
      <c r="DT50" s="143">
        <v>0</v>
      </c>
      <c r="DU50" s="144">
        <v>0</v>
      </c>
    </row>
    <row r="51" spans="1:125">
      <c r="B51" s="74" t="s">
        <v>100</v>
      </c>
      <c r="C51" s="74">
        <v>731</v>
      </c>
      <c r="D51" s="74">
        <v>7311</v>
      </c>
      <c r="E51" s="78" t="s">
        <v>109</v>
      </c>
      <c r="F51" s="104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6"/>
      <c r="R51" s="104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6"/>
      <c r="AD51" s="104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6"/>
      <c r="AP51" s="104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6"/>
      <c r="BB51" s="104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6"/>
      <c r="BN51" s="104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6"/>
      <c r="BZ51" s="104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4">
        <v>206949.9</v>
      </c>
      <c r="CM51" s="105">
        <v>235107.78999999998</v>
      </c>
      <c r="CN51" s="105">
        <v>299748.19</v>
      </c>
      <c r="CO51" s="105">
        <v>298965.78000000003</v>
      </c>
      <c r="CP51" s="105">
        <v>208873.82</v>
      </c>
      <c r="CQ51" s="105">
        <v>273742.46000000002</v>
      </c>
      <c r="CR51" s="105">
        <v>3435190.4099999997</v>
      </c>
      <c r="CS51" s="105">
        <v>586185.70000000007</v>
      </c>
      <c r="CT51" s="105">
        <v>401482.51</v>
      </c>
      <c r="CU51" s="105">
        <v>614629.94999999995</v>
      </c>
      <c r="CV51" s="105">
        <v>171580.47</v>
      </c>
      <c r="CW51" s="106">
        <v>1810625.69</v>
      </c>
      <c r="CX51" s="104">
        <v>145969.23000000001</v>
      </c>
      <c r="CY51" s="105">
        <v>107462.68</v>
      </c>
      <c r="CZ51" s="105">
        <v>292731.87</v>
      </c>
      <c r="DA51" s="105">
        <v>369726.11</v>
      </c>
      <c r="DB51" s="105">
        <v>118088.34</v>
      </c>
      <c r="DC51" s="105">
        <v>988773.85000000009</v>
      </c>
      <c r="DD51" s="105">
        <v>98780.82</v>
      </c>
      <c r="DE51" s="105">
        <v>305044.76</v>
      </c>
      <c r="DF51" s="105">
        <v>476893.98</v>
      </c>
      <c r="DG51" s="105">
        <v>368051.05</v>
      </c>
      <c r="DH51" s="105">
        <v>1895040.21</v>
      </c>
      <c r="DI51" s="106">
        <v>2215639.15</v>
      </c>
      <c r="DJ51" s="104">
        <v>444135.32</v>
      </c>
      <c r="DK51" s="105">
        <v>1847442.89</v>
      </c>
      <c r="DL51" s="105">
        <v>506716.21999999991</v>
      </c>
      <c r="DM51" s="105">
        <v>364215.68999999994</v>
      </c>
      <c r="DN51" s="105">
        <v>398596.26999999996</v>
      </c>
      <c r="DO51" s="105">
        <v>952416.52</v>
      </c>
      <c r="DP51" s="105">
        <v>90543.209999999992</v>
      </c>
      <c r="DQ51" s="105">
        <v>0</v>
      </c>
      <c r="DR51" s="105">
        <v>0</v>
      </c>
      <c r="DS51" s="105">
        <v>0</v>
      </c>
      <c r="DT51" s="105">
        <v>0</v>
      </c>
      <c r="DU51" s="106">
        <v>0</v>
      </c>
    </row>
    <row r="52" spans="1:125">
      <c r="C52" s="74">
        <v>732</v>
      </c>
      <c r="D52" s="74">
        <v>7321</v>
      </c>
      <c r="E52" s="78" t="s">
        <v>111</v>
      </c>
      <c r="F52" s="104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6"/>
      <c r="R52" s="104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6"/>
      <c r="AD52" s="104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6"/>
      <c r="AP52" s="104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6"/>
      <c r="BB52" s="104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6"/>
      <c r="BN52" s="104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6"/>
      <c r="BZ52" s="104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4">
        <v>0</v>
      </c>
      <c r="CM52" s="105">
        <v>0</v>
      </c>
      <c r="CN52" s="105">
        <v>0</v>
      </c>
      <c r="CO52" s="105">
        <v>0</v>
      </c>
      <c r="CP52" s="105">
        <v>0</v>
      </c>
      <c r="CQ52" s="105">
        <v>0</v>
      </c>
      <c r="CR52" s="105">
        <v>0</v>
      </c>
      <c r="CS52" s="105">
        <v>0</v>
      </c>
      <c r="CT52" s="105">
        <v>0</v>
      </c>
      <c r="CU52" s="105">
        <v>0</v>
      </c>
      <c r="CV52" s="105">
        <v>0</v>
      </c>
      <c r="CW52" s="106">
        <v>0</v>
      </c>
      <c r="CX52" s="104">
        <v>0</v>
      </c>
      <c r="CY52" s="105">
        <v>0</v>
      </c>
      <c r="CZ52" s="105">
        <v>0</v>
      </c>
      <c r="DA52" s="105">
        <v>0</v>
      </c>
      <c r="DB52" s="105">
        <v>0</v>
      </c>
      <c r="DC52" s="105">
        <v>0</v>
      </c>
      <c r="DD52" s="105">
        <v>0</v>
      </c>
      <c r="DE52" s="105">
        <v>0</v>
      </c>
      <c r="DF52" s="105">
        <v>0</v>
      </c>
      <c r="DG52" s="105">
        <v>0</v>
      </c>
      <c r="DH52" s="105">
        <v>0</v>
      </c>
      <c r="DI52" s="106">
        <v>0</v>
      </c>
      <c r="DJ52" s="104">
        <v>0</v>
      </c>
      <c r="DK52" s="105">
        <v>0</v>
      </c>
      <c r="DL52" s="105">
        <v>0</v>
      </c>
      <c r="DM52" s="105">
        <v>0</v>
      </c>
      <c r="DN52" s="105">
        <v>0</v>
      </c>
      <c r="DO52" s="105">
        <v>0</v>
      </c>
      <c r="DP52" s="105">
        <v>0</v>
      </c>
      <c r="DQ52" s="105">
        <v>0</v>
      </c>
      <c r="DR52" s="105">
        <v>0</v>
      </c>
      <c r="DS52" s="105">
        <v>0</v>
      </c>
      <c r="DT52" s="105">
        <v>0</v>
      </c>
      <c r="DU52" s="106">
        <v>0</v>
      </c>
    </row>
    <row r="53" spans="1:125" s="9" customFormat="1">
      <c r="A53" s="140"/>
      <c r="B53" s="140">
        <v>74</v>
      </c>
      <c r="C53" s="140" t="s">
        <v>100</v>
      </c>
      <c r="D53" s="140">
        <v>74</v>
      </c>
      <c r="E53" s="141" t="s">
        <v>113</v>
      </c>
      <c r="F53" s="142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4"/>
      <c r="R53" s="142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4"/>
      <c r="AD53" s="142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4"/>
      <c r="AP53" s="142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4"/>
      <c r="BB53" s="142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4"/>
      <c r="BN53" s="142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4"/>
      <c r="BZ53" s="142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2">
        <v>165851.26</v>
      </c>
      <c r="CM53" s="143">
        <v>158391.43</v>
      </c>
      <c r="CN53" s="143">
        <v>618410.81000000006</v>
      </c>
      <c r="CO53" s="143">
        <v>143255.71000000002</v>
      </c>
      <c r="CP53" s="143">
        <v>330184.12999999995</v>
      </c>
      <c r="CQ53" s="143">
        <v>460006.45</v>
      </c>
      <c r="CR53" s="143">
        <v>487486.95</v>
      </c>
      <c r="CS53" s="143">
        <v>225390.90000000002</v>
      </c>
      <c r="CT53" s="143">
        <v>761867.5299999998</v>
      </c>
      <c r="CU53" s="143">
        <v>1447115.8099999996</v>
      </c>
      <c r="CV53" s="143">
        <v>707499.84000000008</v>
      </c>
      <c r="CW53" s="144">
        <v>1108546.8899999999</v>
      </c>
      <c r="CX53" s="142">
        <f>+SUM(CX54:CX55)</f>
        <v>149764.72</v>
      </c>
      <c r="CY53" s="143">
        <f t="shared" ref="CY53:DI53" si="7">+SUM(CY54:CY55)</f>
        <v>724986.19</v>
      </c>
      <c r="CZ53" s="143">
        <f t="shared" si="7"/>
        <v>173095.78</v>
      </c>
      <c r="DA53" s="143">
        <f t="shared" si="7"/>
        <v>637220.35</v>
      </c>
      <c r="DB53" s="143">
        <f t="shared" si="7"/>
        <v>295224.23</v>
      </c>
      <c r="DC53" s="143">
        <f t="shared" si="7"/>
        <v>145661.5</v>
      </c>
      <c r="DD53" s="143">
        <f t="shared" si="7"/>
        <v>289870.69</v>
      </c>
      <c r="DE53" s="143">
        <f t="shared" si="7"/>
        <v>331260.12</v>
      </c>
      <c r="DF53" s="143">
        <f t="shared" si="7"/>
        <v>407300.13</v>
      </c>
      <c r="DG53" s="143">
        <f t="shared" si="7"/>
        <v>306869.74</v>
      </c>
      <c r="DH53" s="143">
        <f t="shared" si="7"/>
        <v>985123.3</v>
      </c>
      <c r="DI53" s="144">
        <f t="shared" si="7"/>
        <v>1023748.68</v>
      </c>
      <c r="DJ53" s="142">
        <v>261888.06</v>
      </c>
      <c r="DK53" s="143">
        <v>275848.11000000004</v>
      </c>
      <c r="DL53" s="143">
        <v>287203.82000000007</v>
      </c>
      <c r="DM53" s="143">
        <v>570763.18999999994</v>
      </c>
      <c r="DN53" s="143">
        <v>142862.19000000003</v>
      </c>
      <c r="DO53" s="143">
        <v>464110.17999999993</v>
      </c>
      <c r="DP53" s="143">
        <v>752588.29</v>
      </c>
      <c r="DQ53" s="143">
        <v>0</v>
      </c>
      <c r="DR53" s="143">
        <v>0</v>
      </c>
      <c r="DS53" s="143">
        <v>0</v>
      </c>
      <c r="DT53" s="143">
        <v>0</v>
      </c>
      <c r="DU53" s="144">
        <v>0</v>
      </c>
    </row>
    <row r="54" spans="1:125">
      <c r="C54" s="74">
        <v>741</v>
      </c>
      <c r="D54" s="74">
        <v>7411</v>
      </c>
      <c r="E54" s="78" t="s">
        <v>115</v>
      </c>
      <c r="F54" s="104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6"/>
      <c r="R54" s="104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6"/>
      <c r="AD54" s="104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6"/>
      <c r="AP54" s="104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6"/>
      <c r="BB54" s="104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6"/>
      <c r="BN54" s="104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6"/>
      <c r="BZ54" s="104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4">
        <v>165851.26</v>
      </c>
      <c r="CM54" s="105">
        <v>158391.43</v>
      </c>
      <c r="CN54" s="105">
        <v>618410.81000000006</v>
      </c>
      <c r="CO54" s="105">
        <v>143255.71000000002</v>
      </c>
      <c r="CP54" s="105">
        <v>330184.12999999995</v>
      </c>
      <c r="CQ54" s="105">
        <v>460006.45</v>
      </c>
      <c r="CR54" s="105">
        <v>487486.95</v>
      </c>
      <c r="CS54" s="105">
        <v>225390.90000000002</v>
      </c>
      <c r="CT54" s="105">
        <v>761867.5299999998</v>
      </c>
      <c r="CU54" s="105">
        <v>1447115.8099999996</v>
      </c>
      <c r="CV54" s="105">
        <v>707499.84000000008</v>
      </c>
      <c r="CW54" s="106">
        <v>1108546.8899999999</v>
      </c>
      <c r="CX54" s="104">
        <v>149764.72</v>
      </c>
      <c r="CY54" s="105">
        <v>724986.19</v>
      </c>
      <c r="CZ54" s="105">
        <v>173095.78</v>
      </c>
      <c r="DA54" s="105">
        <v>637220.35</v>
      </c>
      <c r="DB54" s="105">
        <v>295224.23</v>
      </c>
      <c r="DC54" s="105">
        <v>145661.5</v>
      </c>
      <c r="DD54" s="105">
        <v>289870.69</v>
      </c>
      <c r="DE54" s="105">
        <v>331260.12</v>
      </c>
      <c r="DF54" s="105">
        <v>407300.13</v>
      </c>
      <c r="DG54" s="105">
        <v>306869.74</v>
      </c>
      <c r="DH54" s="105">
        <v>985123.3</v>
      </c>
      <c r="DI54" s="106">
        <v>1023748.68</v>
      </c>
      <c r="DJ54" s="104">
        <v>261888.06</v>
      </c>
      <c r="DK54" s="105">
        <v>275848.11000000004</v>
      </c>
      <c r="DL54" s="105">
        <v>287203.82000000007</v>
      </c>
      <c r="DM54" s="105">
        <v>570763.18999999994</v>
      </c>
      <c r="DN54" s="105">
        <v>142862.19000000003</v>
      </c>
      <c r="DO54" s="105">
        <v>464110.17999999993</v>
      </c>
      <c r="DP54" s="105">
        <v>752588.29</v>
      </c>
      <c r="DQ54" s="105">
        <v>0</v>
      </c>
      <c r="DR54" s="105">
        <v>0</v>
      </c>
      <c r="DS54" s="105">
        <v>0</v>
      </c>
      <c r="DT54" s="105">
        <v>0</v>
      </c>
      <c r="DU54" s="106">
        <v>0</v>
      </c>
    </row>
    <row r="55" spans="1:125">
      <c r="C55" s="74">
        <v>742</v>
      </c>
      <c r="D55" s="74">
        <v>7421</v>
      </c>
      <c r="E55" s="78" t="s">
        <v>117</v>
      </c>
      <c r="F55" s="104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6"/>
      <c r="R55" s="104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6"/>
      <c r="AD55" s="104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6"/>
      <c r="AP55" s="104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6"/>
      <c r="BB55" s="104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6"/>
      <c r="BN55" s="104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6"/>
      <c r="BZ55" s="104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4">
        <v>0</v>
      </c>
      <c r="CM55" s="105">
        <v>0</v>
      </c>
      <c r="CN55" s="105">
        <v>0</v>
      </c>
      <c r="CO55" s="105">
        <v>0</v>
      </c>
      <c r="CP55" s="105">
        <v>0</v>
      </c>
      <c r="CQ55" s="105">
        <v>0</v>
      </c>
      <c r="CR55" s="105">
        <v>0</v>
      </c>
      <c r="CS55" s="105">
        <v>0</v>
      </c>
      <c r="CT55" s="105">
        <v>0</v>
      </c>
      <c r="CU55" s="105">
        <v>0</v>
      </c>
      <c r="CV55" s="105">
        <v>0</v>
      </c>
      <c r="CW55" s="106">
        <v>0</v>
      </c>
      <c r="CX55" s="104">
        <v>0</v>
      </c>
      <c r="CY55" s="105">
        <v>0</v>
      </c>
      <c r="CZ55" s="105">
        <v>0</v>
      </c>
      <c r="DA55" s="105">
        <v>0</v>
      </c>
      <c r="DB55" s="105">
        <v>0</v>
      </c>
      <c r="DC55" s="105">
        <v>0</v>
      </c>
      <c r="DD55" s="105">
        <v>0</v>
      </c>
      <c r="DE55" s="105">
        <v>0</v>
      </c>
      <c r="DF55" s="105">
        <v>0</v>
      </c>
      <c r="DG55" s="105">
        <v>0</v>
      </c>
      <c r="DH55" s="105">
        <v>0</v>
      </c>
      <c r="DI55" s="106">
        <v>0</v>
      </c>
      <c r="DJ55" s="104">
        <v>0</v>
      </c>
      <c r="DK55" s="105">
        <v>0</v>
      </c>
      <c r="DL55" s="105">
        <v>0</v>
      </c>
      <c r="DM55" s="105">
        <v>0</v>
      </c>
      <c r="DN55" s="105">
        <v>0</v>
      </c>
      <c r="DO55" s="105">
        <v>0</v>
      </c>
      <c r="DP55" s="105">
        <v>0</v>
      </c>
      <c r="DQ55" s="105">
        <v>0</v>
      </c>
      <c r="DR55" s="105">
        <v>0</v>
      </c>
      <c r="DS55" s="105">
        <v>0</v>
      </c>
      <c r="DT55" s="105">
        <v>0</v>
      </c>
      <c r="DU55" s="106">
        <v>0</v>
      </c>
    </row>
    <row r="56" spans="1:125" s="9" customFormat="1">
      <c r="A56" s="140"/>
      <c r="B56" s="140">
        <v>75</v>
      </c>
      <c r="C56" s="140"/>
      <c r="D56" s="140">
        <v>75</v>
      </c>
      <c r="E56" s="141" t="s">
        <v>119</v>
      </c>
      <c r="F56" s="142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4"/>
      <c r="R56" s="142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4"/>
      <c r="AD56" s="142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4"/>
      <c r="AP56" s="142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4"/>
      <c r="BB56" s="142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4"/>
      <c r="BN56" s="142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4"/>
      <c r="BZ56" s="142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3"/>
      <c r="CL56" s="142">
        <v>35315594.670000009</v>
      </c>
      <c r="CM56" s="143">
        <v>5268335.01</v>
      </c>
      <c r="CN56" s="143">
        <v>24101008.739999998</v>
      </c>
      <c r="CO56" s="143">
        <v>15271204.140000001</v>
      </c>
      <c r="CP56" s="143">
        <v>5539143.8399999999</v>
      </c>
      <c r="CQ56" s="143">
        <v>11192069.119999999</v>
      </c>
      <c r="CR56" s="143">
        <v>70863883.469999999</v>
      </c>
      <c r="CS56" s="143">
        <v>45329380.350000009</v>
      </c>
      <c r="CT56" s="143">
        <v>16107867.279999999</v>
      </c>
      <c r="CU56" s="143">
        <v>443723.68999999994</v>
      </c>
      <c r="CV56" s="143">
        <v>890239.71000000008</v>
      </c>
      <c r="CW56" s="144">
        <v>103544900.23000002</v>
      </c>
      <c r="CX56" s="142">
        <f>+CX57</f>
        <v>8465009.2400000002</v>
      </c>
      <c r="CY56" s="143">
        <f t="shared" ref="CY56:DI56" si="8">+CY57</f>
        <v>1291764.22</v>
      </c>
      <c r="CZ56" s="143">
        <f t="shared" si="8"/>
        <v>68907940.25</v>
      </c>
      <c r="DA56" s="143">
        <f t="shared" si="8"/>
        <v>21255913.530000001</v>
      </c>
      <c r="DB56" s="143">
        <f t="shared" si="8"/>
        <v>195116927.54999995</v>
      </c>
      <c r="DC56" s="143">
        <f t="shared" si="8"/>
        <v>524720.3600000001</v>
      </c>
      <c r="DD56" s="143">
        <f t="shared" si="8"/>
        <v>2030778.19</v>
      </c>
      <c r="DE56" s="143">
        <f t="shared" si="8"/>
        <v>1036448.0800000001</v>
      </c>
      <c r="DF56" s="143">
        <f t="shared" si="8"/>
        <v>686675.49999999988</v>
      </c>
      <c r="DG56" s="143">
        <f t="shared" si="8"/>
        <v>667139.21999999974</v>
      </c>
      <c r="DH56" s="143">
        <f t="shared" si="8"/>
        <v>3183546.63</v>
      </c>
      <c r="DI56" s="144">
        <f t="shared" si="8"/>
        <v>6991400.6100000003</v>
      </c>
      <c r="DJ56" s="142">
        <v>21159220.969999999</v>
      </c>
      <c r="DK56" s="143">
        <v>1845682.1400000001</v>
      </c>
      <c r="DL56" s="143">
        <v>509281014.27999997</v>
      </c>
      <c r="DM56" s="143">
        <v>360049</v>
      </c>
      <c r="DN56" s="143">
        <v>844590.42999999993</v>
      </c>
      <c r="DO56" s="143">
        <v>858399.53999999992</v>
      </c>
      <c r="DP56" s="143">
        <v>2048899.46</v>
      </c>
      <c r="DQ56" s="143">
        <v>0</v>
      </c>
      <c r="DR56" s="143">
        <v>0</v>
      </c>
      <c r="DS56" s="143">
        <v>0</v>
      </c>
      <c r="DT56" s="143">
        <v>0</v>
      </c>
      <c r="DU56" s="144">
        <v>0</v>
      </c>
    </row>
    <row r="57" spans="1:125">
      <c r="C57" s="74">
        <v>751</v>
      </c>
      <c r="D57" s="74">
        <v>751</v>
      </c>
      <c r="E57" s="78" t="s">
        <v>121</v>
      </c>
      <c r="F57" s="104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6"/>
      <c r="R57" s="104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6"/>
      <c r="AD57" s="104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6"/>
      <c r="AP57" s="104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6"/>
      <c r="BB57" s="104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6"/>
      <c r="BN57" s="104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6"/>
      <c r="BZ57" s="104"/>
      <c r="CA57" s="105"/>
      <c r="CB57" s="105"/>
      <c r="CC57" s="105"/>
      <c r="CD57" s="105"/>
      <c r="CE57" s="105"/>
      <c r="CF57" s="105"/>
      <c r="CG57" s="105"/>
      <c r="CH57" s="105"/>
      <c r="CI57" s="105"/>
      <c r="CJ57" s="105"/>
      <c r="CK57" s="105"/>
      <c r="CL57" s="104">
        <v>35315594.670000009</v>
      </c>
      <c r="CM57" s="105">
        <v>5268335.01</v>
      </c>
      <c r="CN57" s="105">
        <v>24101008.739999998</v>
      </c>
      <c r="CO57" s="105">
        <v>15271204.140000001</v>
      </c>
      <c r="CP57" s="105">
        <v>5539143.8399999999</v>
      </c>
      <c r="CQ57" s="105">
        <v>11192069.119999999</v>
      </c>
      <c r="CR57" s="105">
        <v>70863883.469999999</v>
      </c>
      <c r="CS57" s="105">
        <v>45329380.350000009</v>
      </c>
      <c r="CT57" s="105">
        <v>16107867.279999999</v>
      </c>
      <c r="CU57" s="105">
        <v>443723.68999999994</v>
      </c>
      <c r="CV57" s="105">
        <v>890239.71000000008</v>
      </c>
      <c r="CW57" s="106">
        <v>103544900.23000002</v>
      </c>
      <c r="CX57" s="104">
        <f>+SUM(CX58:CX59)</f>
        <v>8465009.2400000002</v>
      </c>
      <c r="CY57" s="105">
        <f t="shared" ref="CY57:DI57" si="9">+SUM(CY58:CY59)</f>
        <v>1291764.22</v>
      </c>
      <c r="CZ57" s="105">
        <f t="shared" si="9"/>
        <v>68907940.25</v>
      </c>
      <c r="DA57" s="105">
        <f t="shared" si="9"/>
        <v>21255913.530000001</v>
      </c>
      <c r="DB57" s="105">
        <f t="shared" si="9"/>
        <v>195116927.54999995</v>
      </c>
      <c r="DC57" s="105">
        <f t="shared" si="9"/>
        <v>524720.3600000001</v>
      </c>
      <c r="DD57" s="105">
        <f t="shared" si="9"/>
        <v>2030778.19</v>
      </c>
      <c r="DE57" s="105">
        <f t="shared" si="9"/>
        <v>1036448.0800000001</v>
      </c>
      <c r="DF57" s="105">
        <f t="shared" si="9"/>
        <v>686675.49999999988</v>
      </c>
      <c r="DG57" s="105">
        <f t="shared" si="9"/>
        <v>667139.21999999974</v>
      </c>
      <c r="DH57" s="105">
        <f t="shared" si="9"/>
        <v>3183546.63</v>
      </c>
      <c r="DI57" s="106">
        <f t="shared" si="9"/>
        <v>6991400.6100000003</v>
      </c>
      <c r="DJ57" s="104">
        <v>21159220.969999999</v>
      </c>
      <c r="DK57" s="105">
        <v>1845682.1400000001</v>
      </c>
      <c r="DL57" s="105">
        <v>509281014.27999997</v>
      </c>
      <c r="DM57" s="105">
        <v>360049</v>
      </c>
      <c r="DN57" s="105">
        <v>844590.42999999993</v>
      </c>
      <c r="DO57" s="105">
        <v>858399.53999999992</v>
      </c>
      <c r="DP57" s="105">
        <v>2048899.46</v>
      </c>
      <c r="DQ57" s="105">
        <v>0</v>
      </c>
      <c r="DR57" s="105">
        <v>0</v>
      </c>
      <c r="DS57" s="105">
        <v>0</v>
      </c>
      <c r="DT57" s="105">
        <v>0</v>
      </c>
      <c r="DU57" s="106">
        <v>0</v>
      </c>
    </row>
    <row r="58" spans="1:125">
      <c r="D58" s="74">
        <v>7511</v>
      </c>
      <c r="E58" s="78" t="s">
        <v>122</v>
      </c>
      <c r="F58" s="104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6"/>
      <c r="R58" s="104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6"/>
      <c r="AD58" s="104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6"/>
      <c r="AP58" s="104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6"/>
      <c r="BB58" s="104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6"/>
      <c r="BN58" s="104"/>
      <c r="BO58" s="105"/>
      <c r="BP58" s="105"/>
      <c r="BQ58" s="105"/>
      <c r="BR58" s="105"/>
      <c r="BS58" s="105"/>
      <c r="BT58" s="105"/>
      <c r="BU58" s="105"/>
      <c r="BV58" s="105"/>
      <c r="BW58" s="105"/>
      <c r="BX58" s="105"/>
      <c r="BY58" s="106"/>
      <c r="BZ58" s="104"/>
      <c r="CA58" s="105"/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4">
        <v>0</v>
      </c>
      <c r="CM58" s="105">
        <v>3971500</v>
      </c>
      <c r="CN58" s="105">
        <v>23000000</v>
      </c>
      <c r="CO58" s="105">
        <v>14499142</v>
      </c>
      <c r="CP58" s="105">
        <v>4400000</v>
      </c>
      <c r="CQ58" s="105">
        <v>7801000</v>
      </c>
      <c r="CR58" s="105">
        <v>11000000</v>
      </c>
      <c r="CS58" s="105">
        <v>44678500</v>
      </c>
      <c r="CT58" s="105">
        <v>16000000</v>
      </c>
      <c r="CU58" s="105">
        <v>0</v>
      </c>
      <c r="CV58" s="105">
        <v>0</v>
      </c>
      <c r="CW58" s="106">
        <v>20000000</v>
      </c>
      <c r="CX58" s="104">
        <v>8351610.0300000003</v>
      </c>
      <c r="CY58" s="105">
        <v>1000000</v>
      </c>
      <c r="CZ58" s="105">
        <v>68600000</v>
      </c>
      <c r="DA58" s="105">
        <v>20459149.640000001</v>
      </c>
      <c r="DB58" s="105">
        <v>0</v>
      </c>
      <c r="DC58" s="105">
        <v>0</v>
      </c>
      <c r="DD58" s="105">
        <v>0</v>
      </c>
      <c r="DE58" s="105">
        <v>0</v>
      </c>
      <c r="DF58" s="105">
        <v>0</v>
      </c>
      <c r="DG58" s="105">
        <v>0</v>
      </c>
      <c r="DH58" s="105">
        <v>0</v>
      </c>
      <c r="DI58" s="106">
        <v>6000000</v>
      </c>
      <c r="DJ58" s="104">
        <v>21128188.379999999</v>
      </c>
      <c r="DK58" s="105">
        <v>1515711.62</v>
      </c>
      <c r="DL58" s="105">
        <v>12751233.139999999</v>
      </c>
      <c r="DM58" s="105">
        <v>0</v>
      </c>
      <c r="DN58" s="105">
        <v>0</v>
      </c>
      <c r="DO58" s="105">
        <v>0</v>
      </c>
      <c r="DP58" s="105">
        <v>0</v>
      </c>
      <c r="DQ58" s="105">
        <v>0</v>
      </c>
      <c r="DR58" s="105">
        <v>0</v>
      </c>
      <c r="DS58" s="105">
        <v>0</v>
      </c>
      <c r="DT58" s="105">
        <v>0</v>
      </c>
      <c r="DU58" s="106">
        <v>0</v>
      </c>
    </row>
    <row r="59" spans="1:125">
      <c r="D59" s="74">
        <v>7512</v>
      </c>
      <c r="E59" s="78" t="s">
        <v>124</v>
      </c>
      <c r="F59" s="104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6"/>
      <c r="R59" s="104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6"/>
      <c r="AD59" s="104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6"/>
      <c r="AP59" s="104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6"/>
      <c r="BB59" s="104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6"/>
      <c r="BN59" s="104"/>
      <c r="BO59" s="105"/>
      <c r="BP59" s="105"/>
      <c r="BQ59" s="105"/>
      <c r="BR59" s="105"/>
      <c r="BS59" s="105"/>
      <c r="BT59" s="105"/>
      <c r="BU59" s="105"/>
      <c r="BV59" s="105"/>
      <c r="BW59" s="105"/>
      <c r="BX59" s="105"/>
      <c r="BY59" s="106"/>
      <c r="BZ59" s="104"/>
      <c r="CA59" s="105"/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4">
        <v>35315594.670000009</v>
      </c>
      <c r="CM59" s="105">
        <v>1296835.0099999998</v>
      </c>
      <c r="CN59" s="105">
        <v>1101008.7399999998</v>
      </c>
      <c r="CO59" s="105">
        <v>772062.14000000025</v>
      </c>
      <c r="CP59" s="105">
        <v>1139143.8399999999</v>
      </c>
      <c r="CQ59" s="105">
        <v>3391069.1199999996</v>
      </c>
      <c r="CR59" s="105">
        <v>59863883.469999999</v>
      </c>
      <c r="CS59" s="105">
        <v>650880.35000001104</v>
      </c>
      <c r="CT59" s="105">
        <v>107867.28</v>
      </c>
      <c r="CU59" s="105">
        <v>443723.68999999994</v>
      </c>
      <c r="CV59" s="105">
        <v>890239.71000000008</v>
      </c>
      <c r="CW59" s="106">
        <v>83544900.230000019</v>
      </c>
      <c r="CX59" s="104">
        <v>113399.21</v>
      </c>
      <c r="CY59" s="105">
        <v>291764.22000000003</v>
      </c>
      <c r="CZ59" s="105">
        <v>307940.25</v>
      </c>
      <c r="DA59" s="105">
        <v>796763.8899999999</v>
      </c>
      <c r="DB59" s="105">
        <v>195116927.54999995</v>
      </c>
      <c r="DC59" s="105">
        <v>524720.3600000001</v>
      </c>
      <c r="DD59" s="105">
        <v>2030778.19</v>
      </c>
      <c r="DE59" s="105">
        <v>1036448.0800000001</v>
      </c>
      <c r="DF59" s="105">
        <v>686675.49999999988</v>
      </c>
      <c r="DG59" s="105">
        <v>667139.21999999974</v>
      </c>
      <c r="DH59" s="105">
        <v>3183546.63</v>
      </c>
      <c r="DI59" s="106">
        <v>991400.6100000001</v>
      </c>
      <c r="DJ59" s="104">
        <v>31032.590000000004</v>
      </c>
      <c r="DK59" s="105">
        <v>329970.52</v>
      </c>
      <c r="DL59" s="105">
        <v>496529781.13999999</v>
      </c>
      <c r="DM59" s="105">
        <v>360049</v>
      </c>
      <c r="DN59" s="105">
        <v>844590.42999999993</v>
      </c>
      <c r="DO59" s="105">
        <v>858399.53999999992</v>
      </c>
      <c r="DP59" s="105">
        <v>2048899.46</v>
      </c>
      <c r="DQ59" s="105">
        <v>0</v>
      </c>
      <c r="DR59" s="105">
        <v>0</v>
      </c>
      <c r="DS59" s="105">
        <v>0</v>
      </c>
      <c r="DT59" s="105">
        <v>0</v>
      </c>
      <c r="DU59" s="106">
        <v>0</v>
      </c>
    </row>
    <row r="60" spans="1:125">
      <c r="A60" s="74">
        <v>4</v>
      </c>
      <c r="B60" s="74" t="s">
        <v>100</v>
      </c>
      <c r="E60" s="78" t="s">
        <v>126</v>
      </c>
      <c r="F60" s="104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6"/>
      <c r="R60" s="104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6"/>
      <c r="AD60" s="104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6"/>
      <c r="AP60" s="104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6"/>
      <c r="BB60" s="104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6"/>
      <c r="BN60" s="104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6"/>
      <c r="BZ60" s="104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4">
        <v>94307949.460000023</v>
      </c>
      <c r="CM60" s="105">
        <v>96306254.559999973</v>
      </c>
      <c r="CN60" s="105">
        <v>105643727.31999998</v>
      </c>
      <c r="CO60" s="105">
        <v>123882956.18999998</v>
      </c>
      <c r="CP60" s="105">
        <v>104952049.41000001</v>
      </c>
      <c r="CQ60" s="105">
        <v>107208498.05000001</v>
      </c>
      <c r="CR60" s="105">
        <v>183973851.75</v>
      </c>
      <c r="CS60" s="105">
        <v>153443488.11999997</v>
      </c>
      <c r="CT60" s="105">
        <v>138489025.28</v>
      </c>
      <c r="CU60" s="105">
        <v>110071743.03999998</v>
      </c>
      <c r="CV60" s="105">
        <v>108715971.88000003</v>
      </c>
      <c r="CW60" s="106">
        <v>215842736.36999997</v>
      </c>
      <c r="CX60" s="104">
        <v>97317484.659999967</v>
      </c>
      <c r="CY60" s="105">
        <v>92267662.769999996</v>
      </c>
      <c r="CZ60" s="105">
        <v>123864954.85999998</v>
      </c>
      <c r="DA60" s="105">
        <v>159996047.92000002</v>
      </c>
      <c r="DB60" s="105">
        <v>115946248.65000004</v>
      </c>
      <c r="DC60" s="105">
        <v>156848754.83000001</v>
      </c>
      <c r="DD60" s="105">
        <v>138918968.11000001</v>
      </c>
      <c r="DE60" s="105">
        <v>113231651.90000004</v>
      </c>
      <c r="DF60" s="105">
        <v>135037244.5</v>
      </c>
      <c r="DG60" s="105">
        <v>168342623.51999995</v>
      </c>
      <c r="DH60" s="105">
        <v>110912573.27999999</v>
      </c>
      <c r="DI60" s="106">
        <v>186218449.95999998</v>
      </c>
      <c r="DJ60" s="104">
        <v>108627427.87000003</v>
      </c>
      <c r="DK60" s="105">
        <v>108052603.74000004</v>
      </c>
      <c r="DL60" s="105">
        <v>140157317.56000003</v>
      </c>
      <c r="DM60" s="105">
        <v>176437741.36000004</v>
      </c>
      <c r="DN60" s="105">
        <v>116025559.72000001</v>
      </c>
      <c r="DO60" s="105">
        <v>146623836.45999998</v>
      </c>
      <c r="DP60" s="105">
        <v>160523924.76000008</v>
      </c>
      <c r="DQ60" s="105">
        <v>0</v>
      </c>
      <c r="DR60" s="105">
        <v>0</v>
      </c>
      <c r="DS60" s="105">
        <v>0</v>
      </c>
      <c r="DT60" s="105">
        <v>0</v>
      </c>
      <c r="DU60" s="106">
        <v>0</v>
      </c>
    </row>
    <row r="61" spans="1:125">
      <c r="A61" s="74" t="s">
        <v>100</v>
      </c>
      <c r="B61" s="74">
        <v>41</v>
      </c>
      <c r="D61" s="74">
        <v>41</v>
      </c>
      <c r="E61" s="78" t="s">
        <v>128</v>
      </c>
      <c r="F61" s="104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6"/>
      <c r="R61" s="104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6"/>
      <c r="AD61" s="104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6"/>
      <c r="AP61" s="104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6"/>
      <c r="BB61" s="104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6"/>
      <c r="BN61" s="104"/>
      <c r="BO61" s="105"/>
      <c r="BP61" s="105"/>
      <c r="BQ61" s="105"/>
      <c r="BR61" s="105"/>
      <c r="BS61" s="105"/>
      <c r="BT61" s="105"/>
      <c r="BU61" s="105"/>
      <c r="BV61" s="105"/>
      <c r="BW61" s="105"/>
      <c r="BX61" s="105"/>
      <c r="BY61" s="106"/>
      <c r="BZ61" s="104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4">
        <v>37559259.920000024</v>
      </c>
      <c r="CM61" s="105">
        <v>43448523.989999987</v>
      </c>
      <c r="CN61" s="105">
        <v>45712746.45000001</v>
      </c>
      <c r="CO61" s="105">
        <v>66765798.219999984</v>
      </c>
      <c r="CP61" s="105">
        <v>47578093.07</v>
      </c>
      <c r="CQ61" s="105">
        <v>39972707.770000003</v>
      </c>
      <c r="CR61" s="105">
        <v>52244035.139999993</v>
      </c>
      <c r="CS61" s="105">
        <v>46109305.099999987</v>
      </c>
      <c r="CT61" s="105">
        <v>64428387.520000018</v>
      </c>
      <c r="CU61" s="105">
        <v>44963115.269999988</v>
      </c>
      <c r="CV61" s="105">
        <v>46191093.280000009</v>
      </c>
      <c r="CW61" s="106">
        <v>70669565.129999951</v>
      </c>
      <c r="CX61" s="104">
        <v>42216035.849999994</v>
      </c>
      <c r="CY61" s="105">
        <v>41130298.030000016</v>
      </c>
      <c r="CZ61" s="105">
        <v>49493169.750000015</v>
      </c>
      <c r="DA61" s="105">
        <v>70051323.610000014</v>
      </c>
      <c r="DB61" s="105">
        <v>51516751.940000005</v>
      </c>
      <c r="DC61" s="105">
        <v>49625821.550000019</v>
      </c>
      <c r="DD61" s="105">
        <v>50767489.420000017</v>
      </c>
      <c r="DE61" s="105">
        <v>49252371.980000004</v>
      </c>
      <c r="DF61" s="105">
        <v>61638074.43</v>
      </c>
      <c r="DG61" s="105">
        <v>93391867.109999985</v>
      </c>
      <c r="DH61" s="105">
        <v>52952569</v>
      </c>
      <c r="DI61" s="106">
        <v>79489436.039999947</v>
      </c>
      <c r="DJ61" s="104">
        <v>40114151.419999994</v>
      </c>
      <c r="DK61" s="105">
        <v>45951425.210000023</v>
      </c>
      <c r="DL61" s="105">
        <v>52780143.020000003</v>
      </c>
      <c r="DM61" s="105">
        <v>62848965.050000012</v>
      </c>
      <c r="DN61" s="105">
        <v>59572004.990000002</v>
      </c>
      <c r="DO61" s="105">
        <v>46791450.780000001</v>
      </c>
      <c r="DP61" s="105">
        <v>53421895.880000047</v>
      </c>
      <c r="DQ61" s="105">
        <v>0</v>
      </c>
      <c r="DR61" s="105">
        <v>0</v>
      </c>
      <c r="DS61" s="105">
        <v>0</v>
      </c>
      <c r="DT61" s="105">
        <v>0</v>
      </c>
      <c r="DU61" s="106">
        <v>0</v>
      </c>
    </row>
    <row r="62" spans="1:125">
      <c r="C62" s="74">
        <v>411</v>
      </c>
      <c r="D62" s="74">
        <v>411</v>
      </c>
      <c r="E62" s="78" t="s">
        <v>130</v>
      </c>
      <c r="F62" s="104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6"/>
      <c r="R62" s="104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6"/>
      <c r="AD62" s="104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6"/>
      <c r="AP62" s="104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6"/>
      <c r="BB62" s="104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6"/>
      <c r="BN62" s="104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6"/>
      <c r="BZ62" s="104"/>
      <c r="CA62" s="105"/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4">
        <v>30971376.560000021</v>
      </c>
      <c r="CM62" s="105">
        <v>31767543.569999989</v>
      </c>
      <c r="CN62" s="105">
        <v>27281136.950000007</v>
      </c>
      <c r="CO62" s="105">
        <v>29258745.93999999</v>
      </c>
      <c r="CP62" s="105">
        <v>36008593.489999995</v>
      </c>
      <c r="CQ62" s="105">
        <v>25859054.300000004</v>
      </c>
      <c r="CR62" s="105">
        <v>34643447.109999992</v>
      </c>
      <c r="CS62" s="105">
        <v>30708364.169999976</v>
      </c>
      <c r="CT62" s="105">
        <v>31076205.190000027</v>
      </c>
      <c r="CU62" s="105">
        <v>30090664.149999991</v>
      </c>
      <c r="CV62" s="105">
        <v>33509791.740000006</v>
      </c>
      <c r="CW62" s="106">
        <v>29829446.999999981</v>
      </c>
      <c r="CX62" s="104">
        <v>31746411.439999994</v>
      </c>
      <c r="CY62" s="105">
        <v>31990959.730000015</v>
      </c>
      <c r="CZ62" s="105">
        <v>28950708.15000001</v>
      </c>
      <c r="DA62" s="105">
        <v>33400618.050000034</v>
      </c>
      <c r="DB62" s="105">
        <v>33991909.009999998</v>
      </c>
      <c r="DC62" s="105">
        <v>29160070.500000026</v>
      </c>
      <c r="DD62" s="105">
        <v>31638711.200000018</v>
      </c>
      <c r="DE62" s="105">
        <v>33567786.790000007</v>
      </c>
      <c r="DF62" s="105">
        <v>32190092.469999995</v>
      </c>
      <c r="DG62" s="105">
        <v>28617014.909999985</v>
      </c>
      <c r="DH62" s="105">
        <v>36527138.559999987</v>
      </c>
      <c r="DI62" s="106">
        <v>35561795.230000004</v>
      </c>
      <c r="DJ62" s="104">
        <v>31417131.419999998</v>
      </c>
      <c r="DK62" s="105">
        <v>31713123.150000025</v>
      </c>
      <c r="DL62" s="105">
        <v>31097646.160000004</v>
      </c>
      <c r="DM62" s="105">
        <v>30027106.569999997</v>
      </c>
      <c r="DN62" s="105">
        <v>30719874.460000001</v>
      </c>
      <c r="DO62" s="105">
        <v>31555486.389999993</v>
      </c>
      <c r="DP62" s="105">
        <v>33924786.88000004</v>
      </c>
      <c r="DQ62" s="105">
        <v>0</v>
      </c>
      <c r="DR62" s="105">
        <v>0</v>
      </c>
      <c r="DS62" s="105">
        <v>0</v>
      </c>
      <c r="DT62" s="105">
        <v>0</v>
      </c>
      <c r="DU62" s="106">
        <v>0</v>
      </c>
    </row>
    <row r="63" spans="1:125">
      <c r="D63" s="74">
        <v>4111</v>
      </c>
      <c r="E63" s="78" t="s">
        <v>132</v>
      </c>
      <c r="F63" s="104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6"/>
      <c r="R63" s="104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6"/>
      <c r="AD63" s="104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6"/>
      <c r="AP63" s="104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6"/>
      <c r="BB63" s="104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6"/>
      <c r="BN63" s="104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6"/>
      <c r="BZ63" s="104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4">
        <v>18758147.750000019</v>
      </c>
      <c r="CM63" s="105">
        <v>18989881.539999992</v>
      </c>
      <c r="CN63" s="105">
        <v>18491769.340000004</v>
      </c>
      <c r="CO63" s="105">
        <v>18557037.069999985</v>
      </c>
      <c r="CP63" s="105">
        <v>18809546.539999992</v>
      </c>
      <c r="CQ63" s="105">
        <v>18845356.610000007</v>
      </c>
      <c r="CR63" s="105">
        <v>18329118.359999999</v>
      </c>
      <c r="CS63" s="105">
        <v>17729850.409999985</v>
      </c>
      <c r="CT63" s="105">
        <v>18635314.670000028</v>
      </c>
      <c r="CU63" s="105">
        <v>18568296.599999987</v>
      </c>
      <c r="CV63" s="105">
        <v>18594970.310000006</v>
      </c>
      <c r="CW63" s="106">
        <v>17457834.379999984</v>
      </c>
      <c r="CX63" s="104">
        <v>18808221.599999998</v>
      </c>
      <c r="CY63" s="105">
        <v>19006831.740000017</v>
      </c>
      <c r="CZ63" s="105">
        <v>18690045.350000009</v>
      </c>
      <c r="DA63" s="105">
        <v>18847542.830000032</v>
      </c>
      <c r="DB63" s="105">
        <v>18962976.520000003</v>
      </c>
      <c r="DC63" s="105">
        <v>18798683.290000021</v>
      </c>
      <c r="DD63" s="105">
        <v>18728690.680000022</v>
      </c>
      <c r="DE63" s="105">
        <v>18176066.640000004</v>
      </c>
      <c r="DF63" s="105">
        <v>18820822.929999996</v>
      </c>
      <c r="DG63" s="105">
        <v>18899273.949999981</v>
      </c>
      <c r="DH63" s="105">
        <v>19064032.809999999</v>
      </c>
      <c r="DI63" s="106">
        <v>19808287.590000004</v>
      </c>
      <c r="DJ63" s="104">
        <v>18672267.489999995</v>
      </c>
      <c r="DK63" s="105">
        <v>18755401.350000016</v>
      </c>
      <c r="DL63" s="105">
        <v>18490790.249999996</v>
      </c>
      <c r="DM63" s="105">
        <v>18512111.879999995</v>
      </c>
      <c r="DN63" s="105">
        <v>18703654.850000005</v>
      </c>
      <c r="DO63" s="105">
        <v>18407099.799999993</v>
      </c>
      <c r="DP63" s="105">
        <v>18296180.900000039</v>
      </c>
      <c r="DQ63" s="105">
        <v>0</v>
      </c>
      <c r="DR63" s="105">
        <v>0</v>
      </c>
      <c r="DS63" s="105">
        <v>0</v>
      </c>
      <c r="DT63" s="105">
        <v>0</v>
      </c>
      <c r="DU63" s="106">
        <v>0</v>
      </c>
    </row>
    <row r="64" spans="1:125">
      <c r="D64" s="74">
        <v>4112</v>
      </c>
      <c r="E64" s="78" t="s">
        <v>134</v>
      </c>
      <c r="F64" s="104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6"/>
      <c r="R64" s="104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6"/>
      <c r="AD64" s="104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6"/>
      <c r="AP64" s="104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6"/>
      <c r="BB64" s="104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6"/>
      <c r="BN64" s="104"/>
      <c r="BO64" s="105"/>
      <c r="BP64" s="105"/>
      <c r="BQ64" s="105"/>
      <c r="BR64" s="105"/>
      <c r="BS64" s="105"/>
      <c r="BT64" s="105"/>
      <c r="BU64" s="105"/>
      <c r="BV64" s="105"/>
      <c r="BW64" s="105"/>
      <c r="BX64" s="105"/>
      <c r="BY64" s="106"/>
      <c r="BZ64" s="104"/>
      <c r="CA64" s="105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4">
        <v>2431094.8300000015</v>
      </c>
      <c r="CM64" s="105">
        <v>2651304.4</v>
      </c>
      <c r="CN64" s="105">
        <v>1609026.9900000007</v>
      </c>
      <c r="CO64" s="105">
        <v>2182272.67</v>
      </c>
      <c r="CP64" s="105">
        <v>3617366.3199999994</v>
      </c>
      <c r="CQ64" s="105">
        <v>1485049.0899999999</v>
      </c>
      <c r="CR64" s="105">
        <v>3587807.7899999991</v>
      </c>
      <c r="CS64" s="105">
        <v>2639815.1</v>
      </c>
      <c r="CT64" s="105">
        <v>2531424.3000000003</v>
      </c>
      <c r="CU64" s="105">
        <v>2534399.5599999996</v>
      </c>
      <c r="CV64" s="105">
        <v>3159372.88</v>
      </c>
      <c r="CW64" s="106">
        <v>2753289.49</v>
      </c>
      <c r="CX64" s="104">
        <v>2675264.75</v>
      </c>
      <c r="CY64" s="105">
        <v>2705751.2</v>
      </c>
      <c r="CZ64" s="105">
        <v>2103408.4899999993</v>
      </c>
      <c r="DA64" s="105">
        <v>3206091.22</v>
      </c>
      <c r="DB64" s="105">
        <v>3060411.29</v>
      </c>
      <c r="DC64" s="105">
        <v>2151902.8800000013</v>
      </c>
      <c r="DD64" s="105">
        <v>2665901.8399999994</v>
      </c>
      <c r="DE64" s="105">
        <v>3141726.9400000004</v>
      </c>
      <c r="DF64" s="105">
        <v>2763120.8400000008</v>
      </c>
      <c r="DG64" s="105">
        <v>1664258.1799999992</v>
      </c>
      <c r="DH64" s="105">
        <v>3999693.7899999996</v>
      </c>
      <c r="DI64" s="106">
        <v>3380577.3200000003</v>
      </c>
      <c r="DJ64" s="104">
        <v>2653067.73</v>
      </c>
      <c r="DK64" s="105">
        <v>2593668</v>
      </c>
      <c r="DL64" s="105">
        <v>2630710.9099999988</v>
      </c>
      <c r="DM64" s="105">
        <v>2468617.7200000002</v>
      </c>
      <c r="DN64" s="105">
        <v>2210217.2400000012</v>
      </c>
      <c r="DO64" s="105">
        <v>2694234.419999999</v>
      </c>
      <c r="DP64" s="105">
        <v>3135529.2400000016</v>
      </c>
      <c r="DQ64" s="105">
        <v>0</v>
      </c>
      <c r="DR64" s="105">
        <v>0</v>
      </c>
      <c r="DS64" s="105">
        <v>0</v>
      </c>
      <c r="DT64" s="105">
        <v>0</v>
      </c>
      <c r="DU64" s="106">
        <v>0</v>
      </c>
    </row>
    <row r="65" spans="3:125">
      <c r="D65" s="74">
        <v>4113</v>
      </c>
      <c r="E65" s="78" t="s">
        <v>135</v>
      </c>
      <c r="F65" s="104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6"/>
      <c r="R65" s="104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6"/>
      <c r="AD65" s="104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6"/>
      <c r="AP65" s="104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6"/>
      <c r="BB65" s="104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6"/>
      <c r="BN65" s="104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6"/>
      <c r="BZ65" s="104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4">
        <v>6343908.7599999979</v>
      </c>
      <c r="CM65" s="105">
        <v>6417211.330000001</v>
      </c>
      <c r="CN65" s="105">
        <v>4181642.1700000013</v>
      </c>
      <c r="CO65" s="105">
        <v>5287956.8800000045</v>
      </c>
      <c r="CP65" s="105">
        <v>8800435.3200000022</v>
      </c>
      <c r="CQ65" s="105">
        <v>3046457.2</v>
      </c>
      <c r="CR65" s="105">
        <v>8138688.8899999941</v>
      </c>
      <c r="CS65" s="105">
        <v>6611090.3299999945</v>
      </c>
      <c r="CT65" s="105">
        <v>6272723.6099999985</v>
      </c>
      <c r="CU65" s="105">
        <v>5646318.7200000035</v>
      </c>
      <c r="CV65" s="105">
        <v>7714058.6300000018</v>
      </c>
      <c r="CW65" s="106">
        <v>6070028.1499999966</v>
      </c>
      <c r="CX65" s="104">
        <v>6537985.2499999963</v>
      </c>
      <c r="CY65" s="105">
        <v>6565570.8700000001</v>
      </c>
      <c r="CZ65" s="105">
        <v>5120485.9700000007</v>
      </c>
      <c r="DA65" s="105">
        <v>6909301.370000002</v>
      </c>
      <c r="DB65" s="105">
        <v>7837021.7299999967</v>
      </c>
      <c r="DC65" s="105">
        <v>5312936.7400000021</v>
      </c>
      <c r="DD65" s="105">
        <v>6511278.9899999956</v>
      </c>
      <c r="DE65" s="105">
        <v>7870507.089999998</v>
      </c>
      <c r="DF65" s="105">
        <v>6748205.0299999965</v>
      </c>
      <c r="DG65" s="105">
        <v>5155134.6600000048</v>
      </c>
      <c r="DH65" s="105">
        <v>8404579.709999986</v>
      </c>
      <c r="DI65" s="106">
        <v>7898105.0900000008</v>
      </c>
      <c r="DJ65" s="104">
        <v>6459838.0800000019</v>
      </c>
      <c r="DK65" s="105">
        <v>6483082.8700000048</v>
      </c>
      <c r="DL65" s="105">
        <v>6393423.8700000057</v>
      </c>
      <c r="DM65" s="105">
        <v>5397618.7200000035</v>
      </c>
      <c r="DN65" s="105">
        <v>6107437.1499999994</v>
      </c>
      <c r="DO65" s="105">
        <v>6523721.7100000046</v>
      </c>
      <c r="DP65" s="105">
        <v>7913168.7099999972</v>
      </c>
      <c r="DQ65" s="105">
        <v>0</v>
      </c>
      <c r="DR65" s="105">
        <v>0</v>
      </c>
      <c r="DS65" s="105">
        <v>0</v>
      </c>
      <c r="DT65" s="105">
        <v>0</v>
      </c>
      <c r="DU65" s="106">
        <v>0</v>
      </c>
    </row>
    <row r="66" spans="3:125">
      <c r="D66" s="74">
        <v>4114</v>
      </c>
      <c r="E66" s="78" t="s">
        <v>137</v>
      </c>
      <c r="F66" s="104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6"/>
      <c r="R66" s="104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6"/>
      <c r="AD66" s="104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6"/>
      <c r="AP66" s="104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6"/>
      <c r="BB66" s="104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6"/>
      <c r="BN66" s="104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6"/>
      <c r="BZ66" s="104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4">
        <v>3322321.0100000007</v>
      </c>
      <c r="CM66" s="105">
        <v>3390483.3899999987</v>
      </c>
      <c r="CN66" s="105">
        <v>2701315.0200000009</v>
      </c>
      <c r="CO66" s="105">
        <v>2868289.1900000018</v>
      </c>
      <c r="CP66" s="105">
        <v>4326169.6700000009</v>
      </c>
      <c r="CQ66" s="105">
        <v>2193301.4299999992</v>
      </c>
      <c r="CR66" s="105">
        <v>3951470.6399999983</v>
      </c>
      <c r="CS66" s="105">
        <v>3347001.8199999933</v>
      </c>
      <c r="CT66" s="105">
        <v>3269202.2800000026</v>
      </c>
      <c r="CU66" s="105">
        <v>3242322.49</v>
      </c>
      <c r="CV66" s="105">
        <v>3315110.6299999994</v>
      </c>
      <c r="CW66" s="106">
        <v>3155457.2800000007</v>
      </c>
      <c r="CX66" s="104">
        <v>3348368.9899999993</v>
      </c>
      <c r="CY66" s="105">
        <v>3600953.8299999982</v>
      </c>
      <c r="CZ66" s="105">
        <v>2741076.2599999974</v>
      </c>
      <c r="DA66" s="105">
        <v>3971889.810000001</v>
      </c>
      <c r="DB66" s="105">
        <v>3439099.7700000005</v>
      </c>
      <c r="DC66" s="105">
        <v>2874066.7999999993</v>
      </c>
      <c r="DD66" s="105">
        <v>3346931.6500000013</v>
      </c>
      <c r="DE66" s="105">
        <v>3895981.3400000026</v>
      </c>
      <c r="DF66" s="105">
        <v>3516555.9799999995</v>
      </c>
      <c r="DG66" s="105">
        <v>2321253.34</v>
      </c>
      <c r="DH66" s="105">
        <v>4573579.5700000012</v>
      </c>
      <c r="DI66" s="106">
        <v>4015725.6599999978</v>
      </c>
      <c r="DJ66" s="104">
        <v>3373120.6799999983</v>
      </c>
      <c r="DK66" s="105">
        <v>3503325.820000005</v>
      </c>
      <c r="DL66" s="105">
        <v>3476486.85</v>
      </c>
      <c r="DM66" s="105">
        <v>2985803.3000000017</v>
      </c>
      <c r="DN66" s="105">
        <v>3403057.2899999972</v>
      </c>
      <c r="DO66" s="105">
        <v>3553842.7799999975</v>
      </c>
      <c r="DP66" s="105">
        <v>4133837.5100000016</v>
      </c>
      <c r="DQ66" s="105">
        <v>0</v>
      </c>
      <c r="DR66" s="105">
        <v>0</v>
      </c>
      <c r="DS66" s="105">
        <v>0</v>
      </c>
      <c r="DT66" s="105">
        <v>0</v>
      </c>
      <c r="DU66" s="106">
        <v>0</v>
      </c>
    </row>
    <row r="67" spans="3:125">
      <c r="D67" s="74">
        <v>4115</v>
      </c>
      <c r="E67" s="78" t="s">
        <v>139</v>
      </c>
      <c r="F67" s="104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6"/>
      <c r="R67" s="104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6"/>
      <c r="AD67" s="104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6"/>
      <c r="AP67" s="104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6"/>
      <c r="BB67" s="104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6"/>
      <c r="BN67" s="104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6"/>
      <c r="BZ67" s="104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4">
        <v>115904.21</v>
      </c>
      <c r="CM67" s="105">
        <v>318662.90999999974</v>
      </c>
      <c r="CN67" s="105">
        <v>297383.4299999997</v>
      </c>
      <c r="CO67" s="105">
        <v>363190.12999999995</v>
      </c>
      <c r="CP67" s="105">
        <v>455075.63999999955</v>
      </c>
      <c r="CQ67" s="105">
        <v>288889.96999999974</v>
      </c>
      <c r="CR67" s="105">
        <v>636361.43000000017</v>
      </c>
      <c r="CS67" s="105">
        <v>380606.51000000036</v>
      </c>
      <c r="CT67" s="105">
        <v>367540.3299999999</v>
      </c>
      <c r="CU67" s="105">
        <v>99326.77999999997</v>
      </c>
      <c r="CV67" s="105">
        <v>726279.28999999992</v>
      </c>
      <c r="CW67" s="106">
        <v>392837.70000000013</v>
      </c>
      <c r="CX67" s="104">
        <v>376570.8499999998</v>
      </c>
      <c r="CY67" s="105">
        <v>111852.08999999998</v>
      </c>
      <c r="CZ67" s="105">
        <v>295692.08000000025</v>
      </c>
      <c r="DA67" s="105">
        <v>465792.81999999977</v>
      </c>
      <c r="DB67" s="105">
        <v>692399.700000001</v>
      </c>
      <c r="DC67" s="105">
        <v>22480.79</v>
      </c>
      <c r="DD67" s="105">
        <v>385908.0400000001</v>
      </c>
      <c r="DE67" s="105">
        <v>483504.78</v>
      </c>
      <c r="DF67" s="105">
        <v>341387.68999999994</v>
      </c>
      <c r="DG67" s="105">
        <v>577094.77999999945</v>
      </c>
      <c r="DH67" s="105">
        <v>485252.67999999918</v>
      </c>
      <c r="DI67" s="106">
        <v>459099.56999999954</v>
      </c>
      <c r="DJ67" s="104">
        <v>258837.44000000012</v>
      </c>
      <c r="DK67" s="105">
        <v>377645.11000000039</v>
      </c>
      <c r="DL67" s="105">
        <v>106234.28000000001</v>
      </c>
      <c r="DM67" s="105">
        <v>662954.94999999972</v>
      </c>
      <c r="DN67" s="105">
        <v>295507.93000000011</v>
      </c>
      <c r="DO67" s="105">
        <v>376587.67999999976</v>
      </c>
      <c r="DP67" s="105">
        <v>446070.52000000014</v>
      </c>
      <c r="DQ67" s="105">
        <v>0</v>
      </c>
      <c r="DR67" s="105">
        <v>0</v>
      </c>
      <c r="DS67" s="105">
        <v>0</v>
      </c>
      <c r="DT67" s="105">
        <v>0</v>
      </c>
      <c r="DU67" s="106">
        <v>0</v>
      </c>
    </row>
    <row r="68" spans="3:125">
      <c r="C68" s="74">
        <v>412</v>
      </c>
      <c r="D68" s="74">
        <v>412</v>
      </c>
      <c r="E68" s="78" t="s">
        <v>141</v>
      </c>
      <c r="F68" s="104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6"/>
      <c r="R68" s="104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6"/>
      <c r="AD68" s="104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6"/>
      <c r="AP68" s="104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6"/>
      <c r="BB68" s="104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6"/>
      <c r="BN68" s="104"/>
      <c r="BO68" s="105"/>
      <c r="BP68" s="105"/>
      <c r="BQ68" s="105"/>
      <c r="BR68" s="105"/>
      <c r="BS68" s="105"/>
      <c r="BT68" s="105"/>
      <c r="BU68" s="105"/>
      <c r="BV68" s="105"/>
      <c r="BW68" s="105"/>
      <c r="BX68" s="105"/>
      <c r="BY68" s="106"/>
      <c r="BZ68" s="104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4">
        <v>1584140</v>
      </c>
      <c r="CM68" s="105">
        <v>494224.27999999968</v>
      </c>
      <c r="CN68" s="105">
        <v>1196100.0600000008</v>
      </c>
      <c r="CO68" s="105">
        <v>1826112.7700000014</v>
      </c>
      <c r="CP68" s="105">
        <v>404313.79000000004</v>
      </c>
      <c r="CQ68" s="105">
        <v>460176.8899999999</v>
      </c>
      <c r="CR68" s="105">
        <v>807342.56</v>
      </c>
      <c r="CS68" s="105">
        <v>1160483.8900000001</v>
      </c>
      <c r="CT68" s="105">
        <v>545300.30999999971</v>
      </c>
      <c r="CU68" s="105">
        <v>1094017.3800000006</v>
      </c>
      <c r="CV68" s="105">
        <v>577957.56000000029</v>
      </c>
      <c r="CW68" s="106">
        <v>1871989.5499999986</v>
      </c>
      <c r="CX68" s="104">
        <v>439879.61999999988</v>
      </c>
      <c r="CY68" s="105">
        <v>458274.3799999996</v>
      </c>
      <c r="CZ68" s="105">
        <v>1312845.2299999986</v>
      </c>
      <c r="DA68" s="105">
        <v>817179.90999999957</v>
      </c>
      <c r="DB68" s="105">
        <v>624959.39999999921</v>
      </c>
      <c r="DC68" s="105">
        <v>907125.79999999935</v>
      </c>
      <c r="DD68" s="105">
        <v>1035451.5999999981</v>
      </c>
      <c r="DE68" s="105">
        <v>804790.15999999922</v>
      </c>
      <c r="DF68" s="105">
        <v>843122.86999999988</v>
      </c>
      <c r="DG68" s="105">
        <v>1264399.8800000008</v>
      </c>
      <c r="DH68" s="105">
        <v>892455.30999999994</v>
      </c>
      <c r="DI68" s="106">
        <v>2425531.3999999957</v>
      </c>
      <c r="DJ68" s="104">
        <v>328535.11000000004</v>
      </c>
      <c r="DK68" s="105">
        <v>786646.2300000001</v>
      </c>
      <c r="DL68" s="105">
        <v>1465514.319999998</v>
      </c>
      <c r="DM68" s="105">
        <v>2142336.950000002</v>
      </c>
      <c r="DN68" s="105">
        <v>810226.86000000068</v>
      </c>
      <c r="DO68" s="105">
        <v>1128717.030000001</v>
      </c>
      <c r="DP68" s="105">
        <v>1168960.2600000005</v>
      </c>
      <c r="DQ68" s="105">
        <v>0</v>
      </c>
      <c r="DR68" s="105">
        <v>0</v>
      </c>
      <c r="DS68" s="105">
        <v>0</v>
      </c>
      <c r="DT68" s="105">
        <v>0</v>
      </c>
      <c r="DU68" s="106">
        <v>0</v>
      </c>
    </row>
    <row r="69" spans="3:125">
      <c r="D69" s="74">
        <v>4121</v>
      </c>
      <c r="E69" s="78" t="s">
        <v>143</v>
      </c>
      <c r="F69" s="104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6"/>
      <c r="R69" s="104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6"/>
      <c r="AD69" s="104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6"/>
      <c r="AP69" s="104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6"/>
      <c r="BB69" s="104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6"/>
      <c r="BN69" s="104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6"/>
      <c r="BZ69" s="104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4">
        <v>0</v>
      </c>
      <c r="CM69" s="105">
        <v>0</v>
      </c>
      <c r="CN69" s="105">
        <v>0</v>
      </c>
      <c r="CO69" s="105">
        <v>0</v>
      </c>
      <c r="CP69" s="105">
        <v>0</v>
      </c>
      <c r="CQ69" s="105">
        <v>0</v>
      </c>
      <c r="CR69" s="105">
        <v>0</v>
      </c>
      <c r="CS69" s="105">
        <v>0</v>
      </c>
      <c r="CT69" s="105">
        <v>0</v>
      </c>
      <c r="CU69" s="105">
        <v>0</v>
      </c>
      <c r="CV69" s="105">
        <v>0</v>
      </c>
      <c r="CW69" s="106">
        <v>0</v>
      </c>
      <c r="CX69" s="104">
        <v>0</v>
      </c>
      <c r="CY69" s="105">
        <v>0</v>
      </c>
      <c r="CZ69" s="105">
        <v>0</v>
      </c>
      <c r="DA69" s="105">
        <v>0</v>
      </c>
      <c r="DB69" s="105">
        <v>0</v>
      </c>
      <c r="DC69" s="105">
        <v>0</v>
      </c>
      <c r="DD69" s="105">
        <v>0</v>
      </c>
      <c r="DE69" s="105">
        <v>0</v>
      </c>
      <c r="DF69" s="105">
        <v>0</v>
      </c>
      <c r="DG69" s="105">
        <v>0</v>
      </c>
      <c r="DH69" s="105">
        <v>0</v>
      </c>
      <c r="DI69" s="106">
        <v>0</v>
      </c>
      <c r="DJ69" s="104">
        <v>0</v>
      </c>
      <c r="DK69" s="105">
        <v>0</v>
      </c>
      <c r="DL69" s="105">
        <v>0</v>
      </c>
      <c r="DM69" s="105">
        <v>0</v>
      </c>
      <c r="DN69" s="105">
        <v>0</v>
      </c>
      <c r="DO69" s="105">
        <v>0</v>
      </c>
      <c r="DP69" s="105">
        <v>0</v>
      </c>
      <c r="DQ69" s="105">
        <v>0</v>
      </c>
      <c r="DR69" s="105">
        <v>0</v>
      </c>
      <c r="DS69" s="105">
        <v>0</v>
      </c>
      <c r="DT69" s="105">
        <v>0</v>
      </c>
      <c r="DU69" s="106">
        <v>0</v>
      </c>
    </row>
    <row r="70" spans="3:125">
      <c r="D70" s="74">
        <v>4122</v>
      </c>
      <c r="E70" s="78" t="s">
        <v>145</v>
      </c>
      <c r="F70" s="104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6"/>
      <c r="R70" s="104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6"/>
      <c r="AD70" s="104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6"/>
      <c r="AP70" s="104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6"/>
      <c r="BB70" s="104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6"/>
      <c r="BN70" s="104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6"/>
      <c r="BZ70" s="104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4">
        <v>95525.150000000009</v>
      </c>
      <c r="CM70" s="105">
        <v>91532.839999999778</v>
      </c>
      <c r="CN70" s="105">
        <v>259848.52999999988</v>
      </c>
      <c r="CO70" s="105">
        <v>174792.77000000002</v>
      </c>
      <c r="CP70" s="105">
        <v>62540.990000000005</v>
      </c>
      <c r="CQ70" s="105">
        <v>169673.50999999998</v>
      </c>
      <c r="CR70" s="105">
        <v>176301.60999999981</v>
      </c>
      <c r="CS70" s="105">
        <v>265807.46999999968</v>
      </c>
      <c r="CT70" s="105">
        <v>94053.199999999793</v>
      </c>
      <c r="CU70" s="105">
        <v>250038.06999999972</v>
      </c>
      <c r="CV70" s="105">
        <v>76916.069999999818</v>
      </c>
      <c r="CW70" s="106">
        <v>351202.66999999963</v>
      </c>
      <c r="CX70" s="104">
        <v>110004.98999999999</v>
      </c>
      <c r="CY70" s="105">
        <v>62670.119999999981</v>
      </c>
      <c r="CZ70" s="105">
        <v>165102.31999999972</v>
      </c>
      <c r="DA70" s="105">
        <v>221698.77999999985</v>
      </c>
      <c r="DB70" s="105">
        <v>198457.40999999983</v>
      </c>
      <c r="DC70" s="105">
        <v>163753.70999999988</v>
      </c>
      <c r="DD70" s="105">
        <v>66630.97</v>
      </c>
      <c r="DE70" s="105">
        <v>187153.51000000007</v>
      </c>
      <c r="DF70" s="105">
        <v>188558.53000000006</v>
      </c>
      <c r="DG70" s="105">
        <v>271663.46999999991</v>
      </c>
      <c r="DH70" s="105">
        <v>61567.119999999981</v>
      </c>
      <c r="DI70" s="106">
        <v>379473.51999999996</v>
      </c>
      <c r="DJ70" s="104">
        <v>99742.120000000024</v>
      </c>
      <c r="DK70" s="105">
        <v>77774.550000000017</v>
      </c>
      <c r="DL70" s="105">
        <v>179968.09999999974</v>
      </c>
      <c r="DM70" s="105">
        <v>276562.08999999979</v>
      </c>
      <c r="DN70" s="105">
        <v>176035.14999999994</v>
      </c>
      <c r="DO70" s="105">
        <v>178052.43</v>
      </c>
      <c r="DP70" s="105">
        <v>188909.78999999998</v>
      </c>
      <c r="DQ70" s="105">
        <v>0</v>
      </c>
      <c r="DR70" s="105">
        <v>0</v>
      </c>
      <c r="DS70" s="105">
        <v>0</v>
      </c>
      <c r="DT70" s="105">
        <v>0</v>
      </c>
      <c r="DU70" s="106">
        <v>0</v>
      </c>
    </row>
    <row r="71" spans="3:125">
      <c r="D71" s="74">
        <v>4123</v>
      </c>
      <c r="E71" s="78" t="s">
        <v>147</v>
      </c>
      <c r="F71" s="104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6"/>
      <c r="R71" s="104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6"/>
      <c r="AD71" s="104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6"/>
      <c r="AP71" s="104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6"/>
      <c r="BB71" s="104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6"/>
      <c r="BN71" s="104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6"/>
      <c r="BZ71" s="104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4">
        <v>7143.1</v>
      </c>
      <c r="CM71" s="105">
        <v>7130.23</v>
      </c>
      <c r="CN71" s="105">
        <v>20976.6</v>
      </c>
      <c r="CO71" s="105">
        <v>22470.159999999996</v>
      </c>
      <c r="CP71" s="105">
        <v>8532.18</v>
      </c>
      <c r="CQ71" s="105">
        <v>7912.7800000000025</v>
      </c>
      <c r="CR71" s="105">
        <v>14068.380000000001</v>
      </c>
      <c r="CS71" s="105">
        <v>27578.57</v>
      </c>
      <c r="CT71" s="105">
        <v>6278.68</v>
      </c>
      <c r="CU71" s="105">
        <v>13598.800000000001</v>
      </c>
      <c r="CV71" s="105">
        <v>7547.7000000000007</v>
      </c>
      <c r="CW71" s="106">
        <v>28632.500000000004</v>
      </c>
      <c r="CX71" s="104">
        <v>14134.220000000005</v>
      </c>
      <c r="CY71" s="105">
        <v>1038.8</v>
      </c>
      <c r="CZ71" s="105">
        <v>13398.020000000002</v>
      </c>
      <c r="DA71" s="105">
        <v>30075.170000000002</v>
      </c>
      <c r="DB71" s="105">
        <v>14974.900000000001</v>
      </c>
      <c r="DC71" s="105">
        <v>13611.099999999999</v>
      </c>
      <c r="DD71" s="105">
        <v>1055</v>
      </c>
      <c r="DE71" s="105">
        <v>24517.22</v>
      </c>
      <c r="DF71" s="105">
        <v>6236.4900000000016</v>
      </c>
      <c r="DG71" s="105">
        <v>37585.109999999993</v>
      </c>
      <c r="DH71" s="105">
        <v>1166.4000000000001</v>
      </c>
      <c r="DI71" s="106">
        <v>35685.26</v>
      </c>
      <c r="DJ71" s="104">
        <v>16501.02</v>
      </c>
      <c r="DK71" s="105">
        <v>515.6</v>
      </c>
      <c r="DL71" s="105">
        <v>17701.669999999995</v>
      </c>
      <c r="DM71" s="105">
        <v>33216.080000000009</v>
      </c>
      <c r="DN71" s="105">
        <v>16903.580000000002</v>
      </c>
      <c r="DO71" s="105">
        <v>12818.669999999998</v>
      </c>
      <c r="DP71" s="105">
        <v>28123.150000000005</v>
      </c>
      <c r="DQ71" s="105">
        <v>0</v>
      </c>
      <c r="DR71" s="105">
        <v>0</v>
      </c>
      <c r="DS71" s="105">
        <v>0</v>
      </c>
      <c r="DT71" s="105">
        <v>0</v>
      </c>
      <c r="DU71" s="106">
        <v>0</v>
      </c>
    </row>
    <row r="72" spans="3:125">
      <c r="D72" s="74">
        <v>4124</v>
      </c>
      <c r="E72" s="78" t="s">
        <v>149</v>
      </c>
      <c r="F72" s="104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6"/>
      <c r="R72" s="104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6"/>
      <c r="AD72" s="104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6"/>
      <c r="AP72" s="104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6"/>
      <c r="BB72" s="104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6"/>
      <c r="BN72" s="104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6"/>
      <c r="BZ72" s="104"/>
      <c r="CA72" s="105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4">
        <v>0</v>
      </c>
      <c r="CM72" s="105">
        <v>0</v>
      </c>
      <c r="CN72" s="105">
        <v>7919.99</v>
      </c>
      <c r="CO72" s="105">
        <v>880</v>
      </c>
      <c r="CP72" s="105">
        <v>3300</v>
      </c>
      <c r="CQ72" s="105">
        <v>275.02</v>
      </c>
      <c r="CR72" s="105">
        <v>0</v>
      </c>
      <c r="CS72" s="105">
        <v>0</v>
      </c>
      <c r="CT72" s="105">
        <v>0</v>
      </c>
      <c r="CU72" s="105">
        <v>0</v>
      </c>
      <c r="CV72" s="105">
        <v>0</v>
      </c>
      <c r="CW72" s="106">
        <v>880</v>
      </c>
      <c r="CX72" s="104">
        <v>0</v>
      </c>
      <c r="CY72" s="105">
        <v>0</v>
      </c>
      <c r="CZ72" s="105">
        <v>0</v>
      </c>
      <c r="DA72" s="105">
        <v>0</v>
      </c>
      <c r="DB72" s="105">
        <v>0</v>
      </c>
      <c r="DC72" s="105">
        <v>220</v>
      </c>
      <c r="DD72" s="105">
        <v>0</v>
      </c>
      <c r="DE72" s="105">
        <v>0</v>
      </c>
      <c r="DF72" s="105">
        <v>1260</v>
      </c>
      <c r="DG72" s="105">
        <v>4410</v>
      </c>
      <c r="DH72" s="105">
        <v>1100</v>
      </c>
      <c r="DI72" s="106">
        <v>2014.53</v>
      </c>
      <c r="DJ72" s="104">
        <v>0</v>
      </c>
      <c r="DK72" s="105">
        <v>294.91000000000003</v>
      </c>
      <c r="DL72" s="105">
        <v>1179.6199999999999</v>
      </c>
      <c r="DM72" s="105">
        <v>0</v>
      </c>
      <c r="DN72" s="105">
        <v>2000</v>
      </c>
      <c r="DO72" s="105">
        <v>324</v>
      </c>
      <c r="DP72" s="105">
        <v>540</v>
      </c>
      <c r="DQ72" s="105">
        <v>0</v>
      </c>
      <c r="DR72" s="105">
        <v>0</v>
      </c>
      <c r="DS72" s="105">
        <v>0</v>
      </c>
      <c r="DT72" s="105">
        <v>0</v>
      </c>
      <c r="DU72" s="106">
        <v>0</v>
      </c>
    </row>
    <row r="73" spans="3:125">
      <c r="D73" s="74">
        <v>4125</v>
      </c>
      <c r="E73" s="78" t="s">
        <v>151</v>
      </c>
      <c r="F73" s="104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6"/>
      <c r="R73" s="104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6"/>
      <c r="AD73" s="104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6"/>
      <c r="AP73" s="104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6"/>
      <c r="BB73" s="104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6"/>
      <c r="BN73" s="104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6"/>
      <c r="BZ73" s="104"/>
      <c r="CA73" s="105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4">
        <v>1221485.56</v>
      </c>
      <c r="CM73" s="105">
        <v>153412.51</v>
      </c>
      <c r="CN73" s="105">
        <v>56693.119999999995</v>
      </c>
      <c r="CO73" s="105">
        <v>567562.17999999993</v>
      </c>
      <c r="CP73" s="105">
        <v>5494.36</v>
      </c>
      <c r="CQ73" s="105">
        <v>28468.670000000002</v>
      </c>
      <c r="CR73" s="105">
        <v>22699.850000000002</v>
      </c>
      <c r="CS73" s="105">
        <v>59440.05</v>
      </c>
      <c r="CT73" s="105">
        <v>100283.12000000001</v>
      </c>
      <c r="CU73" s="105">
        <v>119534.84</v>
      </c>
      <c r="CV73" s="105">
        <v>42742.419999999991</v>
      </c>
      <c r="CW73" s="106">
        <v>104816.25</v>
      </c>
      <c r="CX73" s="104">
        <v>15491.8</v>
      </c>
      <c r="CY73" s="105">
        <v>102229.24</v>
      </c>
      <c r="CZ73" s="105">
        <v>200176.31</v>
      </c>
      <c r="DA73" s="105">
        <v>1469.3500000000001</v>
      </c>
      <c r="DB73" s="105">
        <v>11340</v>
      </c>
      <c r="DC73" s="105">
        <v>97217.66</v>
      </c>
      <c r="DD73" s="105">
        <v>219731.72000000003</v>
      </c>
      <c r="DE73" s="105">
        <v>31001.489999999994</v>
      </c>
      <c r="DF73" s="105">
        <v>60523.16</v>
      </c>
      <c r="DG73" s="105">
        <v>49442.149999999987</v>
      </c>
      <c r="DH73" s="105">
        <v>5032.93</v>
      </c>
      <c r="DI73" s="106">
        <v>384453.1</v>
      </c>
      <c r="DJ73" s="104">
        <v>0</v>
      </c>
      <c r="DK73" s="105">
        <v>274901.46999999991</v>
      </c>
      <c r="DL73" s="105">
        <v>65751.510000000009</v>
      </c>
      <c r="DM73" s="105">
        <v>1027806.8300000001</v>
      </c>
      <c r="DN73" s="105">
        <v>48147.179999999993</v>
      </c>
      <c r="DO73" s="105">
        <v>226080.84999999998</v>
      </c>
      <c r="DP73" s="105">
        <v>37414.660000000003</v>
      </c>
      <c r="DQ73" s="105">
        <v>0</v>
      </c>
      <c r="DR73" s="105">
        <v>0</v>
      </c>
      <c r="DS73" s="105">
        <v>0</v>
      </c>
      <c r="DT73" s="105">
        <v>0</v>
      </c>
      <c r="DU73" s="106">
        <v>0</v>
      </c>
    </row>
    <row r="74" spans="3:125">
      <c r="D74" s="74">
        <v>4126</v>
      </c>
      <c r="E74" s="78" t="s">
        <v>153</v>
      </c>
      <c r="F74" s="104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6"/>
      <c r="R74" s="104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6"/>
      <c r="AD74" s="104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6"/>
      <c r="AP74" s="104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6"/>
      <c r="BB74" s="104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6"/>
      <c r="BN74" s="104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6"/>
      <c r="BZ74" s="104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4">
        <v>31182.18</v>
      </c>
      <c r="CM74" s="105">
        <v>31469.98</v>
      </c>
      <c r="CN74" s="105">
        <v>31469.98</v>
      </c>
      <c r="CO74" s="105">
        <v>31084.34</v>
      </c>
      <c r="CP74" s="105">
        <v>31855.62</v>
      </c>
      <c r="CQ74" s="105">
        <v>0</v>
      </c>
      <c r="CR74" s="105">
        <v>31096.04</v>
      </c>
      <c r="CS74" s="105">
        <v>62885.88</v>
      </c>
      <c r="CT74" s="105">
        <v>31512.39</v>
      </c>
      <c r="CU74" s="105">
        <v>37819.769999999997</v>
      </c>
      <c r="CV74" s="105">
        <v>608.32999999999993</v>
      </c>
      <c r="CW74" s="106">
        <v>68136.239999999991</v>
      </c>
      <c r="CX74" s="104">
        <v>19725</v>
      </c>
      <c r="CY74" s="105">
        <v>11535.51</v>
      </c>
      <c r="CZ74" s="105">
        <v>51319.14</v>
      </c>
      <c r="DA74" s="105">
        <v>11121.94</v>
      </c>
      <c r="DB74" s="105">
        <v>62396.37</v>
      </c>
      <c r="DC74" s="105">
        <v>30961.360000000001</v>
      </c>
      <c r="DD74" s="105">
        <v>0</v>
      </c>
      <c r="DE74" s="105">
        <v>60775.96</v>
      </c>
      <c r="DF74" s="105">
        <v>30387.98</v>
      </c>
      <c r="DG74" s="105">
        <v>49979.39</v>
      </c>
      <c r="DH74" s="105">
        <v>29574.48</v>
      </c>
      <c r="DI74" s="106">
        <v>48672.17</v>
      </c>
      <c r="DJ74" s="104">
        <v>0</v>
      </c>
      <c r="DK74" s="105">
        <v>30596.16</v>
      </c>
      <c r="DL74" s="105">
        <v>30222.22</v>
      </c>
      <c r="DM74" s="105">
        <v>61273.450000000004</v>
      </c>
      <c r="DN74" s="105">
        <v>0</v>
      </c>
      <c r="DO74" s="105">
        <v>62783.55</v>
      </c>
      <c r="DP74" s="105">
        <v>0</v>
      </c>
      <c r="DQ74" s="105">
        <v>0</v>
      </c>
      <c r="DR74" s="105">
        <v>0</v>
      </c>
      <c r="DS74" s="105">
        <v>0</v>
      </c>
      <c r="DT74" s="105">
        <v>0</v>
      </c>
      <c r="DU74" s="106">
        <v>0</v>
      </c>
    </row>
    <row r="75" spans="3:125">
      <c r="D75" s="74">
        <v>4127</v>
      </c>
      <c r="E75" s="78" t="s">
        <v>87</v>
      </c>
      <c r="F75" s="104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6"/>
      <c r="R75" s="104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6"/>
      <c r="AD75" s="104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6"/>
      <c r="AP75" s="104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6"/>
      <c r="BB75" s="104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6"/>
      <c r="BN75" s="104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6"/>
      <c r="BZ75" s="104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4">
        <v>228804.00999999998</v>
      </c>
      <c r="CM75" s="105">
        <v>210678.71999999988</v>
      </c>
      <c r="CN75" s="105">
        <v>819191.8400000009</v>
      </c>
      <c r="CO75" s="105">
        <v>1029323.3200000016</v>
      </c>
      <c r="CP75" s="105">
        <v>292590.64</v>
      </c>
      <c r="CQ75" s="105">
        <v>253846.90999999995</v>
      </c>
      <c r="CR75" s="105">
        <v>563176.68000000028</v>
      </c>
      <c r="CS75" s="105">
        <v>744771.92000000051</v>
      </c>
      <c r="CT75" s="105">
        <v>313172.91999999987</v>
      </c>
      <c r="CU75" s="105">
        <v>673025.90000000084</v>
      </c>
      <c r="CV75" s="105">
        <v>450143.04000000044</v>
      </c>
      <c r="CW75" s="106">
        <v>1318321.889999999</v>
      </c>
      <c r="CX75" s="104">
        <v>280523.60999999987</v>
      </c>
      <c r="CY75" s="105">
        <v>280800.70999999961</v>
      </c>
      <c r="CZ75" s="105">
        <v>882849.4399999989</v>
      </c>
      <c r="DA75" s="105">
        <v>552814.66999999969</v>
      </c>
      <c r="DB75" s="105">
        <v>337790.71999999939</v>
      </c>
      <c r="DC75" s="105">
        <v>601361.96999999951</v>
      </c>
      <c r="DD75" s="105">
        <v>748033.90999999805</v>
      </c>
      <c r="DE75" s="105">
        <v>501341.97999999911</v>
      </c>
      <c r="DF75" s="105">
        <v>556156.70999999985</v>
      </c>
      <c r="DG75" s="105">
        <v>851319.76000000094</v>
      </c>
      <c r="DH75" s="105">
        <v>794014.38</v>
      </c>
      <c r="DI75" s="106">
        <v>1575232.8199999959</v>
      </c>
      <c r="DJ75" s="104">
        <v>212291.97000000003</v>
      </c>
      <c r="DK75" s="105">
        <v>402563.54000000021</v>
      </c>
      <c r="DL75" s="105">
        <v>1170691.1999999983</v>
      </c>
      <c r="DM75" s="105">
        <v>743478.5000000021</v>
      </c>
      <c r="DN75" s="105">
        <v>567140.95000000077</v>
      </c>
      <c r="DO75" s="105">
        <v>648657.53000000096</v>
      </c>
      <c r="DP75" s="105">
        <v>913972.6600000005</v>
      </c>
      <c r="DQ75" s="105">
        <v>0</v>
      </c>
      <c r="DR75" s="105">
        <v>0</v>
      </c>
      <c r="DS75" s="105">
        <v>0</v>
      </c>
      <c r="DT75" s="105">
        <v>0</v>
      </c>
      <c r="DU75" s="106">
        <v>0</v>
      </c>
    </row>
    <row r="76" spans="3:125">
      <c r="C76" s="74">
        <v>413</v>
      </c>
      <c r="D76" s="74">
        <v>413</v>
      </c>
      <c r="E76" s="78" t="s">
        <v>156</v>
      </c>
      <c r="F76" s="104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6"/>
      <c r="R76" s="104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6"/>
      <c r="AD76" s="104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6"/>
      <c r="AP76" s="104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6"/>
      <c r="BB76" s="104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6"/>
      <c r="BN76" s="104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6"/>
      <c r="BZ76" s="104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4">
        <v>1731979.6599999997</v>
      </c>
      <c r="CM76" s="105">
        <v>2425317.9600000009</v>
      </c>
      <c r="CN76" s="105">
        <v>2387853.52</v>
      </c>
      <c r="CO76" s="105">
        <v>1861509.3800000004</v>
      </c>
      <c r="CP76" s="105">
        <v>1558724.7399999998</v>
      </c>
      <c r="CQ76" s="105">
        <v>1781711.4100000006</v>
      </c>
      <c r="CR76" s="105">
        <v>1451041.02</v>
      </c>
      <c r="CS76" s="105">
        <v>2067913.99</v>
      </c>
      <c r="CT76" s="105">
        <v>1776948.5700000003</v>
      </c>
      <c r="CU76" s="105">
        <v>2217702.7300000004</v>
      </c>
      <c r="CV76" s="105">
        <v>2315316.7400000002</v>
      </c>
      <c r="CW76" s="106">
        <v>5693241.2300000023</v>
      </c>
      <c r="CX76" s="104">
        <v>1654244.6599999997</v>
      </c>
      <c r="CY76" s="105">
        <v>1756878.32</v>
      </c>
      <c r="CZ76" s="105">
        <v>2361059.9200000004</v>
      </c>
      <c r="DA76" s="105">
        <v>1598969.7499999995</v>
      </c>
      <c r="DB76" s="105">
        <v>1736657.1300000001</v>
      </c>
      <c r="DC76" s="105">
        <v>2742207.45</v>
      </c>
      <c r="DD76" s="105">
        <v>1644397.4700000009</v>
      </c>
      <c r="DE76" s="105">
        <v>1795823.8599999996</v>
      </c>
      <c r="DF76" s="105">
        <v>1934935.9600000004</v>
      </c>
      <c r="DG76" s="105">
        <v>1997456.8600000003</v>
      </c>
      <c r="DH76" s="105">
        <v>2609608.1299999994</v>
      </c>
      <c r="DI76" s="106">
        <v>6753045.8400000036</v>
      </c>
      <c r="DJ76" s="104">
        <v>641443.39</v>
      </c>
      <c r="DK76" s="105">
        <v>2630606.9400000004</v>
      </c>
      <c r="DL76" s="105">
        <v>2148164.209999999</v>
      </c>
      <c r="DM76" s="105">
        <v>1773807.4399999995</v>
      </c>
      <c r="DN76" s="105">
        <v>1663095.6299999994</v>
      </c>
      <c r="DO76" s="105">
        <v>1398738.97</v>
      </c>
      <c r="DP76" s="105">
        <v>1570319.5000000002</v>
      </c>
      <c r="DQ76" s="105">
        <v>0</v>
      </c>
      <c r="DR76" s="105">
        <v>0</v>
      </c>
      <c r="DS76" s="105">
        <v>0</v>
      </c>
      <c r="DT76" s="105">
        <v>0</v>
      </c>
      <c r="DU76" s="106">
        <v>0</v>
      </c>
    </row>
    <row r="77" spans="3:125">
      <c r="D77" s="74">
        <v>4131</v>
      </c>
      <c r="E77" s="78" t="s">
        <v>158</v>
      </c>
      <c r="F77" s="104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6"/>
      <c r="R77" s="104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6"/>
      <c r="AD77" s="104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6"/>
      <c r="AP77" s="104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6"/>
      <c r="BB77" s="104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6"/>
      <c r="BN77" s="104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6"/>
      <c r="BZ77" s="104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4">
        <v>52781.939999999981</v>
      </c>
      <c r="CM77" s="105">
        <v>353552.09000000049</v>
      </c>
      <c r="CN77" s="105">
        <v>306303.07999999996</v>
      </c>
      <c r="CO77" s="105">
        <v>274757.26000000047</v>
      </c>
      <c r="CP77" s="105">
        <v>306965.56999999972</v>
      </c>
      <c r="CQ77" s="105">
        <v>389335.88999999996</v>
      </c>
      <c r="CR77" s="105">
        <v>338308.39</v>
      </c>
      <c r="CS77" s="105">
        <v>339611.0399999998</v>
      </c>
      <c r="CT77" s="105">
        <v>541850.54000000027</v>
      </c>
      <c r="CU77" s="105">
        <v>396140.75000000023</v>
      </c>
      <c r="CV77" s="105">
        <v>300982.39999999973</v>
      </c>
      <c r="CW77" s="106">
        <v>1099854.6700000011</v>
      </c>
      <c r="CX77" s="104">
        <v>191135.16999999995</v>
      </c>
      <c r="CY77" s="105">
        <v>227479.39999999997</v>
      </c>
      <c r="CZ77" s="105">
        <v>364307.9600000002</v>
      </c>
      <c r="DA77" s="105">
        <v>281048.11000000004</v>
      </c>
      <c r="DB77" s="105">
        <v>338147.74000000011</v>
      </c>
      <c r="DC77" s="105">
        <v>238038.90999999995</v>
      </c>
      <c r="DD77" s="105">
        <v>266591.60000000038</v>
      </c>
      <c r="DE77" s="105">
        <v>232904.34000000003</v>
      </c>
      <c r="DF77" s="105">
        <v>351431.87000000034</v>
      </c>
      <c r="DG77" s="105">
        <v>480146.22000000003</v>
      </c>
      <c r="DH77" s="105">
        <v>353636.01999999967</v>
      </c>
      <c r="DI77" s="106">
        <v>1154503.2300000009</v>
      </c>
      <c r="DJ77" s="104">
        <v>80302.519999999975</v>
      </c>
      <c r="DK77" s="105">
        <v>301392.35000000021</v>
      </c>
      <c r="DL77" s="105">
        <v>297501.88999999926</v>
      </c>
      <c r="DM77" s="105">
        <v>276404.5499999997</v>
      </c>
      <c r="DN77" s="105">
        <v>212823.94999999978</v>
      </c>
      <c r="DO77" s="105">
        <v>284909.66999999952</v>
      </c>
      <c r="DP77" s="105">
        <v>214198.51000000018</v>
      </c>
      <c r="DQ77" s="105">
        <v>0</v>
      </c>
      <c r="DR77" s="105">
        <v>0</v>
      </c>
      <c r="DS77" s="105">
        <v>0</v>
      </c>
      <c r="DT77" s="105">
        <v>0</v>
      </c>
      <c r="DU77" s="106">
        <v>0</v>
      </c>
    </row>
    <row r="78" spans="3:125">
      <c r="D78" s="74">
        <v>4132</v>
      </c>
      <c r="E78" s="78" t="s">
        <v>160</v>
      </c>
      <c r="F78" s="104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6"/>
      <c r="R78" s="104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6"/>
      <c r="AD78" s="104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6"/>
      <c r="AP78" s="104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6"/>
      <c r="BB78" s="104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6"/>
      <c r="BN78" s="104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6"/>
      <c r="BZ78" s="104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4">
        <v>41666.67</v>
      </c>
      <c r="CM78" s="105">
        <v>44224.53</v>
      </c>
      <c r="CN78" s="105">
        <v>48596.060000000005</v>
      </c>
      <c r="CO78" s="105">
        <v>55256.95</v>
      </c>
      <c r="CP78" s="105">
        <v>51808.34</v>
      </c>
      <c r="CQ78" s="105">
        <v>51299.899999999994</v>
      </c>
      <c r="CR78" s="105">
        <v>13018.39</v>
      </c>
      <c r="CS78" s="105">
        <v>90371.86</v>
      </c>
      <c r="CT78" s="105">
        <v>51900.630000000012</v>
      </c>
      <c r="CU78" s="105">
        <v>51161.91</v>
      </c>
      <c r="CV78" s="105">
        <v>43639.68</v>
      </c>
      <c r="CW78" s="106">
        <v>112935.21000000005</v>
      </c>
      <c r="CX78" s="104">
        <v>906.51</v>
      </c>
      <c r="CY78" s="105">
        <v>99288.55</v>
      </c>
      <c r="CZ78" s="105">
        <v>60220.399999999994</v>
      </c>
      <c r="DA78" s="105">
        <v>59557.75</v>
      </c>
      <c r="DB78" s="105">
        <v>53401.990000000005</v>
      </c>
      <c r="DC78" s="105">
        <v>57527.649999999994</v>
      </c>
      <c r="DD78" s="105">
        <v>58139.169999999984</v>
      </c>
      <c r="DE78" s="105">
        <v>75117.91</v>
      </c>
      <c r="DF78" s="105">
        <v>60518.11</v>
      </c>
      <c r="DG78" s="105">
        <v>56298.99000000002</v>
      </c>
      <c r="DH78" s="105">
        <v>57434.280000000006</v>
      </c>
      <c r="DI78" s="106">
        <v>95845.599999999991</v>
      </c>
      <c r="DJ78" s="104">
        <v>18278.789999999997</v>
      </c>
      <c r="DK78" s="105">
        <v>115910.84000000001</v>
      </c>
      <c r="DL78" s="105">
        <v>65758.37</v>
      </c>
      <c r="DM78" s="105">
        <v>71114.360000000015</v>
      </c>
      <c r="DN78" s="105">
        <v>60621.33</v>
      </c>
      <c r="DO78" s="105">
        <v>61009.72</v>
      </c>
      <c r="DP78" s="105">
        <v>100144.39</v>
      </c>
      <c r="DQ78" s="105">
        <v>0</v>
      </c>
      <c r="DR78" s="105">
        <v>0</v>
      </c>
      <c r="DS78" s="105">
        <v>0</v>
      </c>
      <c r="DT78" s="105">
        <v>0</v>
      </c>
      <c r="DU78" s="106">
        <v>0</v>
      </c>
    </row>
    <row r="79" spans="3:125">
      <c r="D79" s="74">
        <v>4133</v>
      </c>
      <c r="E79" s="78" t="s">
        <v>162</v>
      </c>
      <c r="F79" s="104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6"/>
      <c r="R79" s="104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6"/>
      <c r="AD79" s="104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6"/>
      <c r="AP79" s="104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6"/>
      <c r="BB79" s="104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6"/>
      <c r="BN79" s="104"/>
      <c r="BO79" s="105"/>
      <c r="BP79" s="105"/>
      <c r="BQ79" s="105"/>
      <c r="BR79" s="105"/>
      <c r="BS79" s="105"/>
      <c r="BT79" s="105"/>
      <c r="BU79" s="105"/>
      <c r="BV79" s="105"/>
      <c r="BW79" s="105"/>
      <c r="BX79" s="105"/>
      <c r="BY79" s="106"/>
      <c r="BZ79" s="104"/>
      <c r="CA79" s="105"/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4">
        <v>106191.58999999998</v>
      </c>
      <c r="CM79" s="105">
        <v>228987.16</v>
      </c>
      <c r="CN79" s="105">
        <v>666204.63000000012</v>
      </c>
      <c r="CO79" s="105">
        <v>395023.24999999988</v>
      </c>
      <c r="CP79" s="105">
        <v>374579.87999999989</v>
      </c>
      <c r="CQ79" s="105">
        <v>417230.24000000046</v>
      </c>
      <c r="CR79" s="105">
        <v>493891.35999999993</v>
      </c>
      <c r="CS79" s="105">
        <v>347483.81999999995</v>
      </c>
      <c r="CT79" s="105">
        <v>376318.65</v>
      </c>
      <c r="CU79" s="105">
        <v>337698.44000000018</v>
      </c>
      <c r="CV79" s="105">
        <v>457140.49</v>
      </c>
      <c r="CW79" s="106">
        <v>1167231.1400000004</v>
      </c>
      <c r="CX79" s="104">
        <v>221647.15999999989</v>
      </c>
      <c r="CY79" s="105">
        <v>329176.18000000017</v>
      </c>
      <c r="CZ79" s="105">
        <v>519016.97999999986</v>
      </c>
      <c r="DA79" s="105">
        <v>322821.71999999962</v>
      </c>
      <c r="DB79" s="105">
        <v>481206.3499999998</v>
      </c>
      <c r="DC79" s="105">
        <v>539972.26</v>
      </c>
      <c r="DD79" s="105">
        <v>279025.43</v>
      </c>
      <c r="DE79" s="105">
        <v>372881.23999999993</v>
      </c>
      <c r="DF79" s="105">
        <v>433431.72000000009</v>
      </c>
      <c r="DG79" s="105">
        <v>615374.76</v>
      </c>
      <c r="DH79" s="105">
        <v>425428.86999999988</v>
      </c>
      <c r="DI79" s="106">
        <v>672597.6600000005</v>
      </c>
      <c r="DJ79" s="104">
        <v>52082.229999999974</v>
      </c>
      <c r="DK79" s="105">
        <v>305176.93999999983</v>
      </c>
      <c r="DL79" s="105">
        <v>509922.74999999988</v>
      </c>
      <c r="DM79" s="105">
        <v>305263.06000000011</v>
      </c>
      <c r="DN79" s="105">
        <v>277327.90999999997</v>
      </c>
      <c r="DO79" s="105">
        <v>324956.65000000002</v>
      </c>
      <c r="DP79" s="105">
        <v>271499.90999999986</v>
      </c>
      <c r="DQ79" s="105">
        <v>0</v>
      </c>
      <c r="DR79" s="105">
        <v>0</v>
      </c>
      <c r="DS79" s="105">
        <v>0</v>
      </c>
      <c r="DT79" s="105">
        <v>0</v>
      </c>
      <c r="DU79" s="106">
        <v>0</v>
      </c>
    </row>
    <row r="80" spans="3:125">
      <c r="D80" s="74">
        <v>4134</v>
      </c>
      <c r="E80" s="78" t="s">
        <v>164</v>
      </c>
      <c r="F80" s="104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6"/>
      <c r="R80" s="104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6"/>
      <c r="AD80" s="104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6"/>
      <c r="AP80" s="104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6"/>
      <c r="BB80" s="104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6"/>
      <c r="BN80" s="104"/>
      <c r="BO80" s="105"/>
      <c r="BP80" s="105"/>
      <c r="BQ80" s="105"/>
      <c r="BR80" s="105"/>
      <c r="BS80" s="105"/>
      <c r="BT80" s="105"/>
      <c r="BU80" s="105"/>
      <c r="BV80" s="105"/>
      <c r="BW80" s="105"/>
      <c r="BX80" s="105"/>
      <c r="BY80" s="106"/>
      <c r="BZ80" s="104"/>
      <c r="CA80" s="105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4">
        <v>367796.15</v>
      </c>
      <c r="CM80" s="105">
        <v>932864.90000000026</v>
      </c>
      <c r="CN80" s="105">
        <v>470950.32</v>
      </c>
      <c r="CO80" s="105">
        <v>332090.72000000015</v>
      </c>
      <c r="CP80" s="105">
        <v>621423.91</v>
      </c>
      <c r="CQ80" s="105">
        <v>595192.07999999996</v>
      </c>
      <c r="CR80" s="105">
        <v>406352.31999999995</v>
      </c>
      <c r="CS80" s="105">
        <v>125974.06000000001</v>
      </c>
      <c r="CT80" s="105">
        <v>457964.40000000014</v>
      </c>
      <c r="CU80" s="105">
        <v>350811.00999999978</v>
      </c>
      <c r="CV80" s="105">
        <v>991316.97000000044</v>
      </c>
      <c r="CW80" s="106">
        <v>1177899.8700000003</v>
      </c>
      <c r="CX80" s="104">
        <v>285542.79000000004</v>
      </c>
      <c r="CY80" s="105">
        <v>238238.80000000019</v>
      </c>
      <c r="CZ80" s="105">
        <v>701843.73999999987</v>
      </c>
      <c r="DA80" s="105">
        <v>292768.44000000018</v>
      </c>
      <c r="DB80" s="105">
        <v>524744.2300000001</v>
      </c>
      <c r="DC80" s="105">
        <v>783503.76000000047</v>
      </c>
      <c r="DD80" s="105">
        <v>435800.35000000003</v>
      </c>
      <c r="DE80" s="105">
        <v>581410.33999999973</v>
      </c>
      <c r="DF80" s="105">
        <v>361900.25999999983</v>
      </c>
      <c r="DG80" s="105">
        <v>294486.82</v>
      </c>
      <c r="DH80" s="105">
        <v>701248.41</v>
      </c>
      <c r="DI80" s="106">
        <v>2160316.1400000011</v>
      </c>
      <c r="DJ80" s="104">
        <v>279982.03000000003</v>
      </c>
      <c r="DK80" s="105">
        <v>896792.38999999966</v>
      </c>
      <c r="DL80" s="105">
        <v>538842.70999999985</v>
      </c>
      <c r="DM80" s="105">
        <v>562051.24999999988</v>
      </c>
      <c r="DN80" s="105">
        <v>572952.08999999985</v>
      </c>
      <c r="DO80" s="105">
        <v>379440.70000000024</v>
      </c>
      <c r="DP80" s="105">
        <v>311280.58999999997</v>
      </c>
      <c r="DQ80" s="105">
        <v>0</v>
      </c>
      <c r="DR80" s="105">
        <v>0</v>
      </c>
      <c r="DS80" s="105">
        <v>0</v>
      </c>
      <c r="DT80" s="105">
        <v>0</v>
      </c>
      <c r="DU80" s="106">
        <v>0</v>
      </c>
    </row>
    <row r="81" spans="3:125">
      <c r="D81" s="74">
        <v>4135</v>
      </c>
      <c r="E81" s="78" t="s">
        <v>166</v>
      </c>
      <c r="F81" s="104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6"/>
      <c r="R81" s="104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6"/>
      <c r="AD81" s="104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6"/>
      <c r="AP81" s="104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6"/>
      <c r="BB81" s="104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6"/>
      <c r="BN81" s="104"/>
      <c r="BO81" s="105"/>
      <c r="BP81" s="105"/>
      <c r="BQ81" s="105"/>
      <c r="BR81" s="105"/>
      <c r="BS81" s="105"/>
      <c r="BT81" s="105"/>
      <c r="BU81" s="105"/>
      <c r="BV81" s="105"/>
      <c r="BW81" s="105"/>
      <c r="BX81" s="105"/>
      <c r="BY81" s="106"/>
      <c r="BZ81" s="104"/>
      <c r="CA81" s="105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4">
        <v>1163543.3099999998</v>
      </c>
      <c r="CM81" s="105">
        <v>865689.28000000026</v>
      </c>
      <c r="CN81" s="105">
        <v>895799.42999999993</v>
      </c>
      <c r="CO81" s="105">
        <v>804381.19999999972</v>
      </c>
      <c r="CP81" s="105">
        <v>203947.03999999998</v>
      </c>
      <c r="CQ81" s="105">
        <v>328653.30000000016</v>
      </c>
      <c r="CR81" s="105">
        <v>199470.56000000006</v>
      </c>
      <c r="CS81" s="105">
        <v>1164473.2100000002</v>
      </c>
      <c r="CT81" s="105">
        <v>348914.34999999986</v>
      </c>
      <c r="CU81" s="105">
        <v>1081890.6200000001</v>
      </c>
      <c r="CV81" s="105">
        <v>522237.20000000036</v>
      </c>
      <c r="CW81" s="106">
        <v>2135320.3400000003</v>
      </c>
      <c r="CX81" s="104">
        <v>955013.0299999998</v>
      </c>
      <c r="CY81" s="105">
        <v>848267.85999999975</v>
      </c>
      <c r="CZ81" s="105">
        <v>707904.35000000009</v>
      </c>
      <c r="DA81" s="105">
        <v>640417.37999999966</v>
      </c>
      <c r="DB81" s="105">
        <v>339156.82000000012</v>
      </c>
      <c r="DC81" s="105">
        <v>1120597.28</v>
      </c>
      <c r="DD81" s="105">
        <v>603460.94000000041</v>
      </c>
      <c r="DE81" s="105">
        <v>530769.71000000008</v>
      </c>
      <c r="DF81" s="105">
        <v>725900.94000000018</v>
      </c>
      <c r="DG81" s="105">
        <v>549665.46999999986</v>
      </c>
      <c r="DH81" s="105">
        <v>1057921.96</v>
      </c>
      <c r="DI81" s="106">
        <v>2635828.9700000002</v>
      </c>
      <c r="DJ81" s="104">
        <v>210631.15000000002</v>
      </c>
      <c r="DK81" s="105">
        <v>1008551.2500000006</v>
      </c>
      <c r="DL81" s="105">
        <v>729391.2899999998</v>
      </c>
      <c r="DM81" s="105">
        <v>556406.52999999991</v>
      </c>
      <c r="DN81" s="105">
        <v>537677.78999999992</v>
      </c>
      <c r="DO81" s="105">
        <v>318778.15000000008</v>
      </c>
      <c r="DP81" s="105">
        <v>672337.30000000028</v>
      </c>
      <c r="DQ81" s="105">
        <v>0</v>
      </c>
      <c r="DR81" s="105">
        <v>0</v>
      </c>
      <c r="DS81" s="105">
        <v>0</v>
      </c>
      <c r="DT81" s="105">
        <v>0</v>
      </c>
      <c r="DU81" s="106">
        <v>0</v>
      </c>
    </row>
    <row r="82" spans="3:125">
      <c r="D82" s="74">
        <v>4139</v>
      </c>
      <c r="E82" s="78" t="s">
        <v>168</v>
      </c>
      <c r="F82" s="104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6"/>
      <c r="R82" s="104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6"/>
      <c r="AD82" s="104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6"/>
      <c r="AP82" s="104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6"/>
      <c r="BB82" s="104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6"/>
      <c r="BN82" s="104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106"/>
      <c r="BZ82" s="104"/>
      <c r="CA82" s="105"/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4">
        <v>0</v>
      </c>
      <c r="CM82" s="105">
        <v>0</v>
      </c>
      <c r="CN82" s="105">
        <v>0</v>
      </c>
      <c r="CO82" s="105">
        <v>0</v>
      </c>
      <c r="CP82" s="105">
        <v>0</v>
      </c>
      <c r="CQ82" s="105">
        <v>0</v>
      </c>
      <c r="CR82" s="105">
        <v>0</v>
      </c>
      <c r="CS82" s="105">
        <v>0</v>
      </c>
      <c r="CT82" s="105">
        <v>0</v>
      </c>
      <c r="CU82" s="105">
        <v>0</v>
      </c>
      <c r="CV82" s="105">
        <v>0</v>
      </c>
      <c r="CW82" s="106">
        <v>0</v>
      </c>
      <c r="CX82" s="104">
        <v>0</v>
      </c>
      <c r="CY82" s="105">
        <v>14427.53</v>
      </c>
      <c r="CZ82" s="105">
        <v>7766.49</v>
      </c>
      <c r="DA82" s="105">
        <v>2356.35</v>
      </c>
      <c r="DB82" s="105">
        <v>0</v>
      </c>
      <c r="DC82" s="105">
        <v>2567.5899999999997</v>
      </c>
      <c r="DD82" s="105">
        <v>1379.9800000000002</v>
      </c>
      <c r="DE82" s="105">
        <v>2740.32</v>
      </c>
      <c r="DF82" s="105">
        <v>1753.06</v>
      </c>
      <c r="DG82" s="105">
        <v>1484.6</v>
      </c>
      <c r="DH82" s="105">
        <v>13938.590000000002</v>
      </c>
      <c r="DI82" s="106">
        <v>33954.239999999998</v>
      </c>
      <c r="DJ82" s="104">
        <v>166.67</v>
      </c>
      <c r="DK82" s="105">
        <v>2783.1699999999996</v>
      </c>
      <c r="DL82" s="105">
        <v>6747.2</v>
      </c>
      <c r="DM82" s="105">
        <v>2567.69</v>
      </c>
      <c r="DN82" s="105">
        <v>1692.5600000000002</v>
      </c>
      <c r="DO82" s="105">
        <v>29644.080000000005</v>
      </c>
      <c r="DP82" s="105">
        <v>858.80000000000007</v>
      </c>
      <c r="DQ82" s="105">
        <v>0</v>
      </c>
      <c r="DR82" s="105">
        <v>0</v>
      </c>
      <c r="DS82" s="105">
        <v>0</v>
      </c>
      <c r="DT82" s="105">
        <v>0</v>
      </c>
      <c r="DU82" s="106">
        <v>0</v>
      </c>
    </row>
    <row r="83" spans="3:125">
      <c r="C83" s="74">
        <v>414</v>
      </c>
      <c r="D83" s="74">
        <v>414</v>
      </c>
      <c r="E83" s="78" t="s">
        <v>170</v>
      </c>
      <c r="F83" s="104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6"/>
      <c r="R83" s="104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6"/>
      <c r="AD83" s="104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6"/>
      <c r="AP83" s="104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6"/>
      <c r="BB83" s="104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6"/>
      <c r="BN83" s="104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6"/>
      <c r="BZ83" s="104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4">
        <v>1344848.0100000005</v>
      </c>
      <c r="CM83" s="105">
        <v>3095515.3200000022</v>
      </c>
      <c r="CN83" s="105">
        <v>2997100.3900000025</v>
      </c>
      <c r="CO83" s="105">
        <v>4519384.7399999993</v>
      </c>
      <c r="CP83" s="105">
        <v>2812296.3000000012</v>
      </c>
      <c r="CQ83" s="105">
        <v>3053712.3000000021</v>
      </c>
      <c r="CR83" s="105">
        <v>4454753.2700000042</v>
      </c>
      <c r="CS83" s="105">
        <v>3481453.1100000064</v>
      </c>
      <c r="CT83" s="105">
        <v>4104785.9800000018</v>
      </c>
      <c r="CU83" s="105">
        <v>5063438.4500000039</v>
      </c>
      <c r="CV83" s="105">
        <v>2900734.9700000016</v>
      </c>
      <c r="CW83" s="106">
        <v>9675540.9999999739</v>
      </c>
      <c r="CX83" s="104">
        <v>1469717.6599999995</v>
      </c>
      <c r="CY83" s="105">
        <v>2666787.4400000018</v>
      </c>
      <c r="CZ83" s="105">
        <v>4045459.9400000055</v>
      </c>
      <c r="DA83" s="105">
        <v>3646674.5000000028</v>
      </c>
      <c r="DB83" s="105">
        <v>4539346.7700000033</v>
      </c>
      <c r="DC83" s="105">
        <v>3875089.3900000062</v>
      </c>
      <c r="DD83" s="105">
        <v>4316636.1600000039</v>
      </c>
      <c r="DE83" s="105">
        <v>4147376.0900000054</v>
      </c>
      <c r="DF83" s="105">
        <v>3358091.4400000013</v>
      </c>
      <c r="DG83" s="105">
        <v>6691301.8300000075</v>
      </c>
      <c r="DH83" s="105">
        <v>3749089.27</v>
      </c>
      <c r="DI83" s="106">
        <v>9401300.1599999405</v>
      </c>
      <c r="DJ83" s="104">
        <v>1667941.2800000003</v>
      </c>
      <c r="DK83" s="105">
        <v>2872903.4800000028</v>
      </c>
      <c r="DL83" s="105">
        <v>3755417.1200000113</v>
      </c>
      <c r="DM83" s="105">
        <v>4647276.9100000048</v>
      </c>
      <c r="DN83" s="105">
        <v>3742204.4500000062</v>
      </c>
      <c r="DO83" s="105">
        <v>3232228.5500000026</v>
      </c>
      <c r="DP83" s="105">
        <v>5116631.2200000025</v>
      </c>
      <c r="DQ83" s="105">
        <v>0</v>
      </c>
      <c r="DR83" s="105">
        <v>0</v>
      </c>
      <c r="DS83" s="105">
        <v>0</v>
      </c>
      <c r="DT83" s="105">
        <v>0</v>
      </c>
      <c r="DU83" s="106">
        <v>0</v>
      </c>
    </row>
    <row r="84" spans="3:125">
      <c r="D84" s="74">
        <v>4141</v>
      </c>
      <c r="E84" s="78" t="s">
        <v>172</v>
      </c>
      <c r="F84" s="104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6"/>
      <c r="R84" s="104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6"/>
      <c r="AD84" s="104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6"/>
      <c r="AP84" s="104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6"/>
      <c r="BB84" s="104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6"/>
      <c r="BN84" s="104"/>
      <c r="BO84" s="105"/>
      <c r="BP84" s="105"/>
      <c r="BQ84" s="105"/>
      <c r="BR84" s="105"/>
      <c r="BS84" s="105"/>
      <c r="BT84" s="105"/>
      <c r="BU84" s="105"/>
      <c r="BV84" s="105"/>
      <c r="BW84" s="105"/>
      <c r="BX84" s="105"/>
      <c r="BY84" s="106"/>
      <c r="BZ84" s="104"/>
      <c r="CA84" s="105"/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4">
        <v>226503.46000000005</v>
      </c>
      <c r="CM84" s="105">
        <v>398506.28000000009</v>
      </c>
      <c r="CN84" s="105">
        <v>347888.30000000005</v>
      </c>
      <c r="CO84" s="105">
        <v>482538.72999999992</v>
      </c>
      <c r="CP84" s="105">
        <v>434220.79999999987</v>
      </c>
      <c r="CQ84" s="105">
        <v>577179.18000000028</v>
      </c>
      <c r="CR84" s="105">
        <v>499353.83000000025</v>
      </c>
      <c r="CS84" s="105">
        <v>308512.45000000042</v>
      </c>
      <c r="CT84" s="105">
        <v>546623.92000000016</v>
      </c>
      <c r="CU84" s="105">
        <v>610230.16</v>
      </c>
      <c r="CV84" s="105">
        <v>474745.23000000004</v>
      </c>
      <c r="CW84" s="106">
        <v>725760.34999999986</v>
      </c>
      <c r="CX84" s="104">
        <v>289988.72000000003</v>
      </c>
      <c r="CY84" s="105">
        <v>435794.73</v>
      </c>
      <c r="CZ84" s="105">
        <v>525599.02000000048</v>
      </c>
      <c r="DA84" s="105">
        <v>365390.02999999997</v>
      </c>
      <c r="DB84" s="105">
        <v>507506.99000000017</v>
      </c>
      <c r="DC84" s="105">
        <v>616318.53000000049</v>
      </c>
      <c r="DD84" s="105">
        <v>551002.77999999956</v>
      </c>
      <c r="DE84" s="105">
        <v>356840.33999999997</v>
      </c>
      <c r="DF84" s="105">
        <v>551833.21999999951</v>
      </c>
      <c r="DG84" s="105">
        <v>740586.68000000098</v>
      </c>
      <c r="DH84" s="105">
        <v>560718.96000000031</v>
      </c>
      <c r="DI84" s="106">
        <v>723941.19000000111</v>
      </c>
      <c r="DJ84" s="104">
        <v>279110.61000000004</v>
      </c>
      <c r="DK84" s="105">
        <v>367743.56999999983</v>
      </c>
      <c r="DL84" s="105">
        <v>429881.6500000002</v>
      </c>
      <c r="DM84" s="105">
        <v>466310.05999999982</v>
      </c>
      <c r="DN84" s="105">
        <v>550274.11</v>
      </c>
      <c r="DO84" s="105">
        <v>519959.32000000007</v>
      </c>
      <c r="DP84" s="105">
        <v>502101.75000000029</v>
      </c>
      <c r="DQ84" s="105">
        <v>0</v>
      </c>
      <c r="DR84" s="105">
        <v>0</v>
      </c>
      <c r="DS84" s="105">
        <v>0</v>
      </c>
      <c r="DT84" s="105">
        <v>0</v>
      </c>
      <c r="DU84" s="106">
        <v>0</v>
      </c>
    </row>
    <row r="85" spans="3:125">
      <c r="D85" s="74">
        <v>4142</v>
      </c>
      <c r="E85" s="78" t="s">
        <v>174</v>
      </c>
      <c r="F85" s="104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6"/>
      <c r="R85" s="104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6"/>
      <c r="AD85" s="104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6"/>
      <c r="AP85" s="104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6"/>
      <c r="BB85" s="104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6"/>
      <c r="BN85" s="104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6"/>
      <c r="BZ85" s="104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4">
        <v>46247.10000000002</v>
      </c>
      <c r="CM85" s="105">
        <v>33679.420000000013</v>
      </c>
      <c r="CN85" s="105">
        <v>44630.640000000021</v>
      </c>
      <c r="CO85" s="105">
        <v>45134.449999999975</v>
      </c>
      <c r="CP85" s="105">
        <v>37348.049999999996</v>
      </c>
      <c r="CQ85" s="105">
        <v>31825.48000000001</v>
      </c>
      <c r="CR85" s="105">
        <v>76407.780000000042</v>
      </c>
      <c r="CS85" s="105">
        <v>45816.000000000007</v>
      </c>
      <c r="CT85" s="105">
        <v>52300.480000000003</v>
      </c>
      <c r="CU85" s="105">
        <v>49950.549999999996</v>
      </c>
      <c r="CV85" s="105">
        <v>67377.350000000006</v>
      </c>
      <c r="CW85" s="106">
        <v>186052.19000000003</v>
      </c>
      <c r="CX85" s="104">
        <v>20398.920000000006</v>
      </c>
      <c r="CY85" s="105">
        <v>28325.639999999978</v>
      </c>
      <c r="CZ85" s="105">
        <v>58456.899999999972</v>
      </c>
      <c r="DA85" s="105">
        <v>21680.629999999997</v>
      </c>
      <c r="DB85" s="105">
        <v>34546.55999999999</v>
      </c>
      <c r="DC85" s="105">
        <v>73651.659999999989</v>
      </c>
      <c r="DD85" s="105">
        <v>39053.009999999995</v>
      </c>
      <c r="DE85" s="105">
        <v>27813.960000000003</v>
      </c>
      <c r="DF85" s="105">
        <v>55514.319999999963</v>
      </c>
      <c r="DG85" s="105">
        <v>44428.660000000011</v>
      </c>
      <c r="DH85" s="105">
        <v>39851.319999999992</v>
      </c>
      <c r="DI85" s="106">
        <v>232619.35999999996</v>
      </c>
      <c r="DJ85" s="104">
        <v>13844.959999999997</v>
      </c>
      <c r="DK85" s="105">
        <v>39321.079999999994</v>
      </c>
      <c r="DL85" s="105">
        <v>41603.709999999992</v>
      </c>
      <c r="DM85" s="105">
        <v>32204.420000000006</v>
      </c>
      <c r="DN85" s="105">
        <v>64523.040000000001</v>
      </c>
      <c r="DO85" s="105">
        <v>52972.710000000028</v>
      </c>
      <c r="DP85" s="105">
        <v>33111.30000000001</v>
      </c>
      <c r="DQ85" s="105">
        <v>0</v>
      </c>
      <c r="DR85" s="105">
        <v>0</v>
      </c>
      <c r="DS85" s="105">
        <v>0</v>
      </c>
      <c r="DT85" s="105">
        <v>0</v>
      </c>
      <c r="DU85" s="106">
        <v>0</v>
      </c>
    </row>
    <row r="86" spans="3:125">
      <c r="D86" s="74">
        <v>4143</v>
      </c>
      <c r="E86" s="78" t="s">
        <v>176</v>
      </c>
      <c r="F86" s="104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6"/>
      <c r="R86" s="104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6"/>
      <c r="AD86" s="104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6"/>
      <c r="AP86" s="104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6"/>
      <c r="BB86" s="104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6"/>
      <c r="BN86" s="104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6"/>
      <c r="BZ86" s="104"/>
      <c r="CA86" s="105"/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4">
        <v>108423.51999999996</v>
      </c>
      <c r="CM86" s="105">
        <v>434351.04999999987</v>
      </c>
      <c r="CN86" s="105">
        <v>511934.51000000077</v>
      </c>
      <c r="CO86" s="105">
        <v>488510.20000000013</v>
      </c>
      <c r="CP86" s="105">
        <v>440174.75999999972</v>
      </c>
      <c r="CQ86" s="105">
        <v>399462.03999999992</v>
      </c>
      <c r="CR86" s="105">
        <v>628497.15999999945</v>
      </c>
      <c r="CS86" s="105">
        <v>400543.24999999983</v>
      </c>
      <c r="CT86" s="105">
        <v>417515.24000000028</v>
      </c>
      <c r="CU86" s="105">
        <v>788512.48000000045</v>
      </c>
      <c r="CV86" s="105">
        <v>454890.08000000066</v>
      </c>
      <c r="CW86" s="106">
        <v>1203017.2800000003</v>
      </c>
      <c r="CX86" s="104">
        <v>246553.46000000008</v>
      </c>
      <c r="CY86" s="105">
        <v>283932.06000000006</v>
      </c>
      <c r="CZ86" s="105">
        <v>430895.02999999945</v>
      </c>
      <c r="DA86" s="105">
        <v>445887.7899999998</v>
      </c>
      <c r="DB86" s="105">
        <v>453879.39999999956</v>
      </c>
      <c r="DC86" s="105">
        <v>395264.77000000054</v>
      </c>
      <c r="DD86" s="105">
        <v>309774.35000000009</v>
      </c>
      <c r="DE86" s="105">
        <v>284282.76000000036</v>
      </c>
      <c r="DF86" s="105">
        <v>734835.1399999999</v>
      </c>
      <c r="DG86" s="105">
        <v>1011085.2999999989</v>
      </c>
      <c r="DH86" s="105">
        <v>579789.38000000012</v>
      </c>
      <c r="DI86" s="106">
        <v>944444.49000000046</v>
      </c>
      <c r="DJ86" s="104">
        <v>187979.47999999978</v>
      </c>
      <c r="DK86" s="105">
        <v>665140.56999999995</v>
      </c>
      <c r="DL86" s="105">
        <v>424891.39000000025</v>
      </c>
      <c r="DM86" s="105">
        <v>285499.40000000014</v>
      </c>
      <c r="DN86" s="105">
        <v>428504.81000000046</v>
      </c>
      <c r="DO86" s="105">
        <v>347830.65999999992</v>
      </c>
      <c r="DP86" s="105">
        <v>769400.97999999975</v>
      </c>
      <c r="DQ86" s="105">
        <v>0</v>
      </c>
      <c r="DR86" s="105">
        <v>0</v>
      </c>
      <c r="DS86" s="105">
        <v>0</v>
      </c>
      <c r="DT86" s="105">
        <v>0</v>
      </c>
      <c r="DU86" s="106">
        <v>0</v>
      </c>
    </row>
    <row r="87" spans="3:125">
      <c r="D87" s="74">
        <v>4144</v>
      </c>
      <c r="E87" s="78" t="s">
        <v>178</v>
      </c>
      <c r="F87" s="104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6"/>
      <c r="R87" s="104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6"/>
      <c r="AD87" s="104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6"/>
      <c r="AP87" s="104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6"/>
      <c r="BB87" s="104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6"/>
      <c r="BN87" s="104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6"/>
      <c r="BZ87" s="104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4">
        <v>211397.70000000013</v>
      </c>
      <c r="CM87" s="105">
        <v>139735.81000000006</v>
      </c>
      <c r="CN87" s="105">
        <v>258231.0100000001</v>
      </c>
      <c r="CO87" s="105">
        <v>803722.28</v>
      </c>
      <c r="CP87" s="105">
        <v>180118.94000000006</v>
      </c>
      <c r="CQ87" s="105">
        <v>168900.85</v>
      </c>
      <c r="CR87" s="105">
        <v>412448.97000000003</v>
      </c>
      <c r="CS87" s="105">
        <v>432834.22999999975</v>
      </c>
      <c r="CT87" s="105">
        <v>387566.27000000008</v>
      </c>
      <c r="CU87" s="105">
        <v>223074.4200000001</v>
      </c>
      <c r="CV87" s="105">
        <v>141807.76999999999</v>
      </c>
      <c r="CW87" s="106">
        <v>464433.3600000001</v>
      </c>
      <c r="CX87" s="104">
        <v>208237.35999999975</v>
      </c>
      <c r="CY87" s="105">
        <v>107663.48</v>
      </c>
      <c r="CZ87" s="105">
        <v>305661.9699999998</v>
      </c>
      <c r="DA87" s="105">
        <v>413829.33999999979</v>
      </c>
      <c r="DB87" s="105">
        <v>1498566.5500000014</v>
      </c>
      <c r="DC87" s="105">
        <v>578680.51000000024</v>
      </c>
      <c r="DD87" s="105">
        <v>318164.44999999995</v>
      </c>
      <c r="DE87" s="105">
        <v>160494.91000000009</v>
      </c>
      <c r="DF87" s="105">
        <v>287210.83999999979</v>
      </c>
      <c r="DG87" s="105">
        <v>216329.30999999971</v>
      </c>
      <c r="DH87" s="105">
        <v>200931.17999999993</v>
      </c>
      <c r="DI87" s="106">
        <v>332903.43999999977</v>
      </c>
      <c r="DJ87" s="104">
        <v>575532.56000000006</v>
      </c>
      <c r="DK87" s="105">
        <v>154365.09999999998</v>
      </c>
      <c r="DL87" s="105">
        <v>334975.07999999996</v>
      </c>
      <c r="DM87" s="105">
        <v>591578.27999999991</v>
      </c>
      <c r="DN87" s="105">
        <v>185371.44999999995</v>
      </c>
      <c r="DO87" s="105">
        <v>247325.18</v>
      </c>
      <c r="DP87" s="105">
        <v>284516.0799999999</v>
      </c>
      <c r="DQ87" s="105">
        <v>0</v>
      </c>
      <c r="DR87" s="105">
        <v>0</v>
      </c>
      <c r="DS87" s="105">
        <v>0</v>
      </c>
      <c r="DT87" s="105">
        <v>0</v>
      </c>
      <c r="DU87" s="106">
        <v>0</v>
      </c>
    </row>
    <row r="88" spans="3:125">
      <c r="D88" s="74">
        <v>4145</v>
      </c>
      <c r="E88" s="78" t="s">
        <v>180</v>
      </c>
      <c r="F88" s="104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04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6"/>
      <c r="AD88" s="104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6"/>
      <c r="AP88" s="104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6"/>
      <c r="BB88" s="104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6"/>
      <c r="BN88" s="104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6"/>
      <c r="BZ88" s="104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4">
        <v>4112.79</v>
      </c>
      <c r="CM88" s="105">
        <v>33289.14</v>
      </c>
      <c r="CN88" s="105">
        <v>58328.62</v>
      </c>
      <c r="CO88" s="105">
        <v>88032.74000000002</v>
      </c>
      <c r="CP88" s="105">
        <v>88161.300000000017</v>
      </c>
      <c r="CQ88" s="105">
        <v>84099.11</v>
      </c>
      <c r="CR88" s="105">
        <v>66646.719999999987</v>
      </c>
      <c r="CS88" s="105">
        <v>30573.73</v>
      </c>
      <c r="CT88" s="105">
        <v>163148.0799999999</v>
      </c>
      <c r="CU88" s="105">
        <v>103825.34000000001</v>
      </c>
      <c r="CV88" s="105">
        <v>89477.15</v>
      </c>
      <c r="CW88" s="106">
        <v>256196.28999999998</v>
      </c>
      <c r="CX88" s="104">
        <v>4423.3999999999996</v>
      </c>
      <c r="CY88" s="105">
        <v>17957</v>
      </c>
      <c r="CZ88" s="105">
        <v>68493.490000000005</v>
      </c>
      <c r="DA88" s="105">
        <v>71647.73</v>
      </c>
      <c r="DB88" s="105">
        <v>143270.09</v>
      </c>
      <c r="DC88" s="105">
        <v>7074.1200000000008</v>
      </c>
      <c r="DD88" s="105">
        <v>64153.799999999988</v>
      </c>
      <c r="DE88" s="105">
        <v>126308.92000000001</v>
      </c>
      <c r="DF88" s="105">
        <v>7279.34</v>
      </c>
      <c r="DG88" s="105">
        <v>179193.19999999992</v>
      </c>
      <c r="DH88" s="105">
        <v>21275.7</v>
      </c>
      <c r="DI88" s="106">
        <v>238702.38</v>
      </c>
      <c r="DJ88" s="104">
        <v>2327.3399999999997</v>
      </c>
      <c r="DK88" s="105">
        <v>18059.009999999998</v>
      </c>
      <c r="DL88" s="105">
        <v>105509.05</v>
      </c>
      <c r="DM88" s="105">
        <v>88140.11</v>
      </c>
      <c r="DN88" s="105">
        <v>22003.85</v>
      </c>
      <c r="DO88" s="105">
        <v>71635.95</v>
      </c>
      <c r="DP88" s="105">
        <v>131594.75</v>
      </c>
      <c r="DQ88" s="105">
        <v>0</v>
      </c>
      <c r="DR88" s="105">
        <v>0</v>
      </c>
      <c r="DS88" s="105">
        <v>0</v>
      </c>
      <c r="DT88" s="105">
        <v>0</v>
      </c>
      <c r="DU88" s="106">
        <v>0</v>
      </c>
    </row>
    <row r="89" spans="3:125">
      <c r="D89" s="74">
        <v>4146</v>
      </c>
      <c r="E89" s="78" t="s">
        <v>182</v>
      </c>
      <c r="F89" s="104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6"/>
      <c r="R89" s="104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6"/>
      <c r="AD89" s="104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6"/>
      <c r="AP89" s="104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6"/>
      <c r="BB89" s="104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6"/>
      <c r="BN89" s="104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6"/>
      <c r="BZ89" s="104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  <c r="CL89" s="104">
        <v>19164.340000000011</v>
      </c>
      <c r="CM89" s="105">
        <v>76479.920000000042</v>
      </c>
      <c r="CN89" s="105">
        <v>174865.26000000056</v>
      </c>
      <c r="CO89" s="105">
        <v>86185.309999999808</v>
      </c>
      <c r="CP89" s="105">
        <v>70042.270000000062</v>
      </c>
      <c r="CQ89" s="105">
        <v>62793.540000000299</v>
      </c>
      <c r="CR89" s="105">
        <v>85215.149999999732</v>
      </c>
      <c r="CS89" s="105">
        <v>29267.81</v>
      </c>
      <c r="CT89" s="105">
        <v>163460.76000000027</v>
      </c>
      <c r="CU89" s="105">
        <v>81544.769999999917</v>
      </c>
      <c r="CV89" s="105">
        <v>165439.28999999989</v>
      </c>
      <c r="CW89" s="106">
        <v>185721.0700000003</v>
      </c>
      <c r="CX89" s="104">
        <v>17712.440000000002</v>
      </c>
      <c r="CY89" s="105">
        <v>35027.070000000007</v>
      </c>
      <c r="CZ89" s="105">
        <v>211562.27</v>
      </c>
      <c r="DA89" s="105">
        <v>113779.95</v>
      </c>
      <c r="DB89" s="105">
        <v>115307.38</v>
      </c>
      <c r="DC89" s="105">
        <v>98180.98000000001</v>
      </c>
      <c r="DD89" s="105">
        <v>188021.37</v>
      </c>
      <c r="DE89" s="105">
        <v>59420.59</v>
      </c>
      <c r="DF89" s="105">
        <v>118699.10999999999</v>
      </c>
      <c r="DG89" s="105">
        <v>390170.25999999995</v>
      </c>
      <c r="DH89" s="105">
        <v>76264.149999999951</v>
      </c>
      <c r="DI89" s="106">
        <v>237322.82000000018</v>
      </c>
      <c r="DJ89" s="104">
        <v>26550.260000000002</v>
      </c>
      <c r="DK89" s="105">
        <v>113905.23</v>
      </c>
      <c r="DL89" s="105">
        <v>88963.790000000008</v>
      </c>
      <c r="DM89" s="105">
        <v>609011.47</v>
      </c>
      <c r="DN89" s="105">
        <v>89091.720000000045</v>
      </c>
      <c r="DO89" s="105">
        <v>109250.87000000004</v>
      </c>
      <c r="DP89" s="105">
        <v>83487.58</v>
      </c>
      <c r="DQ89" s="105">
        <v>0</v>
      </c>
      <c r="DR89" s="105">
        <v>0</v>
      </c>
      <c r="DS89" s="105">
        <v>0</v>
      </c>
      <c r="DT89" s="105">
        <v>0</v>
      </c>
      <c r="DU89" s="106">
        <v>0</v>
      </c>
    </row>
    <row r="90" spans="3:125">
      <c r="D90" s="74">
        <v>4147</v>
      </c>
      <c r="E90" s="78" t="s">
        <v>184</v>
      </c>
      <c r="F90" s="104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04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6"/>
      <c r="AD90" s="104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6"/>
      <c r="AP90" s="104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6"/>
      <c r="BB90" s="104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6"/>
      <c r="BN90" s="104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6"/>
      <c r="BZ90" s="104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  <c r="CL90" s="104">
        <v>575542.00000000035</v>
      </c>
      <c r="CM90" s="105">
        <v>1569357.430000002</v>
      </c>
      <c r="CN90" s="105">
        <v>965269.03000000108</v>
      </c>
      <c r="CO90" s="105">
        <v>1958614.35</v>
      </c>
      <c r="CP90" s="105">
        <v>1144959.3800000013</v>
      </c>
      <c r="CQ90" s="105">
        <v>1217090.4000000015</v>
      </c>
      <c r="CR90" s="105">
        <v>1990417.9600000046</v>
      </c>
      <c r="CS90" s="105">
        <v>1689489.1800000062</v>
      </c>
      <c r="CT90" s="105">
        <v>1488943.2700000009</v>
      </c>
      <c r="CU90" s="105">
        <v>2219343.7900000028</v>
      </c>
      <c r="CV90" s="105">
        <v>1087658.1300000006</v>
      </c>
      <c r="CW90" s="106">
        <v>5123340.8499999736</v>
      </c>
      <c r="CX90" s="104">
        <v>477874.8699999997</v>
      </c>
      <c r="CY90" s="105">
        <v>1310675.5000000019</v>
      </c>
      <c r="CZ90" s="105">
        <v>1493359.5800000059</v>
      </c>
      <c r="DA90" s="105">
        <v>1959634.3100000035</v>
      </c>
      <c r="DB90" s="105">
        <v>1373302.9900000023</v>
      </c>
      <c r="DC90" s="105">
        <v>1494432.4300000053</v>
      </c>
      <c r="DD90" s="105">
        <v>2078673.8900000043</v>
      </c>
      <c r="DE90" s="105">
        <v>2402537.6600000057</v>
      </c>
      <c r="DF90" s="105">
        <v>1024608.5900000025</v>
      </c>
      <c r="DG90" s="105">
        <v>2752578.7500000079</v>
      </c>
      <c r="DH90" s="105">
        <v>1697787.8700000003</v>
      </c>
      <c r="DI90" s="106">
        <v>4954832.4499999378</v>
      </c>
      <c r="DJ90" s="104">
        <v>283026.37</v>
      </c>
      <c r="DK90" s="105">
        <v>965885.95000000286</v>
      </c>
      <c r="DL90" s="105">
        <v>1377097.6700000104</v>
      </c>
      <c r="DM90" s="105">
        <v>1819303.7400000053</v>
      </c>
      <c r="DN90" s="105">
        <v>1684410.9400000055</v>
      </c>
      <c r="DO90" s="105">
        <v>1405786.7900000028</v>
      </c>
      <c r="DP90" s="105">
        <v>2292008.5800000029</v>
      </c>
      <c r="DQ90" s="105">
        <v>0</v>
      </c>
      <c r="DR90" s="105">
        <v>0</v>
      </c>
      <c r="DS90" s="105">
        <v>0</v>
      </c>
      <c r="DT90" s="105">
        <v>0</v>
      </c>
      <c r="DU90" s="106">
        <v>0</v>
      </c>
    </row>
    <row r="91" spans="3:125">
      <c r="D91" s="74">
        <v>4148</v>
      </c>
      <c r="E91" s="78" t="s">
        <v>186</v>
      </c>
      <c r="F91" s="104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6"/>
      <c r="R91" s="104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6"/>
      <c r="AD91" s="104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6"/>
      <c r="AP91" s="104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6"/>
      <c r="BB91" s="104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6"/>
      <c r="BN91" s="104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6"/>
      <c r="BZ91" s="104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4">
        <v>23608.660000000003</v>
      </c>
      <c r="CM91" s="105">
        <v>68994.710000000006</v>
      </c>
      <c r="CN91" s="105">
        <v>56507.05</v>
      </c>
      <c r="CO91" s="105">
        <v>118610.68999999999</v>
      </c>
      <c r="CP91" s="105">
        <v>64395.270000000004</v>
      </c>
      <c r="CQ91" s="105">
        <v>38849.080000000009</v>
      </c>
      <c r="CR91" s="105">
        <v>65830.870000000068</v>
      </c>
      <c r="CS91" s="105">
        <v>20381.910000000011</v>
      </c>
      <c r="CT91" s="105">
        <v>69137.900000000038</v>
      </c>
      <c r="CU91" s="105">
        <v>61167.240000000049</v>
      </c>
      <c r="CV91" s="105">
        <v>60878.409999999996</v>
      </c>
      <c r="CW91" s="106">
        <v>175526.28999999992</v>
      </c>
      <c r="CX91" s="104">
        <v>36341.520000000011</v>
      </c>
      <c r="CY91" s="105">
        <v>52736.150000000009</v>
      </c>
      <c r="CZ91" s="105">
        <v>104754.58000000003</v>
      </c>
      <c r="DA91" s="105">
        <v>39692.649999999987</v>
      </c>
      <c r="DB91" s="105">
        <v>42558.040000000008</v>
      </c>
      <c r="DC91" s="105">
        <v>112758.09000000001</v>
      </c>
      <c r="DD91" s="105">
        <v>80510.150000000009</v>
      </c>
      <c r="DE91" s="105">
        <v>32205.96</v>
      </c>
      <c r="DF91" s="105">
        <v>128650.67999999991</v>
      </c>
      <c r="DG91" s="105">
        <v>74044.49000000002</v>
      </c>
      <c r="DH91" s="105">
        <v>68947.929999999993</v>
      </c>
      <c r="DI91" s="106">
        <v>215067.01999999967</v>
      </c>
      <c r="DJ91" s="104">
        <v>22800.330000000005</v>
      </c>
      <c r="DK91" s="105">
        <v>86110.799999999988</v>
      </c>
      <c r="DL91" s="105">
        <v>71638.64</v>
      </c>
      <c r="DM91" s="105">
        <v>69449.429999999993</v>
      </c>
      <c r="DN91" s="105">
        <v>134440.69</v>
      </c>
      <c r="DO91" s="105">
        <v>47041.789999999994</v>
      </c>
      <c r="DP91" s="105">
        <v>54689.220000000059</v>
      </c>
      <c r="DQ91" s="105">
        <v>0</v>
      </c>
      <c r="DR91" s="105">
        <v>0</v>
      </c>
      <c r="DS91" s="105">
        <v>0</v>
      </c>
      <c r="DT91" s="105">
        <v>0</v>
      </c>
      <c r="DU91" s="106">
        <v>0</v>
      </c>
    </row>
    <row r="92" spans="3:125">
      <c r="D92" s="74">
        <v>4149</v>
      </c>
      <c r="E92" s="78" t="s">
        <v>188</v>
      </c>
      <c r="F92" s="104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6"/>
      <c r="R92" s="104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6"/>
      <c r="AD92" s="104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6"/>
      <c r="AP92" s="104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6"/>
      <c r="BB92" s="104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6"/>
      <c r="BN92" s="104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6"/>
      <c r="BZ92" s="104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/>
      <c r="CL92" s="104">
        <v>129848.44</v>
      </c>
      <c r="CM92" s="105">
        <v>341121.55999999994</v>
      </c>
      <c r="CN92" s="105">
        <v>579445.97</v>
      </c>
      <c r="CO92" s="105">
        <v>448035.98999999947</v>
      </c>
      <c r="CP92" s="105">
        <v>352875.53000000009</v>
      </c>
      <c r="CQ92" s="105">
        <v>473512.61999999959</v>
      </c>
      <c r="CR92" s="105">
        <v>629934.83000000031</v>
      </c>
      <c r="CS92" s="105">
        <v>524034.55000000016</v>
      </c>
      <c r="CT92" s="105">
        <v>816090.06000000052</v>
      </c>
      <c r="CU92" s="105">
        <v>925789.70000000019</v>
      </c>
      <c r="CV92" s="105">
        <v>358461.56000000029</v>
      </c>
      <c r="CW92" s="106">
        <v>1355493.3199999989</v>
      </c>
      <c r="CX92" s="104">
        <v>168186.97000000006</v>
      </c>
      <c r="CY92" s="105">
        <v>394675.81000000023</v>
      </c>
      <c r="CZ92" s="105">
        <v>846677.10000000009</v>
      </c>
      <c r="DA92" s="105">
        <v>215132.06999999992</v>
      </c>
      <c r="DB92" s="105">
        <v>370408.77000000025</v>
      </c>
      <c r="DC92" s="105">
        <v>498728.29999999993</v>
      </c>
      <c r="DD92" s="105">
        <v>687282.35999999964</v>
      </c>
      <c r="DE92" s="105">
        <v>697470.98999999929</v>
      </c>
      <c r="DF92" s="105">
        <v>449460.19999999978</v>
      </c>
      <c r="DG92" s="105">
        <v>1282885.18</v>
      </c>
      <c r="DH92" s="105">
        <v>503522.77999999939</v>
      </c>
      <c r="DI92" s="106">
        <v>1521467.0100000009</v>
      </c>
      <c r="DJ92" s="104">
        <v>276769.37</v>
      </c>
      <c r="DK92" s="105">
        <v>462372.17000000027</v>
      </c>
      <c r="DL92" s="105">
        <v>880856.14</v>
      </c>
      <c r="DM92" s="105">
        <v>685779.99999999988</v>
      </c>
      <c r="DN92" s="105">
        <v>583583.84000000032</v>
      </c>
      <c r="DO92" s="105">
        <v>430425.27999999956</v>
      </c>
      <c r="DP92" s="105">
        <v>965720.97999999975</v>
      </c>
      <c r="DQ92" s="105">
        <v>0</v>
      </c>
      <c r="DR92" s="105">
        <v>0</v>
      </c>
      <c r="DS92" s="105">
        <v>0</v>
      </c>
      <c r="DT92" s="105">
        <v>0</v>
      </c>
      <c r="DU92" s="106">
        <v>0</v>
      </c>
    </row>
    <row r="93" spans="3:125">
      <c r="C93" s="74">
        <v>415</v>
      </c>
      <c r="D93" s="74">
        <v>415</v>
      </c>
      <c r="E93" s="78" t="s">
        <v>190</v>
      </c>
      <c r="F93" s="104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6"/>
      <c r="R93" s="104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6"/>
      <c r="AD93" s="104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6"/>
      <c r="AP93" s="104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6"/>
      <c r="BB93" s="104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6"/>
      <c r="BN93" s="104"/>
      <c r="BO93" s="105"/>
      <c r="BP93" s="105"/>
      <c r="BQ93" s="105"/>
      <c r="BR93" s="105"/>
      <c r="BS93" s="105"/>
      <c r="BT93" s="105"/>
      <c r="BU93" s="105"/>
      <c r="BV93" s="105"/>
      <c r="BW93" s="105"/>
      <c r="BX93" s="105"/>
      <c r="BY93" s="106"/>
      <c r="BZ93" s="104"/>
      <c r="CA93" s="105"/>
      <c r="CB93" s="105"/>
      <c r="CC93" s="105"/>
      <c r="CD93" s="105"/>
      <c r="CE93" s="105"/>
      <c r="CF93" s="105"/>
      <c r="CG93" s="105"/>
      <c r="CH93" s="105"/>
      <c r="CI93" s="105"/>
      <c r="CJ93" s="105"/>
      <c r="CK93" s="105"/>
      <c r="CL93" s="104">
        <v>39625.519999999997</v>
      </c>
      <c r="CM93" s="105">
        <v>746518.12</v>
      </c>
      <c r="CN93" s="105">
        <v>2188111.64</v>
      </c>
      <c r="CO93" s="105">
        <v>860738.31999999983</v>
      </c>
      <c r="CP93" s="105">
        <v>1045961.96</v>
      </c>
      <c r="CQ93" s="105">
        <v>1586588.0699999998</v>
      </c>
      <c r="CR93" s="105">
        <v>1708745.73</v>
      </c>
      <c r="CS93" s="105">
        <v>2046173.92</v>
      </c>
      <c r="CT93" s="105">
        <v>2633936.0099999998</v>
      </c>
      <c r="CU93" s="105">
        <v>1316206.53</v>
      </c>
      <c r="CV93" s="105">
        <v>1381658.69</v>
      </c>
      <c r="CW93" s="106">
        <v>4861519.66</v>
      </c>
      <c r="CX93" s="104">
        <v>639522.21</v>
      </c>
      <c r="CY93" s="105">
        <v>185129.93999999994</v>
      </c>
      <c r="CZ93" s="105">
        <v>1189329.8499999999</v>
      </c>
      <c r="DA93" s="105">
        <v>2186869.6</v>
      </c>
      <c r="DB93" s="105">
        <v>2500201.56</v>
      </c>
      <c r="DC93" s="105">
        <v>1421763.2600000002</v>
      </c>
      <c r="DD93" s="105">
        <v>1944244.05</v>
      </c>
      <c r="DE93" s="105">
        <v>1888022.9799999997</v>
      </c>
      <c r="DF93" s="105">
        <v>2165109.09</v>
      </c>
      <c r="DG93" s="105">
        <v>2645946.2399999998</v>
      </c>
      <c r="DH93" s="105">
        <v>1134749.9900000002</v>
      </c>
      <c r="DI93" s="106">
        <v>3374454.9999999991</v>
      </c>
      <c r="DJ93" s="104">
        <v>605572.42000000004</v>
      </c>
      <c r="DK93" s="105">
        <v>1430948.2699999996</v>
      </c>
      <c r="DL93" s="105">
        <v>1541159.98</v>
      </c>
      <c r="DM93" s="105">
        <v>1495923.86</v>
      </c>
      <c r="DN93" s="105">
        <v>1537431.38</v>
      </c>
      <c r="DO93" s="105">
        <v>1471949.0899999999</v>
      </c>
      <c r="DP93" s="105">
        <v>787559.14</v>
      </c>
      <c r="DQ93" s="105">
        <v>0</v>
      </c>
      <c r="DR93" s="105">
        <v>0</v>
      </c>
      <c r="DS93" s="105">
        <v>0</v>
      </c>
      <c r="DT93" s="105">
        <v>0</v>
      </c>
      <c r="DU93" s="106">
        <v>0</v>
      </c>
    </row>
    <row r="94" spans="3:125">
      <c r="D94" s="74">
        <v>4151</v>
      </c>
      <c r="E94" s="78" t="s">
        <v>192</v>
      </c>
      <c r="F94" s="104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6"/>
      <c r="R94" s="104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6"/>
      <c r="AD94" s="104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6"/>
      <c r="AP94" s="104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6"/>
      <c r="BB94" s="104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6"/>
      <c r="BN94" s="104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6"/>
      <c r="BZ94" s="104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  <c r="CL94" s="104">
        <v>0</v>
      </c>
      <c r="CM94" s="105">
        <v>567333.32999999996</v>
      </c>
      <c r="CN94" s="105">
        <v>1961942.4200000002</v>
      </c>
      <c r="CO94" s="105">
        <v>567000</v>
      </c>
      <c r="CP94" s="105">
        <v>831109.08</v>
      </c>
      <c r="CQ94" s="105">
        <v>1395275.75</v>
      </c>
      <c r="CR94" s="105">
        <v>1439952.94</v>
      </c>
      <c r="CS94" s="105">
        <v>1795442.42</v>
      </c>
      <c r="CT94" s="105">
        <v>2362275.7399999998</v>
      </c>
      <c r="CU94" s="105">
        <v>996275.75</v>
      </c>
      <c r="CV94" s="105">
        <v>1058825.47</v>
      </c>
      <c r="CW94" s="106">
        <v>3869101.56</v>
      </c>
      <c r="CX94" s="104">
        <v>558500</v>
      </c>
      <c r="CY94" s="105">
        <v>166.67</v>
      </c>
      <c r="CZ94" s="105">
        <v>558500</v>
      </c>
      <c r="DA94" s="105">
        <v>1886084.75</v>
      </c>
      <c r="DB94" s="105">
        <v>2215051.5</v>
      </c>
      <c r="DC94" s="105">
        <v>1118456.52</v>
      </c>
      <c r="DD94" s="105">
        <v>1686775.75</v>
      </c>
      <c r="DE94" s="105">
        <v>1436775.75</v>
      </c>
      <c r="DF94" s="105">
        <v>1752310.79</v>
      </c>
      <c r="DG94" s="105">
        <v>2272390.75</v>
      </c>
      <c r="DH94" s="105">
        <v>783152.4</v>
      </c>
      <c r="DI94" s="106">
        <v>2402498.1499999994</v>
      </c>
      <c r="DJ94" s="104">
        <v>537642.97000000009</v>
      </c>
      <c r="DK94" s="105">
        <v>1116833.3299999998</v>
      </c>
      <c r="DL94" s="105">
        <v>1305784.18</v>
      </c>
      <c r="DM94" s="105">
        <v>1242197.1600000001</v>
      </c>
      <c r="DN94" s="105">
        <v>1298294.9999999998</v>
      </c>
      <c r="DO94" s="105">
        <v>1191028.7599999998</v>
      </c>
      <c r="DP94" s="105">
        <v>601357.14</v>
      </c>
      <c r="DQ94" s="105">
        <v>0</v>
      </c>
      <c r="DR94" s="105">
        <v>0</v>
      </c>
      <c r="DS94" s="105">
        <v>0</v>
      </c>
      <c r="DT94" s="105">
        <v>0</v>
      </c>
      <c r="DU94" s="106">
        <v>0</v>
      </c>
    </row>
    <row r="95" spans="3:125">
      <c r="D95" s="74">
        <v>4152</v>
      </c>
      <c r="E95" s="78" t="s">
        <v>194</v>
      </c>
      <c r="F95" s="104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6"/>
      <c r="R95" s="104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6"/>
      <c r="AD95" s="104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6"/>
      <c r="AP95" s="104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6"/>
      <c r="BB95" s="104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6"/>
      <c r="BN95" s="104"/>
      <c r="BO95" s="105"/>
      <c r="BP95" s="105"/>
      <c r="BQ95" s="105"/>
      <c r="BR95" s="105"/>
      <c r="BS95" s="105"/>
      <c r="BT95" s="105"/>
      <c r="BU95" s="105"/>
      <c r="BV95" s="105"/>
      <c r="BW95" s="105"/>
      <c r="BX95" s="105"/>
      <c r="BY95" s="106"/>
      <c r="BZ95" s="104"/>
      <c r="CA95" s="105"/>
      <c r="CB95" s="105"/>
      <c r="CC95" s="105"/>
      <c r="CD95" s="105"/>
      <c r="CE95" s="105"/>
      <c r="CF95" s="105"/>
      <c r="CG95" s="105"/>
      <c r="CH95" s="105"/>
      <c r="CI95" s="105"/>
      <c r="CJ95" s="105"/>
      <c r="CK95" s="105"/>
      <c r="CL95" s="104">
        <v>9044.9000000000015</v>
      </c>
      <c r="CM95" s="105">
        <v>60860.650000000009</v>
      </c>
      <c r="CN95" s="105">
        <v>79115.170000000013</v>
      </c>
      <c r="CO95" s="105">
        <v>96998.14</v>
      </c>
      <c r="CP95" s="105">
        <v>69695.600000000006</v>
      </c>
      <c r="CQ95" s="105">
        <v>68808.770000000033</v>
      </c>
      <c r="CR95" s="105">
        <v>77664.74000000002</v>
      </c>
      <c r="CS95" s="105">
        <v>85421.62000000001</v>
      </c>
      <c r="CT95" s="105">
        <v>105069.08</v>
      </c>
      <c r="CU95" s="105">
        <v>137215.75000000003</v>
      </c>
      <c r="CV95" s="105">
        <v>148559.49999999994</v>
      </c>
      <c r="CW95" s="106">
        <v>377252.82000000012</v>
      </c>
      <c r="CX95" s="104">
        <v>32206.209999999995</v>
      </c>
      <c r="CY95" s="105">
        <v>57542.049999999996</v>
      </c>
      <c r="CZ95" s="105">
        <v>133172.41999999998</v>
      </c>
      <c r="DA95" s="105">
        <v>48134.829999999994</v>
      </c>
      <c r="DB95" s="105">
        <v>76474.040000000008</v>
      </c>
      <c r="DC95" s="105">
        <v>107768.05000000002</v>
      </c>
      <c r="DD95" s="105">
        <v>145315.33000000002</v>
      </c>
      <c r="DE95" s="105">
        <v>169127.42</v>
      </c>
      <c r="DF95" s="105">
        <v>189337.90999999997</v>
      </c>
      <c r="DG95" s="105">
        <v>105564.60999999999</v>
      </c>
      <c r="DH95" s="105">
        <v>91502.499999999971</v>
      </c>
      <c r="DI95" s="106">
        <v>317366.66999999975</v>
      </c>
      <c r="DJ95" s="104">
        <v>17430.63</v>
      </c>
      <c r="DK95" s="105">
        <v>99175.679999999978</v>
      </c>
      <c r="DL95" s="105">
        <v>86425.000000000015</v>
      </c>
      <c r="DM95" s="105">
        <v>80972.520000000033</v>
      </c>
      <c r="DN95" s="105">
        <v>88960.930000000008</v>
      </c>
      <c r="DO95" s="105">
        <v>99205.060000000056</v>
      </c>
      <c r="DP95" s="105">
        <v>63270.340000000004</v>
      </c>
      <c r="DQ95" s="105">
        <v>0</v>
      </c>
      <c r="DR95" s="105">
        <v>0</v>
      </c>
      <c r="DS95" s="105">
        <v>0</v>
      </c>
      <c r="DT95" s="105">
        <v>0</v>
      </c>
      <c r="DU95" s="106">
        <v>0</v>
      </c>
    </row>
    <row r="96" spans="3:125">
      <c r="D96" s="74">
        <v>4153</v>
      </c>
      <c r="E96" s="78" t="s">
        <v>196</v>
      </c>
      <c r="F96" s="104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6"/>
      <c r="R96" s="104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6"/>
      <c r="AD96" s="104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6"/>
      <c r="AP96" s="104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6"/>
      <c r="BB96" s="104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6"/>
      <c r="BN96" s="104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6"/>
      <c r="BZ96" s="104"/>
      <c r="CA96" s="105"/>
      <c r="CB96" s="105"/>
      <c r="CC96" s="105"/>
      <c r="CD96" s="105"/>
      <c r="CE96" s="105"/>
      <c r="CF96" s="105"/>
      <c r="CG96" s="105"/>
      <c r="CH96" s="105"/>
      <c r="CI96" s="105"/>
      <c r="CJ96" s="105"/>
      <c r="CK96" s="105"/>
      <c r="CL96" s="104">
        <v>30580.619999999995</v>
      </c>
      <c r="CM96" s="105">
        <v>118324.14000000004</v>
      </c>
      <c r="CN96" s="105">
        <v>147054.04999999993</v>
      </c>
      <c r="CO96" s="105">
        <v>196740.17999999985</v>
      </c>
      <c r="CP96" s="105">
        <v>145157.27999999997</v>
      </c>
      <c r="CQ96" s="105">
        <v>122503.54999999987</v>
      </c>
      <c r="CR96" s="105">
        <v>191128.04999999993</v>
      </c>
      <c r="CS96" s="105">
        <v>165309.87999999992</v>
      </c>
      <c r="CT96" s="105">
        <v>166591.18999999983</v>
      </c>
      <c r="CU96" s="105">
        <v>182715.02999999997</v>
      </c>
      <c r="CV96" s="105">
        <v>174273.72000000003</v>
      </c>
      <c r="CW96" s="106">
        <v>615165.2799999998</v>
      </c>
      <c r="CX96" s="104">
        <v>48815.999999999985</v>
      </c>
      <c r="CY96" s="105">
        <v>127421.21999999996</v>
      </c>
      <c r="CZ96" s="105">
        <v>497657.43</v>
      </c>
      <c r="DA96" s="105">
        <v>252650.02000000005</v>
      </c>
      <c r="DB96" s="105">
        <v>208676.01999999996</v>
      </c>
      <c r="DC96" s="105">
        <v>195538.69000000012</v>
      </c>
      <c r="DD96" s="105">
        <v>112152.97000000004</v>
      </c>
      <c r="DE96" s="105">
        <v>282119.80999999988</v>
      </c>
      <c r="DF96" s="105">
        <v>223460.38999999998</v>
      </c>
      <c r="DG96" s="105">
        <v>267990.87999999977</v>
      </c>
      <c r="DH96" s="105">
        <v>260095.09000000023</v>
      </c>
      <c r="DI96" s="106">
        <v>654590.17999999982</v>
      </c>
      <c r="DJ96" s="104">
        <v>50498.82</v>
      </c>
      <c r="DK96" s="105">
        <v>214939.25999999978</v>
      </c>
      <c r="DL96" s="105">
        <v>148950.80000000008</v>
      </c>
      <c r="DM96" s="105">
        <v>172754.18</v>
      </c>
      <c r="DN96" s="105">
        <v>150175.4500000001</v>
      </c>
      <c r="DO96" s="105">
        <v>181715.27000000014</v>
      </c>
      <c r="DP96" s="105">
        <v>122931.66</v>
      </c>
      <c r="DQ96" s="105">
        <v>0</v>
      </c>
      <c r="DR96" s="105">
        <v>0</v>
      </c>
      <c r="DS96" s="105">
        <v>0</v>
      </c>
      <c r="DT96" s="105">
        <v>0</v>
      </c>
      <c r="DU96" s="106">
        <v>0</v>
      </c>
    </row>
    <row r="97" spans="3:125">
      <c r="C97" s="74">
        <v>416</v>
      </c>
      <c r="D97" s="74">
        <v>416</v>
      </c>
      <c r="E97" s="78" t="s">
        <v>198</v>
      </c>
      <c r="F97" s="104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6"/>
      <c r="R97" s="104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6"/>
      <c r="AD97" s="104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6"/>
      <c r="AP97" s="104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6"/>
      <c r="BB97" s="104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6"/>
      <c r="BN97" s="104"/>
      <c r="BO97" s="105"/>
      <c r="BP97" s="105"/>
      <c r="BQ97" s="105"/>
      <c r="BR97" s="105"/>
      <c r="BS97" s="105"/>
      <c r="BT97" s="105"/>
      <c r="BU97" s="105"/>
      <c r="BV97" s="105"/>
      <c r="BW97" s="105"/>
      <c r="BX97" s="105"/>
      <c r="BY97" s="106"/>
      <c r="BZ97" s="104"/>
      <c r="CA97" s="105"/>
      <c r="CB97" s="105"/>
      <c r="CC97" s="105"/>
      <c r="CD97" s="105"/>
      <c r="CE97" s="105"/>
      <c r="CF97" s="105"/>
      <c r="CG97" s="105"/>
      <c r="CH97" s="105"/>
      <c r="CI97" s="105"/>
      <c r="CJ97" s="105"/>
      <c r="CK97" s="105"/>
      <c r="CL97" s="104">
        <v>553790.51</v>
      </c>
      <c r="CM97" s="105">
        <v>1783760.79</v>
      </c>
      <c r="CN97" s="105">
        <v>2136902.62</v>
      </c>
      <c r="CO97" s="105">
        <v>24827472.129999999</v>
      </c>
      <c r="CP97" s="105">
        <v>1125415.9300000002</v>
      </c>
      <c r="CQ97" s="105">
        <v>3793946.4499999997</v>
      </c>
      <c r="CR97" s="105">
        <v>5739215.1899999995</v>
      </c>
      <c r="CS97" s="105">
        <v>2103580.0900000003</v>
      </c>
      <c r="CT97" s="105">
        <v>18700318.619999997</v>
      </c>
      <c r="CU97" s="105">
        <v>797388.29</v>
      </c>
      <c r="CV97" s="105">
        <v>749118.78</v>
      </c>
      <c r="CW97" s="106">
        <v>5611866.1400000006</v>
      </c>
      <c r="CX97" s="104">
        <v>2311659.59</v>
      </c>
      <c r="CY97" s="105">
        <v>1110012.8900000001</v>
      </c>
      <c r="CZ97" s="105">
        <v>4624851.26</v>
      </c>
      <c r="DA97" s="105">
        <v>24662562.759999998</v>
      </c>
      <c r="DB97" s="105">
        <v>4723174.4800000004</v>
      </c>
      <c r="DC97" s="105">
        <v>5612578.3699999992</v>
      </c>
      <c r="DD97" s="105">
        <v>6410905.9299999997</v>
      </c>
      <c r="DE97" s="105">
        <v>1247748.4300000002</v>
      </c>
      <c r="DF97" s="105">
        <v>17459439.960000001</v>
      </c>
      <c r="DG97" s="105">
        <v>588543.66</v>
      </c>
      <c r="DH97" s="105">
        <v>554376.06999999995</v>
      </c>
      <c r="DI97" s="106">
        <v>5676117.540000001</v>
      </c>
      <c r="DJ97" s="104">
        <v>2231451.0099999998</v>
      </c>
      <c r="DK97" s="105">
        <v>2890207.88</v>
      </c>
      <c r="DL97" s="105">
        <v>5040573.9700000007</v>
      </c>
      <c r="DM97" s="105">
        <v>19073852.520000003</v>
      </c>
      <c r="DN97" s="105">
        <v>15976194.35</v>
      </c>
      <c r="DO97" s="105">
        <v>4369899.47</v>
      </c>
      <c r="DP97" s="105">
        <v>5104939.2</v>
      </c>
      <c r="DQ97" s="105">
        <v>0</v>
      </c>
      <c r="DR97" s="105">
        <v>0</v>
      </c>
      <c r="DS97" s="105">
        <v>0</v>
      </c>
      <c r="DT97" s="105">
        <v>0</v>
      </c>
      <c r="DU97" s="106">
        <v>0</v>
      </c>
    </row>
    <row r="98" spans="3:125">
      <c r="D98" s="74">
        <v>4161</v>
      </c>
      <c r="E98" s="78" t="s">
        <v>200</v>
      </c>
      <c r="F98" s="104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6"/>
      <c r="R98" s="104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6"/>
      <c r="AD98" s="104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6"/>
      <c r="AP98" s="104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6"/>
      <c r="BB98" s="104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6"/>
      <c r="BN98" s="104"/>
      <c r="BO98" s="105"/>
      <c r="BP98" s="105"/>
      <c r="BQ98" s="105"/>
      <c r="BR98" s="105"/>
      <c r="BS98" s="105"/>
      <c r="BT98" s="105"/>
      <c r="BU98" s="105"/>
      <c r="BV98" s="105"/>
      <c r="BW98" s="105"/>
      <c r="BX98" s="105"/>
      <c r="BY98" s="106"/>
      <c r="BZ98" s="104"/>
      <c r="CA98" s="105"/>
      <c r="CB98" s="105"/>
      <c r="CC98" s="105"/>
      <c r="CD98" s="105"/>
      <c r="CE98" s="105"/>
      <c r="CF98" s="105"/>
      <c r="CG98" s="105"/>
      <c r="CH98" s="105"/>
      <c r="CI98" s="105"/>
      <c r="CJ98" s="105"/>
      <c r="CK98" s="105"/>
      <c r="CL98" s="104">
        <v>186935.47000000003</v>
      </c>
      <c r="CM98" s="105">
        <v>1089798.1599999999</v>
      </c>
      <c r="CN98" s="105">
        <v>235648.29</v>
      </c>
      <c r="CO98" s="105">
        <v>572214.51</v>
      </c>
      <c r="CP98" s="105">
        <v>347437.52</v>
      </c>
      <c r="CQ98" s="105">
        <v>628963.75</v>
      </c>
      <c r="CR98" s="105">
        <v>646150.64999999991</v>
      </c>
      <c r="CS98" s="105">
        <v>1284391.8300000003</v>
      </c>
      <c r="CT98" s="105">
        <v>1025800.6699999999</v>
      </c>
      <c r="CU98" s="105">
        <v>418836.32</v>
      </c>
      <c r="CV98" s="105">
        <v>319838.31</v>
      </c>
      <c r="CW98" s="106">
        <v>1647052.3900000001</v>
      </c>
      <c r="CX98" s="104">
        <v>93043.17</v>
      </c>
      <c r="CY98" s="105">
        <v>509193.57999999996</v>
      </c>
      <c r="CZ98" s="105">
        <v>1466411.9400000002</v>
      </c>
      <c r="DA98" s="105">
        <v>211077.17</v>
      </c>
      <c r="DB98" s="105">
        <v>157533.94</v>
      </c>
      <c r="DC98" s="105">
        <v>1310779.0299999998</v>
      </c>
      <c r="DD98" s="105">
        <v>186110.45999999996</v>
      </c>
      <c r="DE98" s="105">
        <v>356547.31999999995</v>
      </c>
      <c r="DF98" s="105">
        <v>2301010.7899999996</v>
      </c>
      <c r="DG98" s="105">
        <v>119844.53</v>
      </c>
      <c r="DH98" s="105">
        <v>62627.89</v>
      </c>
      <c r="DI98" s="106">
        <v>1579337.62</v>
      </c>
      <c r="DJ98" s="104">
        <v>111733.16999999998</v>
      </c>
      <c r="DK98" s="105">
        <v>112308.35</v>
      </c>
      <c r="DL98" s="105">
        <v>2020546.0699999998</v>
      </c>
      <c r="DM98" s="105">
        <v>41946.62</v>
      </c>
      <c r="DN98" s="105">
        <v>35809.409999999989</v>
      </c>
      <c r="DO98" s="105">
        <v>829028.67000000016</v>
      </c>
      <c r="DP98" s="105">
        <v>317409.12</v>
      </c>
      <c r="DQ98" s="105">
        <v>0</v>
      </c>
      <c r="DR98" s="105">
        <v>0</v>
      </c>
      <c r="DS98" s="105">
        <v>0</v>
      </c>
      <c r="DT98" s="105">
        <v>0</v>
      </c>
      <c r="DU98" s="106">
        <v>0</v>
      </c>
    </row>
    <row r="99" spans="3:125">
      <c r="D99" s="74">
        <v>4162</v>
      </c>
      <c r="E99" s="78" t="s">
        <v>202</v>
      </c>
      <c r="F99" s="104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6"/>
      <c r="R99" s="104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6"/>
      <c r="AD99" s="104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6"/>
      <c r="AP99" s="104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6"/>
      <c r="BB99" s="104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6"/>
      <c r="BN99" s="104"/>
      <c r="BO99" s="105"/>
      <c r="BP99" s="105"/>
      <c r="BQ99" s="105"/>
      <c r="BR99" s="105"/>
      <c r="BS99" s="105"/>
      <c r="BT99" s="105"/>
      <c r="BU99" s="105"/>
      <c r="BV99" s="105"/>
      <c r="BW99" s="105"/>
      <c r="BX99" s="105"/>
      <c r="BY99" s="106"/>
      <c r="BZ99" s="104"/>
      <c r="CA99" s="105"/>
      <c r="CB99" s="105"/>
      <c r="CC99" s="105"/>
      <c r="CD99" s="105"/>
      <c r="CE99" s="105"/>
      <c r="CF99" s="105"/>
      <c r="CG99" s="105"/>
      <c r="CH99" s="105"/>
      <c r="CI99" s="105"/>
      <c r="CJ99" s="105"/>
      <c r="CK99" s="105"/>
      <c r="CL99" s="104">
        <v>366855.03999999992</v>
      </c>
      <c r="CM99" s="105">
        <v>693962.63</v>
      </c>
      <c r="CN99" s="105">
        <v>1901254.33</v>
      </c>
      <c r="CO99" s="105">
        <v>24255257.619999997</v>
      </c>
      <c r="CP99" s="105">
        <v>777978.41000000015</v>
      </c>
      <c r="CQ99" s="105">
        <v>3164982.6999999997</v>
      </c>
      <c r="CR99" s="105">
        <v>5093064.54</v>
      </c>
      <c r="CS99" s="105">
        <v>819188.26</v>
      </c>
      <c r="CT99" s="105">
        <v>17674517.949999999</v>
      </c>
      <c r="CU99" s="105">
        <v>378551.97000000009</v>
      </c>
      <c r="CV99" s="105">
        <v>429280.47000000003</v>
      </c>
      <c r="CW99" s="106">
        <v>3964813.7500000005</v>
      </c>
      <c r="CX99" s="104">
        <v>2218616.42</v>
      </c>
      <c r="CY99" s="105">
        <v>600819.31000000006</v>
      </c>
      <c r="CZ99" s="105">
        <v>3158439.3199999994</v>
      </c>
      <c r="DA99" s="105">
        <v>24451485.589999996</v>
      </c>
      <c r="DB99" s="105">
        <v>4565640.54</v>
      </c>
      <c r="DC99" s="105">
        <v>4301799.34</v>
      </c>
      <c r="DD99" s="105">
        <v>6224795.4699999997</v>
      </c>
      <c r="DE99" s="105">
        <v>891201.1100000001</v>
      </c>
      <c r="DF99" s="105">
        <v>15158429.170000002</v>
      </c>
      <c r="DG99" s="105">
        <v>468699.13000000006</v>
      </c>
      <c r="DH99" s="105">
        <v>491748.18</v>
      </c>
      <c r="DI99" s="106">
        <v>4096779.9200000004</v>
      </c>
      <c r="DJ99" s="104">
        <v>2119717.84</v>
      </c>
      <c r="DK99" s="105">
        <v>2777899.53</v>
      </c>
      <c r="DL99" s="105">
        <v>3020027.9000000004</v>
      </c>
      <c r="DM99" s="105">
        <v>19031905.900000002</v>
      </c>
      <c r="DN99" s="105">
        <v>15940384.939999999</v>
      </c>
      <c r="DO99" s="105">
        <v>3540870.8</v>
      </c>
      <c r="DP99" s="105">
        <v>4787530.08</v>
      </c>
      <c r="DQ99" s="105">
        <v>0</v>
      </c>
      <c r="DR99" s="105">
        <v>0</v>
      </c>
      <c r="DS99" s="105">
        <v>0</v>
      </c>
      <c r="DT99" s="105">
        <v>0</v>
      </c>
      <c r="DU99" s="106">
        <v>0</v>
      </c>
    </row>
    <row r="100" spans="3:125">
      <c r="C100" s="74">
        <v>417</v>
      </c>
      <c r="D100" s="74">
        <v>417</v>
      </c>
      <c r="E100" s="78" t="s">
        <v>204</v>
      </c>
      <c r="F100" s="104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6"/>
      <c r="R100" s="104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6"/>
      <c r="AD100" s="104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6"/>
      <c r="AP100" s="104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6"/>
      <c r="BB100" s="104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6"/>
      <c r="BN100" s="104"/>
      <c r="BO100" s="105"/>
      <c r="BP100" s="105"/>
      <c r="BQ100" s="105"/>
      <c r="BR100" s="105"/>
      <c r="BS100" s="105"/>
      <c r="BT100" s="105"/>
      <c r="BU100" s="105"/>
      <c r="BV100" s="105"/>
      <c r="BW100" s="105"/>
      <c r="BX100" s="105"/>
      <c r="BY100" s="106"/>
      <c r="BZ100" s="104"/>
      <c r="CA100" s="105"/>
      <c r="CB100" s="105"/>
      <c r="CC100" s="105"/>
      <c r="CD100" s="105"/>
      <c r="CE100" s="105"/>
      <c r="CF100" s="105"/>
      <c r="CG100" s="105"/>
      <c r="CH100" s="105"/>
      <c r="CI100" s="105"/>
      <c r="CJ100" s="105"/>
      <c r="CK100" s="105"/>
      <c r="CL100" s="104">
        <v>514851.78</v>
      </c>
      <c r="CM100" s="105">
        <v>585306.03000000014</v>
      </c>
      <c r="CN100" s="105">
        <v>717206.67999999959</v>
      </c>
      <c r="CO100" s="105">
        <v>605035.83000000007</v>
      </c>
      <c r="CP100" s="105">
        <v>812757.71</v>
      </c>
      <c r="CQ100" s="105">
        <v>562444.47999999986</v>
      </c>
      <c r="CR100" s="105">
        <v>546494.50999999989</v>
      </c>
      <c r="CS100" s="105">
        <v>583035.2899999998</v>
      </c>
      <c r="CT100" s="105">
        <v>872287.29000000015</v>
      </c>
      <c r="CU100" s="105">
        <v>927461.39000000013</v>
      </c>
      <c r="CV100" s="105">
        <v>532803.81000000006</v>
      </c>
      <c r="CW100" s="106">
        <v>668357.01</v>
      </c>
      <c r="CX100" s="104">
        <v>940663.68000000028</v>
      </c>
      <c r="CY100" s="105">
        <v>532115.69999999995</v>
      </c>
      <c r="CZ100" s="105">
        <v>635952.7300000001</v>
      </c>
      <c r="DA100" s="105">
        <v>682674.54999999993</v>
      </c>
      <c r="DB100" s="105">
        <v>791656.25</v>
      </c>
      <c r="DC100" s="105">
        <v>768899.79999999993</v>
      </c>
      <c r="DD100" s="105">
        <v>704468.67000000016</v>
      </c>
      <c r="DE100" s="105">
        <v>564493.41999999993</v>
      </c>
      <c r="DF100" s="105">
        <v>382571.17999999993</v>
      </c>
      <c r="DG100" s="105">
        <v>878175.46000000008</v>
      </c>
      <c r="DH100" s="105">
        <v>526085.07000000007</v>
      </c>
      <c r="DI100" s="106">
        <v>640245.18999999983</v>
      </c>
      <c r="DJ100" s="104">
        <v>1031507.4999999999</v>
      </c>
      <c r="DK100" s="105">
        <v>317157.60000000009</v>
      </c>
      <c r="DL100" s="105">
        <v>1109766.83</v>
      </c>
      <c r="DM100" s="105">
        <v>602143.53</v>
      </c>
      <c r="DN100" s="105">
        <v>694433.44000000006</v>
      </c>
      <c r="DO100" s="105">
        <v>646801.94999999995</v>
      </c>
      <c r="DP100" s="105">
        <v>742385.64000000025</v>
      </c>
      <c r="DQ100" s="105">
        <v>0</v>
      </c>
      <c r="DR100" s="105">
        <v>0</v>
      </c>
      <c r="DS100" s="105">
        <v>0</v>
      </c>
      <c r="DT100" s="105">
        <v>0</v>
      </c>
      <c r="DU100" s="106">
        <v>0</v>
      </c>
    </row>
    <row r="101" spans="3:125">
      <c r="D101" s="74">
        <v>4171</v>
      </c>
      <c r="E101" s="78" t="s">
        <v>206</v>
      </c>
      <c r="F101" s="104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6"/>
      <c r="R101" s="104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6"/>
      <c r="AD101" s="104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6"/>
      <c r="AP101" s="104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6"/>
      <c r="BB101" s="104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6"/>
      <c r="BN101" s="104"/>
      <c r="BO101" s="105"/>
      <c r="BP101" s="105"/>
      <c r="BQ101" s="105"/>
      <c r="BR101" s="105"/>
      <c r="BS101" s="105"/>
      <c r="BT101" s="105"/>
      <c r="BU101" s="105"/>
      <c r="BV101" s="105"/>
      <c r="BW101" s="105"/>
      <c r="BX101" s="105"/>
      <c r="BY101" s="106"/>
      <c r="BZ101" s="104"/>
      <c r="CA101" s="105"/>
      <c r="CB101" s="105"/>
      <c r="CC101" s="105"/>
      <c r="CD101" s="105"/>
      <c r="CE101" s="105"/>
      <c r="CF101" s="105"/>
      <c r="CG101" s="105"/>
      <c r="CH101" s="105"/>
      <c r="CI101" s="105"/>
      <c r="CJ101" s="105"/>
      <c r="CK101" s="105"/>
      <c r="CL101" s="104">
        <v>514751.78</v>
      </c>
      <c r="CM101" s="105">
        <v>582861.37000000011</v>
      </c>
      <c r="CN101" s="105">
        <v>692835.68999999959</v>
      </c>
      <c r="CO101" s="105">
        <v>590493.67000000004</v>
      </c>
      <c r="CP101" s="105">
        <v>803392.72</v>
      </c>
      <c r="CQ101" s="105">
        <v>556683.66999999981</v>
      </c>
      <c r="CR101" s="105">
        <v>543388.6399999999</v>
      </c>
      <c r="CS101" s="105">
        <v>569208.54999999981</v>
      </c>
      <c r="CT101" s="105">
        <v>859166.07000000018</v>
      </c>
      <c r="CU101" s="105">
        <v>903568.1100000001</v>
      </c>
      <c r="CV101" s="105">
        <v>530576.55000000005</v>
      </c>
      <c r="CW101" s="106">
        <v>527625.15</v>
      </c>
      <c r="CX101" s="104">
        <v>936514.28000000026</v>
      </c>
      <c r="CY101" s="105">
        <v>522916.67</v>
      </c>
      <c r="CZ101" s="105">
        <v>625117.02000000014</v>
      </c>
      <c r="DA101" s="105">
        <v>675542.83</v>
      </c>
      <c r="DB101" s="105">
        <v>736275.13</v>
      </c>
      <c r="DC101" s="105">
        <v>720893.92999999993</v>
      </c>
      <c r="DD101" s="105">
        <v>687223.75000000012</v>
      </c>
      <c r="DE101" s="105">
        <v>553618.18999999994</v>
      </c>
      <c r="DF101" s="105">
        <v>338280.82999999996</v>
      </c>
      <c r="DG101" s="105">
        <v>876646.63000000012</v>
      </c>
      <c r="DH101" s="105">
        <v>504065.32000000007</v>
      </c>
      <c r="DI101" s="106">
        <v>544633.68999999983</v>
      </c>
      <c r="DJ101" s="104">
        <v>1021315.3099999999</v>
      </c>
      <c r="DK101" s="105">
        <v>296631.2900000001</v>
      </c>
      <c r="DL101" s="105">
        <v>1078776.81</v>
      </c>
      <c r="DM101" s="105">
        <v>579689.87</v>
      </c>
      <c r="DN101" s="105">
        <v>677574.88</v>
      </c>
      <c r="DO101" s="105">
        <v>621987.55999999994</v>
      </c>
      <c r="DP101" s="105">
        <v>725283.14000000025</v>
      </c>
      <c r="DQ101" s="105">
        <v>0</v>
      </c>
      <c r="DR101" s="105">
        <v>0</v>
      </c>
      <c r="DS101" s="105">
        <v>0</v>
      </c>
      <c r="DT101" s="105">
        <v>0</v>
      </c>
      <c r="DU101" s="106">
        <v>0</v>
      </c>
    </row>
    <row r="102" spans="3:125">
      <c r="D102" s="74">
        <v>4172</v>
      </c>
      <c r="E102" s="78" t="s">
        <v>208</v>
      </c>
      <c r="F102" s="104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6"/>
      <c r="R102" s="104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6"/>
      <c r="AD102" s="104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6"/>
      <c r="AP102" s="104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6"/>
      <c r="BB102" s="104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6"/>
      <c r="BN102" s="104"/>
      <c r="BO102" s="105"/>
      <c r="BP102" s="105"/>
      <c r="BQ102" s="105"/>
      <c r="BR102" s="105"/>
      <c r="BS102" s="105"/>
      <c r="BT102" s="105"/>
      <c r="BU102" s="105"/>
      <c r="BV102" s="105"/>
      <c r="BW102" s="105"/>
      <c r="BX102" s="105"/>
      <c r="BY102" s="106"/>
      <c r="BZ102" s="104"/>
      <c r="CA102" s="105"/>
      <c r="CB102" s="105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4">
        <v>100</v>
      </c>
      <c r="CM102" s="105">
        <v>2264.66</v>
      </c>
      <c r="CN102" s="105">
        <v>22048.989999999998</v>
      </c>
      <c r="CO102" s="105">
        <v>14290.16</v>
      </c>
      <c r="CP102" s="105">
        <v>8590.99</v>
      </c>
      <c r="CQ102" s="105">
        <v>4938.8099999999995</v>
      </c>
      <c r="CR102" s="105">
        <v>2259.87</v>
      </c>
      <c r="CS102" s="105">
        <v>13112.74</v>
      </c>
      <c r="CT102" s="105">
        <v>12857.220000000001</v>
      </c>
      <c r="CU102" s="105">
        <v>22393.279999999999</v>
      </c>
      <c r="CV102" s="105">
        <v>1441.2600000000002</v>
      </c>
      <c r="CW102" s="106">
        <v>139111.85999999999</v>
      </c>
      <c r="CX102" s="104">
        <v>4149.3999999999996</v>
      </c>
      <c r="CY102" s="105">
        <v>9199.0300000000007</v>
      </c>
      <c r="CZ102" s="105">
        <v>10391.710000000001</v>
      </c>
      <c r="DA102" s="105">
        <v>4203.7199999999993</v>
      </c>
      <c r="DB102" s="105">
        <v>54523.12000000001</v>
      </c>
      <c r="DC102" s="105">
        <v>47933.87</v>
      </c>
      <c r="DD102" s="105">
        <v>15344.919999999998</v>
      </c>
      <c r="DE102" s="105">
        <v>10875.23</v>
      </c>
      <c r="DF102" s="105">
        <v>42718.350000000006</v>
      </c>
      <c r="DG102" s="105">
        <v>1456.83</v>
      </c>
      <c r="DH102" s="105">
        <v>21947.75</v>
      </c>
      <c r="DI102" s="106">
        <v>92577.49</v>
      </c>
      <c r="DJ102" s="104">
        <v>10192.19</v>
      </c>
      <c r="DK102" s="105">
        <v>20322.310000000001</v>
      </c>
      <c r="DL102" s="105">
        <v>28776.019999999997</v>
      </c>
      <c r="DM102" s="105">
        <v>21667.66</v>
      </c>
      <c r="DN102" s="105">
        <v>16012.56</v>
      </c>
      <c r="DO102" s="105">
        <v>22444.389999999992</v>
      </c>
      <c r="DP102" s="105">
        <v>16316.5</v>
      </c>
      <c r="DQ102" s="105">
        <v>0</v>
      </c>
      <c r="DR102" s="105">
        <v>0</v>
      </c>
      <c r="DS102" s="105">
        <v>0</v>
      </c>
      <c r="DT102" s="105">
        <v>0</v>
      </c>
      <c r="DU102" s="106">
        <v>0</v>
      </c>
    </row>
    <row r="103" spans="3:125">
      <c r="D103" s="74">
        <v>4173</v>
      </c>
      <c r="E103" s="78" t="s">
        <v>210</v>
      </c>
      <c r="F103" s="104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6"/>
      <c r="R103" s="104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6"/>
      <c r="AD103" s="104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6"/>
      <c r="AP103" s="104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6"/>
      <c r="BB103" s="104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6"/>
      <c r="BN103" s="104"/>
      <c r="BO103" s="105"/>
      <c r="BP103" s="105"/>
      <c r="BQ103" s="105"/>
      <c r="BR103" s="105"/>
      <c r="BS103" s="105"/>
      <c r="BT103" s="105"/>
      <c r="BU103" s="105"/>
      <c r="BV103" s="105"/>
      <c r="BW103" s="105"/>
      <c r="BX103" s="105"/>
      <c r="BY103" s="106"/>
      <c r="BZ103" s="104"/>
      <c r="CA103" s="105"/>
      <c r="CB103" s="105"/>
      <c r="CC103" s="105"/>
      <c r="CD103" s="105"/>
      <c r="CE103" s="105"/>
      <c r="CF103" s="105"/>
      <c r="CG103" s="105"/>
      <c r="CH103" s="105"/>
      <c r="CI103" s="105"/>
      <c r="CJ103" s="105"/>
      <c r="CK103" s="105"/>
      <c r="CL103" s="104">
        <v>0</v>
      </c>
      <c r="CM103" s="105">
        <v>180</v>
      </c>
      <c r="CN103" s="105">
        <v>2322</v>
      </c>
      <c r="CO103" s="105">
        <v>252</v>
      </c>
      <c r="CP103" s="105">
        <v>774</v>
      </c>
      <c r="CQ103" s="105">
        <v>822</v>
      </c>
      <c r="CR103" s="105">
        <v>846</v>
      </c>
      <c r="CS103" s="105">
        <v>714</v>
      </c>
      <c r="CT103" s="105">
        <v>264</v>
      </c>
      <c r="CU103" s="105">
        <v>1500</v>
      </c>
      <c r="CV103" s="105">
        <v>786</v>
      </c>
      <c r="CW103" s="106">
        <v>1620</v>
      </c>
      <c r="CX103" s="104">
        <v>0</v>
      </c>
      <c r="CY103" s="105">
        <v>0</v>
      </c>
      <c r="CZ103" s="105">
        <v>444</v>
      </c>
      <c r="DA103" s="105">
        <v>2928</v>
      </c>
      <c r="DB103" s="105">
        <v>858</v>
      </c>
      <c r="DC103" s="105">
        <v>72</v>
      </c>
      <c r="DD103" s="105">
        <v>1900</v>
      </c>
      <c r="DE103" s="105">
        <v>0</v>
      </c>
      <c r="DF103" s="105">
        <v>1572</v>
      </c>
      <c r="DG103" s="105">
        <v>72</v>
      </c>
      <c r="DH103" s="105">
        <v>72</v>
      </c>
      <c r="DI103" s="106">
        <v>3034.01</v>
      </c>
      <c r="DJ103" s="104">
        <v>0</v>
      </c>
      <c r="DK103" s="105">
        <v>204</v>
      </c>
      <c r="DL103" s="105">
        <v>2214</v>
      </c>
      <c r="DM103" s="105">
        <v>786</v>
      </c>
      <c r="DN103" s="105">
        <v>846</v>
      </c>
      <c r="DO103" s="105">
        <v>2370.0000000000005</v>
      </c>
      <c r="DP103" s="105">
        <v>786</v>
      </c>
      <c r="DQ103" s="105">
        <v>0</v>
      </c>
      <c r="DR103" s="105">
        <v>0</v>
      </c>
      <c r="DS103" s="105">
        <v>0</v>
      </c>
      <c r="DT103" s="105">
        <v>0</v>
      </c>
      <c r="DU103" s="106">
        <v>0</v>
      </c>
    </row>
    <row r="104" spans="3:125">
      <c r="C104" s="74">
        <v>418</v>
      </c>
      <c r="D104" s="74">
        <v>418</v>
      </c>
      <c r="E104" s="78" t="s">
        <v>212</v>
      </c>
      <c r="F104" s="104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6"/>
      <c r="R104" s="104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6"/>
      <c r="AD104" s="104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6"/>
      <c r="AP104" s="104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6"/>
      <c r="BB104" s="104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6"/>
      <c r="BN104" s="104"/>
      <c r="BO104" s="105"/>
      <c r="BP104" s="105"/>
      <c r="BQ104" s="105"/>
      <c r="BR104" s="105"/>
      <c r="BS104" s="105"/>
      <c r="BT104" s="105"/>
      <c r="BU104" s="105"/>
      <c r="BV104" s="105"/>
      <c r="BW104" s="105"/>
      <c r="BX104" s="105"/>
      <c r="BY104" s="106"/>
      <c r="BZ104" s="104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4">
        <v>77660</v>
      </c>
      <c r="CM104" s="105">
        <v>1074577.6399999999</v>
      </c>
      <c r="CN104" s="105">
        <v>3164428.47</v>
      </c>
      <c r="CO104" s="105">
        <v>667057.27000000025</v>
      </c>
      <c r="CP104" s="105">
        <v>1249861.7200000004</v>
      </c>
      <c r="CQ104" s="105">
        <v>697386.65000000014</v>
      </c>
      <c r="CR104" s="105">
        <v>891788.01000000024</v>
      </c>
      <c r="CS104" s="105">
        <v>1091929.3799999997</v>
      </c>
      <c r="CT104" s="105">
        <v>1191416.1399999999</v>
      </c>
      <c r="CU104" s="105">
        <v>1143142.19</v>
      </c>
      <c r="CV104" s="105">
        <v>2199265.1999999997</v>
      </c>
      <c r="CW104" s="106">
        <v>3977237.29</v>
      </c>
      <c r="CX104" s="104">
        <v>2104751.61</v>
      </c>
      <c r="CY104" s="105">
        <v>964053.87</v>
      </c>
      <c r="CZ104" s="105">
        <v>3024119.0700000003</v>
      </c>
      <c r="DA104" s="105">
        <v>1097205.76</v>
      </c>
      <c r="DB104" s="105">
        <v>593941.83000000007</v>
      </c>
      <c r="DC104" s="105">
        <v>2276344.9</v>
      </c>
      <c r="DD104" s="105">
        <v>349559.56000000006</v>
      </c>
      <c r="DE104" s="105">
        <v>1341562.3399999999</v>
      </c>
      <c r="DF104" s="105">
        <v>328229.89</v>
      </c>
      <c r="DG104" s="105">
        <v>1158637.43</v>
      </c>
      <c r="DH104" s="105">
        <v>606415.77999999991</v>
      </c>
      <c r="DI104" s="106">
        <v>4582041.3</v>
      </c>
      <c r="DJ104" s="104">
        <v>1086971.1499999999</v>
      </c>
      <c r="DK104" s="105">
        <v>1306305.6900000002</v>
      </c>
      <c r="DL104" s="105">
        <v>2404016.9299999992</v>
      </c>
      <c r="DM104" s="105">
        <v>539463.14999999991</v>
      </c>
      <c r="DN104" s="105">
        <v>455124.36999999994</v>
      </c>
      <c r="DO104" s="105">
        <v>403939.28999999992</v>
      </c>
      <c r="DP104" s="105">
        <v>762127.46000000008</v>
      </c>
      <c r="DQ104" s="105">
        <v>0</v>
      </c>
      <c r="DR104" s="105">
        <v>0</v>
      </c>
      <c r="DS104" s="105">
        <v>0</v>
      </c>
      <c r="DT104" s="105">
        <v>0</v>
      </c>
      <c r="DU104" s="106">
        <v>0</v>
      </c>
    </row>
    <row r="105" spans="3:125">
      <c r="D105" s="74">
        <v>4181</v>
      </c>
      <c r="E105" s="78" t="s">
        <v>214</v>
      </c>
      <c r="F105" s="104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6"/>
      <c r="R105" s="104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6"/>
      <c r="AD105" s="104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6"/>
      <c r="AP105" s="104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6"/>
      <c r="BB105" s="104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6"/>
      <c r="BN105" s="104"/>
      <c r="BO105" s="105"/>
      <c r="BP105" s="105"/>
      <c r="BQ105" s="105"/>
      <c r="BR105" s="105"/>
      <c r="BS105" s="105"/>
      <c r="BT105" s="105"/>
      <c r="BU105" s="105"/>
      <c r="BV105" s="105"/>
      <c r="BW105" s="105"/>
      <c r="BX105" s="105"/>
      <c r="BY105" s="106"/>
      <c r="BZ105" s="104"/>
      <c r="CA105" s="105"/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4">
        <v>77660</v>
      </c>
      <c r="CM105" s="105">
        <v>1074577.6399999999</v>
      </c>
      <c r="CN105" s="105">
        <v>3164428.47</v>
      </c>
      <c r="CO105" s="105">
        <v>667057.27000000025</v>
      </c>
      <c r="CP105" s="105">
        <v>1249861.7200000004</v>
      </c>
      <c r="CQ105" s="105">
        <v>697386.65000000014</v>
      </c>
      <c r="CR105" s="105">
        <v>891788.01000000024</v>
      </c>
      <c r="CS105" s="105">
        <v>1091929.3799999997</v>
      </c>
      <c r="CT105" s="105">
        <v>1191416.1399999999</v>
      </c>
      <c r="CU105" s="105">
        <v>1143142.19</v>
      </c>
      <c r="CV105" s="105">
        <v>2199265.1999999997</v>
      </c>
      <c r="CW105" s="106">
        <v>3977237.29</v>
      </c>
      <c r="CX105" s="104">
        <v>2104751.61</v>
      </c>
      <c r="CY105" s="105">
        <v>964053.87</v>
      </c>
      <c r="CZ105" s="105">
        <v>3024119.0700000003</v>
      </c>
      <c r="DA105" s="105">
        <v>1097205.76</v>
      </c>
      <c r="DB105" s="105">
        <v>593941.83000000007</v>
      </c>
      <c r="DC105" s="105">
        <v>2276344.9</v>
      </c>
      <c r="DD105" s="105">
        <v>349559.56000000006</v>
      </c>
      <c r="DE105" s="105">
        <v>1341562.3399999999</v>
      </c>
      <c r="DF105" s="105">
        <v>328229.89</v>
      </c>
      <c r="DG105" s="105">
        <v>1158637.43</v>
      </c>
      <c r="DH105" s="105">
        <v>606415.77999999991</v>
      </c>
      <c r="DI105" s="106">
        <v>4582041.3</v>
      </c>
      <c r="DJ105" s="104">
        <v>1086971.1499999999</v>
      </c>
      <c r="DK105" s="105">
        <v>1306305.6900000002</v>
      </c>
      <c r="DL105" s="105">
        <v>2404016.9299999992</v>
      </c>
      <c r="DM105" s="105">
        <v>539463.14999999991</v>
      </c>
      <c r="DN105" s="105">
        <v>455124.36999999994</v>
      </c>
      <c r="DO105" s="105">
        <v>403939.28999999992</v>
      </c>
      <c r="DP105" s="105">
        <v>762127.46000000008</v>
      </c>
      <c r="DQ105" s="105">
        <v>0</v>
      </c>
      <c r="DR105" s="105">
        <v>0</v>
      </c>
      <c r="DS105" s="105">
        <v>0</v>
      </c>
      <c r="DT105" s="105">
        <v>0</v>
      </c>
      <c r="DU105" s="106">
        <v>0</v>
      </c>
    </row>
    <row r="106" spans="3:125">
      <c r="D106" s="74">
        <v>4182</v>
      </c>
      <c r="E106" s="78" t="s">
        <v>216</v>
      </c>
      <c r="F106" s="104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6"/>
      <c r="R106" s="104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6"/>
      <c r="AD106" s="104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6"/>
      <c r="AP106" s="104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6"/>
      <c r="BB106" s="104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6"/>
      <c r="BN106" s="104"/>
      <c r="BO106" s="105"/>
      <c r="BP106" s="105"/>
      <c r="BQ106" s="105"/>
      <c r="BR106" s="105"/>
      <c r="BS106" s="105"/>
      <c r="BT106" s="105"/>
      <c r="BU106" s="105"/>
      <c r="BV106" s="105"/>
      <c r="BW106" s="105"/>
      <c r="BX106" s="105"/>
      <c r="BY106" s="106"/>
      <c r="BZ106" s="104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4">
        <v>0</v>
      </c>
      <c r="CM106" s="105">
        <v>0</v>
      </c>
      <c r="CN106" s="105">
        <v>0</v>
      </c>
      <c r="CO106" s="105">
        <v>0</v>
      </c>
      <c r="CP106" s="105">
        <v>0</v>
      </c>
      <c r="CQ106" s="105">
        <v>0</v>
      </c>
      <c r="CR106" s="105">
        <v>0</v>
      </c>
      <c r="CS106" s="105">
        <v>0</v>
      </c>
      <c r="CT106" s="105">
        <v>0</v>
      </c>
      <c r="CU106" s="105">
        <v>0</v>
      </c>
      <c r="CV106" s="105">
        <v>0</v>
      </c>
      <c r="CW106" s="106">
        <v>0</v>
      </c>
      <c r="CX106" s="104">
        <v>0</v>
      </c>
      <c r="CY106" s="105">
        <v>0</v>
      </c>
      <c r="CZ106" s="105">
        <v>0</v>
      </c>
      <c r="DA106" s="105">
        <v>0</v>
      </c>
      <c r="DB106" s="105">
        <v>0</v>
      </c>
      <c r="DC106" s="105">
        <v>0</v>
      </c>
      <c r="DD106" s="105">
        <v>0</v>
      </c>
      <c r="DE106" s="105">
        <v>0</v>
      </c>
      <c r="DF106" s="105">
        <v>0</v>
      </c>
      <c r="DG106" s="105">
        <v>0</v>
      </c>
      <c r="DH106" s="105">
        <v>0</v>
      </c>
      <c r="DI106" s="106">
        <v>0</v>
      </c>
      <c r="DJ106" s="104">
        <v>0</v>
      </c>
      <c r="DK106" s="105">
        <v>0</v>
      </c>
      <c r="DL106" s="105">
        <v>0</v>
      </c>
      <c r="DM106" s="105">
        <v>0</v>
      </c>
      <c r="DN106" s="105">
        <v>0</v>
      </c>
      <c r="DO106" s="105">
        <v>0</v>
      </c>
      <c r="DP106" s="105">
        <v>0</v>
      </c>
      <c r="DQ106" s="105">
        <v>0</v>
      </c>
      <c r="DR106" s="105">
        <v>0</v>
      </c>
      <c r="DS106" s="105">
        <v>0</v>
      </c>
      <c r="DT106" s="105">
        <v>0</v>
      </c>
      <c r="DU106" s="106">
        <v>0</v>
      </c>
    </row>
    <row r="107" spans="3:125">
      <c r="D107" s="74">
        <v>4183</v>
      </c>
      <c r="E107" s="78" t="s">
        <v>218</v>
      </c>
      <c r="F107" s="104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6"/>
      <c r="R107" s="104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6"/>
      <c r="AD107" s="104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6"/>
      <c r="AP107" s="104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6"/>
      <c r="BB107" s="104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6"/>
      <c r="BN107" s="104"/>
      <c r="BO107" s="105"/>
      <c r="BP107" s="105"/>
      <c r="BQ107" s="105"/>
      <c r="BR107" s="105"/>
      <c r="BS107" s="105"/>
      <c r="BT107" s="105"/>
      <c r="BU107" s="105"/>
      <c r="BV107" s="105"/>
      <c r="BW107" s="105"/>
      <c r="BX107" s="105"/>
      <c r="BY107" s="106"/>
      <c r="BZ107" s="104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4">
        <v>0</v>
      </c>
      <c r="CM107" s="105">
        <v>0</v>
      </c>
      <c r="CN107" s="105">
        <v>0</v>
      </c>
      <c r="CO107" s="105">
        <v>0</v>
      </c>
      <c r="CP107" s="105">
        <v>0</v>
      </c>
      <c r="CQ107" s="105">
        <v>0</v>
      </c>
      <c r="CR107" s="105">
        <v>0</v>
      </c>
      <c r="CS107" s="105">
        <v>0</v>
      </c>
      <c r="CT107" s="105">
        <v>0</v>
      </c>
      <c r="CU107" s="105">
        <v>0</v>
      </c>
      <c r="CV107" s="105">
        <v>0</v>
      </c>
      <c r="CW107" s="106">
        <v>0</v>
      </c>
      <c r="CX107" s="104">
        <v>0</v>
      </c>
      <c r="CY107" s="105">
        <v>0</v>
      </c>
      <c r="CZ107" s="105">
        <v>0</v>
      </c>
      <c r="DA107" s="105">
        <v>0</v>
      </c>
      <c r="DB107" s="105">
        <v>0</v>
      </c>
      <c r="DC107" s="105">
        <v>0</v>
      </c>
      <c r="DD107" s="105">
        <v>0</v>
      </c>
      <c r="DE107" s="105">
        <v>0</v>
      </c>
      <c r="DF107" s="105">
        <v>0</v>
      </c>
      <c r="DG107" s="105">
        <v>0</v>
      </c>
      <c r="DH107" s="105">
        <v>0</v>
      </c>
      <c r="DI107" s="106">
        <v>0</v>
      </c>
      <c r="DJ107" s="104">
        <v>0</v>
      </c>
      <c r="DK107" s="105">
        <v>0</v>
      </c>
      <c r="DL107" s="105">
        <v>0</v>
      </c>
      <c r="DM107" s="105">
        <v>0</v>
      </c>
      <c r="DN107" s="105">
        <v>0</v>
      </c>
      <c r="DO107" s="105">
        <v>0</v>
      </c>
      <c r="DP107" s="105">
        <v>0</v>
      </c>
      <c r="DQ107" s="105">
        <v>0</v>
      </c>
      <c r="DR107" s="105">
        <v>0</v>
      </c>
      <c r="DS107" s="105">
        <v>0</v>
      </c>
      <c r="DT107" s="105">
        <v>0</v>
      </c>
      <c r="DU107" s="106">
        <v>0</v>
      </c>
    </row>
    <row r="108" spans="3:125">
      <c r="C108" s="74">
        <v>419</v>
      </c>
      <c r="D108" s="74">
        <v>419</v>
      </c>
      <c r="E108" s="78" t="s">
        <v>220</v>
      </c>
      <c r="F108" s="104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6"/>
      <c r="R108" s="104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6"/>
      <c r="AD108" s="104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6"/>
      <c r="AP108" s="104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6"/>
      <c r="BB108" s="104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6"/>
      <c r="BN108" s="104"/>
      <c r="BO108" s="105"/>
      <c r="BP108" s="105"/>
      <c r="BQ108" s="105"/>
      <c r="BR108" s="105"/>
      <c r="BS108" s="105"/>
      <c r="BT108" s="105"/>
      <c r="BU108" s="105"/>
      <c r="BV108" s="105"/>
      <c r="BW108" s="105"/>
      <c r="BX108" s="105"/>
      <c r="BY108" s="106"/>
      <c r="BZ108" s="104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4">
        <v>581683.60000000021</v>
      </c>
      <c r="CM108" s="105">
        <v>1362314.9500000002</v>
      </c>
      <c r="CN108" s="105">
        <v>3124988.67</v>
      </c>
      <c r="CO108" s="105">
        <v>1637869.83</v>
      </c>
      <c r="CP108" s="105">
        <v>1862941.280000001</v>
      </c>
      <c r="CQ108" s="105">
        <v>1673742.2199999997</v>
      </c>
      <c r="CR108" s="105">
        <v>1597215.3400000008</v>
      </c>
      <c r="CS108" s="105">
        <v>1583362.94</v>
      </c>
      <c r="CT108" s="105">
        <v>1556662.8600000006</v>
      </c>
      <c r="CU108" s="105">
        <v>1657284.79</v>
      </c>
      <c r="CV108" s="105">
        <v>1584386.8800000004</v>
      </c>
      <c r="CW108" s="106">
        <v>3716241.4299999992</v>
      </c>
      <c r="CX108" s="104">
        <v>895446.35000000172</v>
      </c>
      <c r="CY108" s="105">
        <v>1098193.1100000003</v>
      </c>
      <c r="CZ108" s="105">
        <v>2924489.21</v>
      </c>
      <c r="DA108" s="105">
        <v>1209220.0199999996</v>
      </c>
      <c r="DB108" s="105">
        <v>1380836.0100000007</v>
      </c>
      <c r="DC108" s="105">
        <v>2095342.0500000005</v>
      </c>
      <c r="DD108" s="105">
        <v>1959342.91</v>
      </c>
      <c r="DE108" s="105">
        <v>2009638.3300000005</v>
      </c>
      <c r="DF108" s="105">
        <v>2480108.0599999996</v>
      </c>
      <c r="DG108" s="105">
        <v>2591569.5599999996</v>
      </c>
      <c r="DH108" s="105">
        <v>1790553.1799999985</v>
      </c>
      <c r="DI108" s="106">
        <v>4342483.6900000004</v>
      </c>
      <c r="DJ108" s="104">
        <v>1041875.1299999997</v>
      </c>
      <c r="DK108" s="105">
        <v>1690971.0999999989</v>
      </c>
      <c r="DL108" s="105">
        <v>2599611.33</v>
      </c>
      <c r="DM108" s="105">
        <v>1938086.8499999989</v>
      </c>
      <c r="DN108" s="105">
        <v>2819257.6400000006</v>
      </c>
      <c r="DO108" s="105">
        <v>1615135.1199999992</v>
      </c>
      <c r="DP108" s="105">
        <v>3404287.5800000015</v>
      </c>
      <c r="DQ108" s="105">
        <v>0</v>
      </c>
      <c r="DR108" s="105">
        <v>0</v>
      </c>
      <c r="DS108" s="105">
        <v>0</v>
      </c>
      <c r="DT108" s="105">
        <v>0</v>
      </c>
      <c r="DU108" s="106">
        <v>0</v>
      </c>
    </row>
    <row r="109" spans="3:125">
      <c r="D109" s="74">
        <v>4191</v>
      </c>
      <c r="E109" s="78" t="s">
        <v>222</v>
      </c>
      <c r="F109" s="104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6"/>
      <c r="R109" s="104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6"/>
      <c r="AD109" s="104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6"/>
      <c r="AP109" s="104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6"/>
      <c r="BB109" s="104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6"/>
      <c r="BN109" s="104"/>
      <c r="BO109" s="105"/>
      <c r="BP109" s="105"/>
      <c r="BQ109" s="105"/>
      <c r="BR109" s="105"/>
      <c r="BS109" s="105"/>
      <c r="BT109" s="105"/>
      <c r="BU109" s="105"/>
      <c r="BV109" s="105"/>
      <c r="BW109" s="105"/>
      <c r="BX109" s="105"/>
      <c r="BY109" s="106"/>
      <c r="BZ109" s="104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4">
        <v>283086.12000000017</v>
      </c>
      <c r="CM109" s="105">
        <v>367364.43000000005</v>
      </c>
      <c r="CN109" s="105">
        <v>444242.45999999967</v>
      </c>
      <c r="CO109" s="105">
        <v>365150.47000000015</v>
      </c>
      <c r="CP109" s="105">
        <v>388210.11000000022</v>
      </c>
      <c r="CQ109" s="105">
        <v>570502.57999999973</v>
      </c>
      <c r="CR109" s="105">
        <v>448100.37000000064</v>
      </c>
      <c r="CS109" s="105">
        <v>462249.64999999991</v>
      </c>
      <c r="CT109" s="105">
        <v>489608.62000000052</v>
      </c>
      <c r="CU109" s="105">
        <v>433406.06000000058</v>
      </c>
      <c r="CV109" s="105">
        <v>591397.98000000045</v>
      </c>
      <c r="CW109" s="106">
        <v>413093.39999999967</v>
      </c>
      <c r="CX109" s="104">
        <v>530941.73000000149</v>
      </c>
      <c r="CY109" s="105">
        <v>448992.99000000057</v>
      </c>
      <c r="CZ109" s="105">
        <v>313674.21999999968</v>
      </c>
      <c r="DA109" s="105">
        <v>309711.95999999979</v>
      </c>
      <c r="DB109" s="105">
        <v>421184.69000000047</v>
      </c>
      <c r="DC109" s="105">
        <v>610044.64999999979</v>
      </c>
      <c r="DD109" s="105">
        <v>472922.0299999998</v>
      </c>
      <c r="DE109" s="105">
        <v>477582.25000000012</v>
      </c>
      <c r="DF109" s="105">
        <v>389784.58000000013</v>
      </c>
      <c r="DG109" s="105">
        <v>484471.64999999979</v>
      </c>
      <c r="DH109" s="105">
        <v>601906.97999999812</v>
      </c>
      <c r="DI109" s="106">
        <v>589448.55000000016</v>
      </c>
      <c r="DJ109" s="104">
        <v>531486.84999999974</v>
      </c>
      <c r="DK109" s="105">
        <v>516913.49999999913</v>
      </c>
      <c r="DL109" s="105">
        <v>410429.48999999993</v>
      </c>
      <c r="DM109" s="105">
        <v>511303.38999999932</v>
      </c>
      <c r="DN109" s="105">
        <v>441792.22999999952</v>
      </c>
      <c r="DO109" s="105">
        <v>548658.30999999924</v>
      </c>
      <c r="DP109" s="105">
        <v>492166.62999999954</v>
      </c>
      <c r="DQ109" s="105">
        <v>0</v>
      </c>
      <c r="DR109" s="105">
        <v>0</v>
      </c>
      <c r="DS109" s="105">
        <v>0</v>
      </c>
      <c r="DT109" s="105">
        <v>0</v>
      </c>
      <c r="DU109" s="106">
        <v>0</v>
      </c>
    </row>
    <row r="110" spans="3:125">
      <c r="D110" s="74">
        <v>4192</v>
      </c>
      <c r="E110" s="78" t="s">
        <v>224</v>
      </c>
      <c r="F110" s="104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6"/>
      <c r="R110" s="104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6"/>
      <c r="AD110" s="104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6"/>
      <c r="AP110" s="104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6"/>
      <c r="BB110" s="104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6"/>
      <c r="BN110" s="104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6"/>
      <c r="BZ110" s="104"/>
      <c r="CA110" s="105"/>
      <c r="CB110" s="105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4">
        <v>3280.2200000000003</v>
      </c>
      <c r="CM110" s="105">
        <v>85409.770000000019</v>
      </c>
      <c r="CN110" s="105">
        <v>144108.80000000005</v>
      </c>
      <c r="CO110" s="105">
        <v>79898.049999999974</v>
      </c>
      <c r="CP110" s="105">
        <v>47061.93</v>
      </c>
      <c r="CQ110" s="105">
        <v>82660.480000000069</v>
      </c>
      <c r="CR110" s="105">
        <v>61924.409999999989</v>
      </c>
      <c r="CS110" s="105">
        <v>45003.42000000002</v>
      </c>
      <c r="CT110" s="105">
        <v>55110.779999999992</v>
      </c>
      <c r="CU110" s="105">
        <v>80659.240000000034</v>
      </c>
      <c r="CV110" s="105">
        <v>137519.99000000008</v>
      </c>
      <c r="CW110" s="106">
        <v>167225.20000000016</v>
      </c>
      <c r="CX110" s="104">
        <v>17970.670000000002</v>
      </c>
      <c r="CY110" s="105">
        <v>62797.659999999996</v>
      </c>
      <c r="CZ110" s="105">
        <v>73053</v>
      </c>
      <c r="DA110" s="105">
        <v>104823.62</v>
      </c>
      <c r="DB110" s="105">
        <v>97058.87</v>
      </c>
      <c r="DC110" s="105">
        <v>89989.73000000001</v>
      </c>
      <c r="DD110" s="105">
        <v>143648.54000000004</v>
      </c>
      <c r="DE110" s="105">
        <v>38959.64999999998</v>
      </c>
      <c r="DF110" s="105">
        <v>52323.590000000011</v>
      </c>
      <c r="DG110" s="105">
        <v>80528.649999999994</v>
      </c>
      <c r="DH110" s="105">
        <v>119187.34999999992</v>
      </c>
      <c r="DI110" s="106">
        <v>325888.15999999986</v>
      </c>
      <c r="DJ110" s="104">
        <v>34983.10000000002</v>
      </c>
      <c r="DK110" s="105">
        <v>67273.64999999998</v>
      </c>
      <c r="DL110" s="105">
        <v>74051.190000000017</v>
      </c>
      <c r="DM110" s="105">
        <v>56652.230000000025</v>
      </c>
      <c r="DN110" s="105">
        <v>91162.79</v>
      </c>
      <c r="DO110" s="105">
        <v>89550.949999999953</v>
      </c>
      <c r="DP110" s="105">
        <v>54448.450000000012</v>
      </c>
      <c r="DQ110" s="105">
        <v>0</v>
      </c>
      <c r="DR110" s="105">
        <v>0</v>
      </c>
      <c r="DS110" s="105">
        <v>0</v>
      </c>
      <c r="DT110" s="105">
        <v>0</v>
      </c>
      <c r="DU110" s="106">
        <v>0</v>
      </c>
    </row>
    <row r="111" spans="3:125">
      <c r="D111" s="74">
        <v>4193</v>
      </c>
      <c r="E111" s="78" t="s">
        <v>226</v>
      </c>
      <c r="F111" s="104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6"/>
      <c r="R111" s="104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6"/>
      <c r="AD111" s="104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6"/>
      <c r="AP111" s="104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6"/>
      <c r="BB111" s="104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6"/>
      <c r="BN111" s="104"/>
      <c r="BO111" s="105"/>
      <c r="BP111" s="105"/>
      <c r="BQ111" s="105"/>
      <c r="BR111" s="105"/>
      <c r="BS111" s="105"/>
      <c r="BT111" s="105"/>
      <c r="BU111" s="105"/>
      <c r="BV111" s="105"/>
      <c r="BW111" s="105"/>
      <c r="BX111" s="105"/>
      <c r="BY111" s="106"/>
      <c r="BZ111" s="104"/>
      <c r="CA111" s="105"/>
      <c r="CB111" s="105"/>
      <c r="CC111" s="105"/>
      <c r="CD111" s="105"/>
      <c r="CE111" s="105"/>
      <c r="CF111" s="105"/>
      <c r="CG111" s="105"/>
      <c r="CH111" s="105"/>
      <c r="CI111" s="105"/>
      <c r="CJ111" s="105"/>
      <c r="CK111" s="105"/>
      <c r="CL111" s="104">
        <v>4443.01</v>
      </c>
      <c r="CM111" s="105">
        <v>98765.86</v>
      </c>
      <c r="CN111" s="105">
        <v>1554970.0800000003</v>
      </c>
      <c r="CO111" s="105">
        <v>355446.48</v>
      </c>
      <c r="CP111" s="105">
        <v>257809.18000000005</v>
      </c>
      <c r="CQ111" s="105">
        <v>326013.10000000015</v>
      </c>
      <c r="CR111" s="105">
        <v>359870.15</v>
      </c>
      <c r="CS111" s="105">
        <v>199890.5499999999</v>
      </c>
      <c r="CT111" s="105">
        <v>271107.99000000005</v>
      </c>
      <c r="CU111" s="105">
        <v>359503.48</v>
      </c>
      <c r="CV111" s="105">
        <v>289512.46000000002</v>
      </c>
      <c r="CW111" s="106">
        <v>1227813.5000000002</v>
      </c>
      <c r="CX111" s="104">
        <v>30479.820000000007</v>
      </c>
      <c r="CY111" s="105">
        <v>40202.15</v>
      </c>
      <c r="CZ111" s="105">
        <v>1559183.1699999997</v>
      </c>
      <c r="DA111" s="105">
        <v>156906.88</v>
      </c>
      <c r="DB111" s="105">
        <v>168148.36000000002</v>
      </c>
      <c r="DC111" s="105">
        <v>335875.41000000015</v>
      </c>
      <c r="DD111" s="105">
        <v>578658.67999999993</v>
      </c>
      <c r="DE111" s="105">
        <v>616193.15000000026</v>
      </c>
      <c r="DF111" s="105">
        <v>155158.87000000008</v>
      </c>
      <c r="DG111" s="105">
        <v>894321.8599999994</v>
      </c>
      <c r="DH111" s="105">
        <v>387940.40000000008</v>
      </c>
      <c r="DI111" s="106">
        <v>928980.85999999987</v>
      </c>
      <c r="DJ111" s="104">
        <v>149746.10999999996</v>
      </c>
      <c r="DK111" s="105">
        <v>133119.69000000003</v>
      </c>
      <c r="DL111" s="105">
        <v>521459.83999999979</v>
      </c>
      <c r="DM111" s="105">
        <v>300202.21999999991</v>
      </c>
      <c r="DN111" s="105">
        <v>314799.64999999985</v>
      </c>
      <c r="DO111" s="105">
        <v>290482.25999999989</v>
      </c>
      <c r="DP111" s="105">
        <v>1527301.2900000007</v>
      </c>
      <c r="DQ111" s="105">
        <v>0</v>
      </c>
      <c r="DR111" s="105">
        <v>0</v>
      </c>
      <c r="DS111" s="105">
        <v>0</v>
      </c>
      <c r="DT111" s="105">
        <v>0</v>
      </c>
      <c r="DU111" s="106">
        <v>0</v>
      </c>
    </row>
    <row r="112" spans="3:125">
      <c r="D112" s="74">
        <v>4194</v>
      </c>
      <c r="E112" s="78" t="s">
        <v>228</v>
      </c>
      <c r="F112" s="104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6"/>
      <c r="R112" s="104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6"/>
      <c r="AD112" s="104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6"/>
      <c r="AP112" s="104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6"/>
      <c r="BB112" s="104"/>
      <c r="BC112" s="105"/>
      <c r="BD112" s="105"/>
      <c r="BE112" s="105"/>
      <c r="BF112" s="105"/>
      <c r="BG112" s="105"/>
      <c r="BH112" s="105"/>
      <c r="BI112" s="105"/>
      <c r="BJ112" s="105"/>
      <c r="BK112" s="105"/>
      <c r="BL112" s="105"/>
      <c r="BM112" s="106"/>
      <c r="BN112" s="104"/>
      <c r="BO112" s="105"/>
      <c r="BP112" s="105"/>
      <c r="BQ112" s="105"/>
      <c r="BR112" s="105"/>
      <c r="BS112" s="105"/>
      <c r="BT112" s="105"/>
      <c r="BU112" s="105"/>
      <c r="BV112" s="105"/>
      <c r="BW112" s="105"/>
      <c r="BX112" s="105"/>
      <c r="BY112" s="106"/>
      <c r="BZ112" s="104"/>
      <c r="CA112" s="105"/>
      <c r="CB112" s="105"/>
      <c r="CC112" s="105"/>
      <c r="CD112" s="105"/>
      <c r="CE112" s="105"/>
      <c r="CF112" s="105"/>
      <c r="CG112" s="105"/>
      <c r="CH112" s="105"/>
      <c r="CI112" s="105"/>
      <c r="CJ112" s="105"/>
      <c r="CK112" s="105"/>
      <c r="CL112" s="104">
        <v>55668.159999999982</v>
      </c>
      <c r="CM112" s="105">
        <v>159148.54</v>
      </c>
      <c r="CN112" s="105">
        <v>161753.49000000002</v>
      </c>
      <c r="CO112" s="105">
        <v>194593.05000000013</v>
      </c>
      <c r="CP112" s="105">
        <v>137781.41000000006</v>
      </c>
      <c r="CQ112" s="105">
        <v>86734.339999999982</v>
      </c>
      <c r="CR112" s="105">
        <v>239288.32000000001</v>
      </c>
      <c r="CS112" s="105">
        <v>119577.67000000001</v>
      </c>
      <c r="CT112" s="105">
        <v>166618.99999999997</v>
      </c>
      <c r="CU112" s="105">
        <v>120909.63999999991</v>
      </c>
      <c r="CV112" s="105">
        <v>167749.58000000007</v>
      </c>
      <c r="CW112" s="106">
        <v>381532.71999999986</v>
      </c>
      <c r="CX112" s="104">
        <v>93694.340000000026</v>
      </c>
      <c r="CY112" s="105">
        <v>114247.1</v>
      </c>
      <c r="CZ112" s="105">
        <v>148479.05000000005</v>
      </c>
      <c r="DA112" s="105">
        <v>121130.58999999997</v>
      </c>
      <c r="DB112" s="105">
        <v>196549.48000000004</v>
      </c>
      <c r="DC112" s="105">
        <v>173990.62999999989</v>
      </c>
      <c r="DD112" s="105">
        <v>134545.35999999993</v>
      </c>
      <c r="DE112" s="105">
        <v>114762.93000000001</v>
      </c>
      <c r="DF112" s="105">
        <v>241134.06000000006</v>
      </c>
      <c r="DG112" s="105">
        <v>210285.31000000008</v>
      </c>
      <c r="DH112" s="105">
        <v>103228.04000000011</v>
      </c>
      <c r="DI112" s="106">
        <v>482141.73999999923</v>
      </c>
      <c r="DJ112" s="104">
        <v>137779.71999999997</v>
      </c>
      <c r="DK112" s="105">
        <v>248888.58</v>
      </c>
      <c r="DL112" s="105">
        <v>161205.55999999994</v>
      </c>
      <c r="DM112" s="105">
        <v>192877.9200000001</v>
      </c>
      <c r="DN112" s="105">
        <v>159923.21000000008</v>
      </c>
      <c r="DO112" s="105">
        <v>170581.3900000001</v>
      </c>
      <c r="DP112" s="105">
        <v>134513.06999999995</v>
      </c>
      <c r="DQ112" s="105">
        <v>0</v>
      </c>
      <c r="DR112" s="105">
        <v>0</v>
      </c>
      <c r="DS112" s="105">
        <v>0</v>
      </c>
      <c r="DT112" s="105">
        <v>0</v>
      </c>
      <c r="DU112" s="106">
        <v>0</v>
      </c>
    </row>
    <row r="113" spans="2:125" ht="30">
      <c r="D113" s="74">
        <v>4195</v>
      </c>
      <c r="E113" s="78" t="s">
        <v>230</v>
      </c>
      <c r="F113" s="104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6"/>
      <c r="R113" s="104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6"/>
      <c r="AD113" s="104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6"/>
      <c r="AP113" s="104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6"/>
      <c r="BB113" s="104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6"/>
      <c r="BN113" s="104"/>
      <c r="BO113" s="105"/>
      <c r="BP113" s="105"/>
      <c r="BQ113" s="105"/>
      <c r="BR113" s="105"/>
      <c r="BS113" s="105"/>
      <c r="BT113" s="105"/>
      <c r="BU113" s="105"/>
      <c r="BV113" s="105"/>
      <c r="BW113" s="105"/>
      <c r="BX113" s="105"/>
      <c r="BY113" s="106"/>
      <c r="BZ113" s="104"/>
      <c r="CA113" s="105"/>
      <c r="CB113" s="105"/>
      <c r="CC113" s="105"/>
      <c r="CD113" s="105"/>
      <c r="CE113" s="105"/>
      <c r="CF113" s="105"/>
      <c r="CG113" s="105"/>
      <c r="CH113" s="105"/>
      <c r="CI113" s="105"/>
      <c r="CJ113" s="105"/>
      <c r="CK113" s="105"/>
      <c r="CL113" s="104">
        <v>93141</v>
      </c>
      <c r="CM113" s="105">
        <v>100405</v>
      </c>
      <c r="CN113" s="105">
        <v>354830.72000000009</v>
      </c>
      <c r="CO113" s="105">
        <v>93040.97</v>
      </c>
      <c r="CP113" s="105">
        <v>370969.74999999994</v>
      </c>
      <c r="CQ113" s="105">
        <v>197877.39999999997</v>
      </c>
      <c r="CR113" s="105">
        <v>128569.82</v>
      </c>
      <c r="CS113" s="105">
        <v>60149.799999999996</v>
      </c>
      <c r="CT113" s="105">
        <v>128134.20000000001</v>
      </c>
      <c r="CU113" s="105">
        <v>105791.52</v>
      </c>
      <c r="CV113" s="105">
        <v>63015.28</v>
      </c>
      <c r="CW113" s="106">
        <v>421589.13</v>
      </c>
      <c r="CX113" s="104">
        <v>38359.939999999995</v>
      </c>
      <c r="CY113" s="105">
        <v>50465.070000000007</v>
      </c>
      <c r="CZ113" s="105">
        <v>202133.70999999996</v>
      </c>
      <c r="DA113" s="105">
        <v>121717.22000000002</v>
      </c>
      <c r="DB113" s="105">
        <v>144955.75</v>
      </c>
      <c r="DC113" s="105">
        <v>114261.12</v>
      </c>
      <c r="DD113" s="105">
        <v>266263.51000000007</v>
      </c>
      <c r="DE113" s="105">
        <v>140786.44000000003</v>
      </c>
      <c r="DF113" s="105">
        <v>1242227.9399999995</v>
      </c>
      <c r="DG113" s="105">
        <v>210125.69000000021</v>
      </c>
      <c r="DH113" s="105">
        <v>48278.49</v>
      </c>
      <c r="DI113" s="106">
        <v>603732.94999999984</v>
      </c>
      <c r="DJ113" s="104">
        <v>18094.45</v>
      </c>
      <c r="DK113" s="105">
        <v>185989.63000000003</v>
      </c>
      <c r="DL113" s="105">
        <v>830736.33000000042</v>
      </c>
      <c r="DM113" s="105">
        <v>211719.16</v>
      </c>
      <c r="DN113" s="105">
        <v>368196.08000000019</v>
      </c>
      <c r="DO113" s="105">
        <v>139821.4</v>
      </c>
      <c r="DP113" s="105">
        <v>792016.0000000007</v>
      </c>
      <c r="DQ113" s="105">
        <v>0</v>
      </c>
      <c r="DR113" s="105">
        <v>0</v>
      </c>
      <c r="DS113" s="105">
        <v>0</v>
      </c>
      <c r="DT113" s="105">
        <v>0</v>
      </c>
      <c r="DU113" s="106">
        <v>0</v>
      </c>
    </row>
    <row r="114" spans="2:125">
      <c r="D114" s="74">
        <v>4196</v>
      </c>
      <c r="E114" s="78" t="s">
        <v>232</v>
      </c>
      <c r="F114" s="104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6"/>
      <c r="R114" s="104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6"/>
      <c r="AD114" s="104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6"/>
      <c r="AP114" s="104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6"/>
      <c r="BB114" s="104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6"/>
      <c r="BN114" s="104"/>
      <c r="BO114" s="105"/>
      <c r="BP114" s="105"/>
      <c r="BQ114" s="105"/>
      <c r="BR114" s="105"/>
      <c r="BS114" s="105"/>
      <c r="BT114" s="105"/>
      <c r="BU114" s="105"/>
      <c r="BV114" s="105"/>
      <c r="BW114" s="105"/>
      <c r="BX114" s="105"/>
      <c r="BY114" s="106"/>
      <c r="BZ114" s="104"/>
      <c r="CA114" s="105"/>
      <c r="CB114" s="105"/>
      <c r="CC114" s="105"/>
      <c r="CD114" s="105"/>
      <c r="CE114" s="105"/>
      <c r="CF114" s="105"/>
      <c r="CG114" s="105"/>
      <c r="CH114" s="105"/>
      <c r="CI114" s="105"/>
      <c r="CJ114" s="105"/>
      <c r="CK114" s="105"/>
      <c r="CL114" s="104">
        <v>16855.889999999992</v>
      </c>
      <c r="CM114" s="105">
        <v>488417.15999999992</v>
      </c>
      <c r="CN114" s="105">
        <v>270649.37999999989</v>
      </c>
      <c r="CO114" s="105">
        <v>232355.59999999992</v>
      </c>
      <c r="CP114" s="105">
        <v>486860.7700000006</v>
      </c>
      <c r="CQ114" s="105">
        <v>195989.45000000004</v>
      </c>
      <c r="CR114" s="105">
        <v>127166.01000000001</v>
      </c>
      <c r="CS114" s="105">
        <v>510335.64999999997</v>
      </c>
      <c r="CT114" s="105">
        <v>294412.88000000006</v>
      </c>
      <c r="CU114" s="105">
        <v>306769.03999999975</v>
      </c>
      <c r="CV114" s="105">
        <v>85744.699999999953</v>
      </c>
      <c r="CW114" s="106">
        <v>459162.54999999993</v>
      </c>
      <c r="CX114" s="104">
        <v>44875.680000000008</v>
      </c>
      <c r="CY114" s="105">
        <v>253019.53999999992</v>
      </c>
      <c r="CZ114" s="105">
        <v>292108.1500000002</v>
      </c>
      <c r="DA114" s="105">
        <v>170280.11000000004</v>
      </c>
      <c r="DB114" s="105">
        <v>164507.57000000012</v>
      </c>
      <c r="DC114" s="105">
        <v>522624.09000000032</v>
      </c>
      <c r="DD114" s="105">
        <v>141188.55999999994</v>
      </c>
      <c r="DE114" s="105">
        <v>503500.33000000048</v>
      </c>
      <c r="DF114" s="105">
        <v>158950.16999999995</v>
      </c>
      <c r="DG114" s="105">
        <v>480557.1500000002</v>
      </c>
      <c r="DH114" s="105">
        <v>195808.15000000008</v>
      </c>
      <c r="DI114" s="106">
        <v>920103.55000000086</v>
      </c>
      <c r="DJ114" s="104">
        <v>80605.89</v>
      </c>
      <c r="DK114" s="105">
        <v>366165.37000000011</v>
      </c>
      <c r="DL114" s="105">
        <v>277701.41999999975</v>
      </c>
      <c r="DM114" s="105">
        <v>490653.96999999986</v>
      </c>
      <c r="DN114" s="105">
        <v>198213.58000000005</v>
      </c>
      <c r="DO114" s="105">
        <v>208544.98</v>
      </c>
      <c r="DP114" s="105">
        <v>235383.74999999997</v>
      </c>
      <c r="DQ114" s="105">
        <v>0</v>
      </c>
      <c r="DR114" s="105">
        <v>0</v>
      </c>
      <c r="DS114" s="105">
        <v>0</v>
      </c>
      <c r="DT114" s="105">
        <v>0</v>
      </c>
      <c r="DU114" s="106">
        <v>0</v>
      </c>
    </row>
    <row r="115" spans="2:125">
      <c r="D115" s="74">
        <v>4197</v>
      </c>
      <c r="E115" s="78" t="s">
        <v>234</v>
      </c>
      <c r="F115" s="104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6"/>
      <c r="R115" s="104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6"/>
      <c r="AD115" s="104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6"/>
      <c r="AP115" s="104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6"/>
      <c r="BB115" s="104"/>
      <c r="BC115" s="105"/>
      <c r="BD115" s="105"/>
      <c r="BE115" s="105"/>
      <c r="BF115" s="105"/>
      <c r="BG115" s="105"/>
      <c r="BH115" s="105"/>
      <c r="BI115" s="105"/>
      <c r="BJ115" s="105"/>
      <c r="BK115" s="105"/>
      <c r="BL115" s="105"/>
      <c r="BM115" s="106"/>
      <c r="BN115" s="104"/>
      <c r="BO115" s="105"/>
      <c r="BP115" s="105"/>
      <c r="BQ115" s="105"/>
      <c r="BR115" s="105"/>
      <c r="BS115" s="105"/>
      <c r="BT115" s="105"/>
      <c r="BU115" s="105"/>
      <c r="BV115" s="105"/>
      <c r="BW115" s="105"/>
      <c r="BX115" s="105"/>
      <c r="BY115" s="106"/>
      <c r="BZ115" s="104"/>
      <c r="CA115" s="105"/>
      <c r="CB115" s="105"/>
      <c r="CC115" s="105"/>
      <c r="CD115" s="105"/>
      <c r="CE115" s="105"/>
      <c r="CF115" s="105"/>
      <c r="CG115" s="105"/>
      <c r="CH115" s="105"/>
      <c r="CI115" s="105"/>
      <c r="CJ115" s="105"/>
      <c r="CK115" s="105"/>
      <c r="CL115" s="104">
        <v>33.340000000000003</v>
      </c>
      <c r="CM115" s="105">
        <v>33.340000000000003</v>
      </c>
      <c r="CN115" s="105">
        <v>33.340000000000003</v>
      </c>
      <c r="CO115" s="105">
        <v>33.340000000000003</v>
      </c>
      <c r="CP115" s="105">
        <v>33.340000000000003</v>
      </c>
      <c r="CQ115" s="105">
        <v>33.340000000000003</v>
      </c>
      <c r="CR115" s="105">
        <v>0</v>
      </c>
      <c r="CS115" s="105">
        <v>33.340000000000003</v>
      </c>
      <c r="CT115" s="105">
        <v>16.670000000000002</v>
      </c>
      <c r="CU115" s="105">
        <v>0</v>
      </c>
      <c r="CV115" s="105">
        <v>16.670000000000002</v>
      </c>
      <c r="CW115" s="106">
        <v>0</v>
      </c>
      <c r="CX115" s="104">
        <v>33.340000000000003</v>
      </c>
      <c r="CY115" s="105">
        <v>16.66</v>
      </c>
      <c r="CZ115" s="105">
        <v>173</v>
      </c>
      <c r="DA115" s="105">
        <v>33.32</v>
      </c>
      <c r="DB115" s="105">
        <v>113.33</v>
      </c>
      <c r="DC115" s="105">
        <v>33.33</v>
      </c>
      <c r="DD115" s="105">
        <v>49.989999999999995</v>
      </c>
      <c r="DE115" s="105">
        <v>16.670000000000002</v>
      </c>
      <c r="DF115" s="105">
        <v>33.33</v>
      </c>
      <c r="DG115" s="105">
        <v>283.34000000000003</v>
      </c>
      <c r="DH115" s="105">
        <v>33.340000000000003</v>
      </c>
      <c r="DI115" s="106">
        <v>319.88</v>
      </c>
      <c r="DJ115" s="104">
        <v>41.67</v>
      </c>
      <c r="DK115" s="105">
        <v>291.67</v>
      </c>
      <c r="DL115" s="105">
        <v>161.67000000000002</v>
      </c>
      <c r="DM115" s="105">
        <v>66.67</v>
      </c>
      <c r="DN115" s="105">
        <v>66.67</v>
      </c>
      <c r="DO115" s="105">
        <v>291.67</v>
      </c>
      <c r="DP115" s="105">
        <v>41.67</v>
      </c>
      <c r="DQ115" s="105">
        <v>0</v>
      </c>
      <c r="DR115" s="105">
        <v>0</v>
      </c>
      <c r="DS115" s="105">
        <v>0</v>
      </c>
      <c r="DT115" s="105">
        <v>0</v>
      </c>
      <c r="DU115" s="106">
        <v>0</v>
      </c>
    </row>
    <row r="116" spans="2:125">
      <c r="D116" s="74">
        <v>4198</v>
      </c>
      <c r="E116" s="78" t="s">
        <v>55</v>
      </c>
      <c r="F116" s="104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6"/>
      <c r="R116" s="104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6"/>
      <c r="AD116" s="104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6"/>
      <c r="AP116" s="104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6"/>
      <c r="BB116" s="104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6"/>
      <c r="BN116" s="104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6"/>
      <c r="BZ116" s="104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4">
        <v>283.26</v>
      </c>
      <c r="CM116" s="105">
        <v>288.33</v>
      </c>
      <c r="CN116" s="105">
        <v>313.27</v>
      </c>
      <c r="CO116" s="105">
        <v>343.33</v>
      </c>
      <c r="CP116" s="105">
        <v>280</v>
      </c>
      <c r="CQ116" s="105">
        <v>313.33999999999997</v>
      </c>
      <c r="CR116" s="105">
        <v>285</v>
      </c>
      <c r="CS116" s="105">
        <v>353.33</v>
      </c>
      <c r="CT116" s="105">
        <v>280</v>
      </c>
      <c r="CU116" s="105">
        <v>291</v>
      </c>
      <c r="CV116" s="105">
        <v>830</v>
      </c>
      <c r="CW116" s="106">
        <v>1054.77</v>
      </c>
      <c r="CX116" s="104">
        <v>200</v>
      </c>
      <c r="CY116" s="105">
        <v>314.98</v>
      </c>
      <c r="CZ116" s="105">
        <v>384.97</v>
      </c>
      <c r="DA116" s="105">
        <v>95</v>
      </c>
      <c r="DB116" s="105">
        <v>428.31</v>
      </c>
      <c r="DC116" s="105">
        <v>300.42</v>
      </c>
      <c r="DD116" s="105">
        <v>1122.3300000000002</v>
      </c>
      <c r="DE116" s="105">
        <v>1545.4600000000003</v>
      </c>
      <c r="DF116" s="105">
        <v>3516.26</v>
      </c>
      <c r="DG116" s="105">
        <v>1209.1999999999998</v>
      </c>
      <c r="DH116" s="105">
        <v>857.43999999999994</v>
      </c>
      <c r="DI116" s="106">
        <v>2647.24</v>
      </c>
      <c r="DJ116" s="104">
        <v>325.01</v>
      </c>
      <c r="DK116" s="105">
        <v>1419.3999999999999</v>
      </c>
      <c r="DL116" s="105">
        <v>831.17000000000007</v>
      </c>
      <c r="DM116" s="105">
        <v>802.67</v>
      </c>
      <c r="DN116" s="105">
        <v>525.79999999999995</v>
      </c>
      <c r="DO116" s="105">
        <v>921.28000000000009</v>
      </c>
      <c r="DP116" s="105">
        <v>798.71</v>
      </c>
      <c r="DQ116" s="105">
        <v>0</v>
      </c>
      <c r="DR116" s="105">
        <v>0</v>
      </c>
      <c r="DS116" s="105">
        <v>0</v>
      </c>
      <c r="DT116" s="105">
        <v>0</v>
      </c>
      <c r="DU116" s="106">
        <v>0</v>
      </c>
    </row>
    <row r="117" spans="2:125">
      <c r="D117" s="74">
        <v>4199</v>
      </c>
      <c r="E117" s="78" t="s">
        <v>236</v>
      </c>
      <c r="F117" s="104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6"/>
      <c r="R117" s="104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6"/>
      <c r="AD117" s="104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6"/>
      <c r="AP117" s="104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6"/>
      <c r="BB117" s="104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6"/>
      <c r="BN117" s="104"/>
      <c r="BO117" s="105"/>
      <c r="BP117" s="105"/>
      <c r="BQ117" s="105"/>
      <c r="BR117" s="105"/>
      <c r="BS117" s="105"/>
      <c r="BT117" s="105"/>
      <c r="BU117" s="105"/>
      <c r="BV117" s="105"/>
      <c r="BW117" s="105"/>
      <c r="BX117" s="105"/>
      <c r="BY117" s="106"/>
      <c r="BZ117" s="104"/>
      <c r="CA117" s="105"/>
      <c r="CB117" s="105"/>
      <c r="CC117" s="105"/>
      <c r="CD117" s="105"/>
      <c r="CE117" s="105"/>
      <c r="CF117" s="105"/>
      <c r="CG117" s="105"/>
      <c r="CH117" s="105"/>
      <c r="CI117" s="105"/>
      <c r="CJ117" s="105"/>
      <c r="CK117" s="105"/>
      <c r="CL117" s="104">
        <v>124892.60000000003</v>
      </c>
      <c r="CM117" s="105">
        <v>62482.520000000004</v>
      </c>
      <c r="CN117" s="105">
        <v>194087.13000000003</v>
      </c>
      <c r="CO117" s="105">
        <v>317008.53999999986</v>
      </c>
      <c r="CP117" s="105">
        <v>173934.78999999995</v>
      </c>
      <c r="CQ117" s="105">
        <v>213618.1899999998</v>
      </c>
      <c r="CR117" s="105">
        <v>232011.25999999995</v>
      </c>
      <c r="CS117" s="105">
        <v>185769.52999999988</v>
      </c>
      <c r="CT117" s="105">
        <v>151372.72000000006</v>
      </c>
      <c r="CU117" s="105">
        <v>249954.80999999979</v>
      </c>
      <c r="CV117" s="105">
        <v>248600.21999999962</v>
      </c>
      <c r="CW117" s="106">
        <v>644770.1599999998</v>
      </c>
      <c r="CX117" s="104">
        <v>138890.8300000001</v>
      </c>
      <c r="CY117" s="105">
        <v>128136.95999999999</v>
      </c>
      <c r="CZ117" s="105">
        <v>335299.94</v>
      </c>
      <c r="DA117" s="105">
        <v>224521.32000000007</v>
      </c>
      <c r="DB117" s="105">
        <v>187889.65</v>
      </c>
      <c r="DC117" s="105">
        <v>248222.67000000016</v>
      </c>
      <c r="DD117" s="105">
        <v>220943.91000000012</v>
      </c>
      <c r="DE117" s="105">
        <v>116291.44999999995</v>
      </c>
      <c r="DF117" s="105">
        <v>236979.26</v>
      </c>
      <c r="DG117" s="105">
        <v>229786.70999999982</v>
      </c>
      <c r="DH117" s="105">
        <v>333312.99000000017</v>
      </c>
      <c r="DI117" s="106">
        <v>489220.76000000042</v>
      </c>
      <c r="DJ117" s="104">
        <v>88812.330000000016</v>
      </c>
      <c r="DK117" s="105">
        <v>170909.60999999987</v>
      </c>
      <c r="DL117" s="105">
        <v>323034.66000000003</v>
      </c>
      <c r="DM117" s="105">
        <v>173808.61999999991</v>
      </c>
      <c r="DN117" s="105">
        <v>1244577.6300000008</v>
      </c>
      <c r="DO117" s="105">
        <v>166282.88</v>
      </c>
      <c r="DP117" s="105">
        <v>167618.01000000007</v>
      </c>
      <c r="DQ117" s="105">
        <v>0</v>
      </c>
      <c r="DR117" s="105">
        <v>0</v>
      </c>
      <c r="DS117" s="105">
        <v>0</v>
      </c>
      <c r="DT117" s="105">
        <v>0</v>
      </c>
      <c r="DU117" s="106">
        <v>0</v>
      </c>
    </row>
    <row r="118" spans="2:125">
      <c r="B118" s="74">
        <v>42</v>
      </c>
      <c r="C118" s="74" t="s">
        <v>100</v>
      </c>
      <c r="E118" s="78" t="s">
        <v>238</v>
      </c>
      <c r="F118" s="104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6"/>
      <c r="R118" s="104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6"/>
      <c r="AD118" s="104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6"/>
      <c r="AP118" s="104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6"/>
      <c r="BB118" s="104"/>
      <c r="BC118" s="105"/>
      <c r="BD118" s="105"/>
      <c r="BE118" s="105"/>
      <c r="BF118" s="105"/>
      <c r="BG118" s="105"/>
      <c r="BH118" s="105"/>
      <c r="BI118" s="105"/>
      <c r="BJ118" s="105"/>
      <c r="BK118" s="105"/>
      <c r="BL118" s="105"/>
      <c r="BM118" s="106"/>
      <c r="BN118" s="104"/>
      <c r="BO118" s="105"/>
      <c r="BP118" s="105"/>
      <c r="BQ118" s="105"/>
      <c r="BR118" s="105"/>
      <c r="BS118" s="105"/>
      <c r="BT118" s="105"/>
      <c r="BU118" s="105"/>
      <c r="BV118" s="105"/>
      <c r="BW118" s="105"/>
      <c r="BX118" s="105"/>
      <c r="BY118" s="106"/>
      <c r="BZ118" s="104"/>
      <c r="CA118" s="105"/>
      <c r="CB118" s="105"/>
      <c r="CC118" s="105"/>
      <c r="CD118" s="105"/>
      <c r="CE118" s="105"/>
      <c r="CF118" s="105"/>
      <c r="CG118" s="105"/>
      <c r="CH118" s="105"/>
      <c r="CI118" s="105"/>
      <c r="CJ118" s="105"/>
      <c r="CK118" s="105"/>
      <c r="CL118" s="104">
        <v>38151243.679999985</v>
      </c>
      <c r="CM118" s="105">
        <v>42304307.499999993</v>
      </c>
      <c r="CN118" s="105">
        <v>40495852.529999986</v>
      </c>
      <c r="CO118" s="105">
        <v>40445889.589999996</v>
      </c>
      <c r="CP118" s="105">
        <v>39916624.779999986</v>
      </c>
      <c r="CQ118" s="105">
        <v>39873840.350000001</v>
      </c>
      <c r="CR118" s="105">
        <v>39783817.739999995</v>
      </c>
      <c r="CS118" s="105">
        <v>39183217.88000001</v>
      </c>
      <c r="CT118" s="105">
        <v>40139584.429999992</v>
      </c>
      <c r="CU118" s="105">
        <v>39790180.209999986</v>
      </c>
      <c r="CV118" s="105">
        <v>39831268.440000013</v>
      </c>
      <c r="CW118" s="106">
        <v>43051593.350000009</v>
      </c>
      <c r="CX118" s="104">
        <v>39555878.579999991</v>
      </c>
      <c r="CY118" s="105">
        <v>41425187.059999995</v>
      </c>
      <c r="CZ118" s="105">
        <v>41909906.139999978</v>
      </c>
      <c r="DA118" s="105">
        <v>40423629.729999989</v>
      </c>
      <c r="DB118" s="105">
        <v>40506895.870000027</v>
      </c>
      <c r="DC118" s="105">
        <v>40386120.24000001</v>
      </c>
      <c r="DD118" s="105">
        <v>42646776.50999999</v>
      </c>
      <c r="DE118" s="105">
        <v>41817476.330000013</v>
      </c>
      <c r="DF118" s="105">
        <v>39292859.510000005</v>
      </c>
      <c r="DG118" s="105">
        <v>40455528.219999991</v>
      </c>
      <c r="DH118" s="105">
        <v>40886054.279999994</v>
      </c>
      <c r="DI118" s="106">
        <v>42841697.649999999</v>
      </c>
      <c r="DJ118" s="104">
        <v>39786085.87000002</v>
      </c>
      <c r="DK118" s="105">
        <v>40069751.660000004</v>
      </c>
      <c r="DL118" s="105">
        <v>40864096.719999999</v>
      </c>
      <c r="DM118" s="105">
        <v>40502347.820000008</v>
      </c>
      <c r="DN118" s="105">
        <v>40971406.99000001</v>
      </c>
      <c r="DO118" s="105">
        <v>40988719.57</v>
      </c>
      <c r="DP118" s="105">
        <v>40367487.210000023</v>
      </c>
      <c r="DQ118" s="105">
        <v>0</v>
      </c>
      <c r="DR118" s="105">
        <v>0</v>
      </c>
      <c r="DS118" s="105">
        <v>0</v>
      </c>
      <c r="DT118" s="105">
        <v>0</v>
      </c>
      <c r="DU118" s="106">
        <v>0</v>
      </c>
    </row>
    <row r="119" spans="2:125">
      <c r="C119" s="74">
        <v>421</v>
      </c>
      <c r="D119" s="74">
        <v>421</v>
      </c>
      <c r="E119" s="78" t="s">
        <v>240</v>
      </c>
      <c r="F119" s="104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6"/>
      <c r="R119" s="104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6"/>
      <c r="AD119" s="104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6"/>
      <c r="AP119" s="104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6"/>
      <c r="BB119" s="104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6"/>
      <c r="BN119" s="104"/>
      <c r="BO119" s="105"/>
      <c r="BP119" s="105"/>
      <c r="BQ119" s="105"/>
      <c r="BR119" s="105"/>
      <c r="BS119" s="105"/>
      <c r="BT119" s="105"/>
      <c r="BU119" s="105"/>
      <c r="BV119" s="105"/>
      <c r="BW119" s="105"/>
      <c r="BX119" s="105"/>
      <c r="BY119" s="106"/>
      <c r="BZ119" s="104"/>
      <c r="CA119" s="105"/>
      <c r="CB119" s="105"/>
      <c r="CC119" s="105"/>
      <c r="CD119" s="105"/>
      <c r="CE119" s="105"/>
      <c r="CF119" s="105"/>
      <c r="CG119" s="105"/>
      <c r="CH119" s="105"/>
      <c r="CI119" s="105"/>
      <c r="CJ119" s="105"/>
      <c r="CK119" s="105"/>
      <c r="CL119" s="104">
        <v>5249177.4899999993</v>
      </c>
      <c r="CM119" s="105">
        <v>6265311.1100000003</v>
      </c>
      <c r="CN119" s="105">
        <v>5548846.8199999994</v>
      </c>
      <c r="CO119" s="105">
        <v>5564842.5499999998</v>
      </c>
      <c r="CP119" s="105">
        <v>5426012.3199999984</v>
      </c>
      <c r="CQ119" s="105">
        <v>5414506.1200000001</v>
      </c>
      <c r="CR119" s="105">
        <v>5377364.7999999998</v>
      </c>
      <c r="CS119" s="105">
        <v>4628282.3600000003</v>
      </c>
      <c r="CT119" s="105">
        <v>4825112.1500000004</v>
      </c>
      <c r="CU119" s="105">
        <v>4994196.5700000012</v>
      </c>
      <c r="CV119" s="105">
        <v>5164469.1300000008</v>
      </c>
      <c r="CW119" s="106">
        <v>5578422.5699999994</v>
      </c>
      <c r="CX119" s="104">
        <v>5197554.8999999994</v>
      </c>
      <c r="CY119" s="105">
        <v>5250468.459999999</v>
      </c>
      <c r="CZ119" s="105">
        <v>4943694.8400000008</v>
      </c>
      <c r="DA119" s="105">
        <v>5048089.1399999997</v>
      </c>
      <c r="DB119" s="105">
        <v>4807265.8800000008</v>
      </c>
      <c r="DC119" s="105">
        <v>5282073.3999999994</v>
      </c>
      <c r="DD119" s="105">
        <v>5431940.5699999994</v>
      </c>
      <c r="DE119" s="105">
        <v>5056103.28</v>
      </c>
      <c r="DF119" s="105">
        <v>5029618.1500000004</v>
      </c>
      <c r="DG119" s="105">
        <v>5059119.72</v>
      </c>
      <c r="DH119" s="105">
        <v>5502927.5499999998</v>
      </c>
      <c r="DI119" s="106">
        <v>5256058.13</v>
      </c>
      <c r="DJ119" s="104">
        <v>4939929.87</v>
      </c>
      <c r="DK119" s="105">
        <v>5097441.17</v>
      </c>
      <c r="DL119" s="105">
        <v>5071055.13</v>
      </c>
      <c r="DM119" s="105">
        <v>5139689.5999999996</v>
      </c>
      <c r="DN119" s="105">
        <v>4851223.5199999996</v>
      </c>
      <c r="DO119" s="105">
        <v>4951711.88</v>
      </c>
      <c r="DP119" s="105">
        <v>5250320.330000001</v>
      </c>
      <c r="DQ119" s="105">
        <v>0</v>
      </c>
      <c r="DR119" s="105">
        <v>0</v>
      </c>
      <c r="DS119" s="105">
        <v>0</v>
      </c>
      <c r="DT119" s="105">
        <v>0</v>
      </c>
      <c r="DU119" s="106">
        <v>0</v>
      </c>
    </row>
    <row r="120" spans="2:125">
      <c r="C120" s="74" t="s">
        <v>100</v>
      </c>
      <c r="D120" s="74">
        <v>4211</v>
      </c>
      <c r="E120" s="78" t="s">
        <v>242</v>
      </c>
      <c r="F120" s="104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6"/>
      <c r="R120" s="104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6"/>
      <c r="AD120" s="104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6"/>
      <c r="AP120" s="104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6"/>
      <c r="BB120" s="104"/>
      <c r="BC120" s="105"/>
      <c r="BD120" s="105"/>
      <c r="BE120" s="105"/>
      <c r="BF120" s="105"/>
      <c r="BG120" s="105"/>
      <c r="BH120" s="105"/>
      <c r="BI120" s="105"/>
      <c r="BJ120" s="105"/>
      <c r="BK120" s="105"/>
      <c r="BL120" s="105"/>
      <c r="BM120" s="106"/>
      <c r="BN120" s="104"/>
      <c r="BO120" s="105"/>
      <c r="BP120" s="105"/>
      <c r="BQ120" s="105"/>
      <c r="BR120" s="105"/>
      <c r="BS120" s="105"/>
      <c r="BT120" s="105"/>
      <c r="BU120" s="105"/>
      <c r="BV120" s="105"/>
      <c r="BW120" s="105"/>
      <c r="BX120" s="105"/>
      <c r="BY120" s="106"/>
      <c r="BZ120" s="104"/>
      <c r="CA120" s="105"/>
      <c r="CB120" s="105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4">
        <v>421036.79999999999</v>
      </c>
      <c r="CM120" s="105">
        <v>423451.3</v>
      </c>
      <c r="CN120" s="105">
        <v>424949.2</v>
      </c>
      <c r="CO120" s="105">
        <v>429126.5</v>
      </c>
      <c r="CP120" s="105">
        <v>429421.7</v>
      </c>
      <c r="CQ120" s="105">
        <v>433409.4</v>
      </c>
      <c r="CR120" s="105">
        <v>436273.29</v>
      </c>
      <c r="CS120" s="105">
        <v>431628.4</v>
      </c>
      <c r="CT120" s="105">
        <v>412319.2</v>
      </c>
      <c r="CU120" s="105">
        <v>471037.3</v>
      </c>
      <c r="CV120" s="105">
        <v>386243.45</v>
      </c>
      <c r="CW120" s="106">
        <v>385481.55</v>
      </c>
      <c r="CX120" s="104">
        <v>383766.05</v>
      </c>
      <c r="CY120" s="105">
        <v>386780.15</v>
      </c>
      <c r="CZ120" s="105">
        <v>393105.9</v>
      </c>
      <c r="DA120" s="105">
        <v>396123.3</v>
      </c>
      <c r="DB120" s="105">
        <v>397521</v>
      </c>
      <c r="DC120" s="105">
        <v>543431.30000000005</v>
      </c>
      <c r="DD120" s="105">
        <v>513495.1</v>
      </c>
      <c r="DE120" s="105">
        <v>400406.3</v>
      </c>
      <c r="DF120" s="105">
        <v>401150.5</v>
      </c>
      <c r="DG120" s="105">
        <v>381804.3</v>
      </c>
      <c r="DH120" s="105">
        <v>372275</v>
      </c>
      <c r="DI120" s="106">
        <v>367326.1</v>
      </c>
      <c r="DJ120" s="104">
        <v>355730.6</v>
      </c>
      <c r="DK120" s="105">
        <v>356341.33</v>
      </c>
      <c r="DL120" s="105">
        <v>363821.57</v>
      </c>
      <c r="DM120" s="105">
        <v>370220.55</v>
      </c>
      <c r="DN120" s="105">
        <v>362285.06</v>
      </c>
      <c r="DO120" s="105">
        <v>353819.58999999997</v>
      </c>
      <c r="DP120" s="105">
        <v>350668.23</v>
      </c>
      <c r="DQ120" s="105">
        <v>0</v>
      </c>
      <c r="DR120" s="105">
        <v>0</v>
      </c>
      <c r="DS120" s="105">
        <v>0</v>
      </c>
      <c r="DT120" s="105">
        <v>0</v>
      </c>
      <c r="DU120" s="106">
        <v>0</v>
      </c>
    </row>
    <row r="121" spans="2:125">
      <c r="D121" s="74">
        <v>4212</v>
      </c>
      <c r="E121" s="78" t="s">
        <v>244</v>
      </c>
      <c r="F121" s="104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6"/>
      <c r="R121" s="104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6"/>
      <c r="AD121" s="104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6"/>
      <c r="AP121" s="104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6"/>
      <c r="BB121" s="104"/>
      <c r="BC121" s="105"/>
      <c r="BD121" s="105"/>
      <c r="BE121" s="105"/>
      <c r="BF121" s="105"/>
      <c r="BG121" s="105"/>
      <c r="BH121" s="105"/>
      <c r="BI121" s="105"/>
      <c r="BJ121" s="105"/>
      <c r="BK121" s="105"/>
      <c r="BL121" s="105"/>
      <c r="BM121" s="106"/>
      <c r="BN121" s="104"/>
      <c r="BO121" s="105"/>
      <c r="BP121" s="105"/>
      <c r="BQ121" s="105"/>
      <c r="BR121" s="105"/>
      <c r="BS121" s="105"/>
      <c r="BT121" s="105"/>
      <c r="BU121" s="105"/>
      <c r="BV121" s="105"/>
      <c r="BW121" s="105"/>
      <c r="BX121" s="105"/>
      <c r="BY121" s="106"/>
      <c r="BZ121" s="104"/>
      <c r="CA121" s="105"/>
      <c r="CB121" s="105"/>
      <c r="CC121" s="105"/>
      <c r="CD121" s="105"/>
      <c r="CE121" s="105"/>
      <c r="CF121" s="105"/>
      <c r="CG121" s="105"/>
      <c r="CH121" s="105"/>
      <c r="CI121" s="105"/>
      <c r="CJ121" s="105"/>
      <c r="CK121" s="105"/>
      <c r="CL121" s="104">
        <v>692492.44000000006</v>
      </c>
      <c r="CM121" s="105">
        <v>697591.6399999999</v>
      </c>
      <c r="CN121" s="105">
        <v>683432.42999999993</v>
      </c>
      <c r="CO121" s="105">
        <v>671299.94</v>
      </c>
      <c r="CP121" s="105">
        <v>699382.33</v>
      </c>
      <c r="CQ121" s="105">
        <v>823199.11999999988</v>
      </c>
      <c r="CR121" s="105">
        <v>736957.14999999991</v>
      </c>
      <c r="CS121" s="105">
        <v>677551.94000000006</v>
      </c>
      <c r="CT121" s="105">
        <v>674250.38</v>
      </c>
      <c r="CU121" s="105">
        <v>755981.07000000007</v>
      </c>
      <c r="CV121" s="105">
        <v>657639.29</v>
      </c>
      <c r="CW121" s="106">
        <v>751583.81</v>
      </c>
      <c r="CX121" s="104">
        <v>743680.58000000007</v>
      </c>
      <c r="CY121" s="105">
        <v>856282.84</v>
      </c>
      <c r="CZ121" s="105">
        <v>644229.3899999999</v>
      </c>
      <c r="DA121" s="105">
        <v>647331.77</v>
      </c>
      <c r="DB121" s="105">
        <v>645086.06999999995</v>
      </c>
      <c r="DC121" s="105">
        <v>791696.89999999991</v>
      </c>
      <c r="DD121" s="105">
        <v>739346.28999999992</v>
      </c>
      <c r="DE121" s="105">
        <v>636311.62999999989</v>
      </c>
      <c r="DF121" s="105">
        <v>626833.76</v>
      </c>
      <c r="DG121" s="105">
        <v>622446.93000000005</v>
      </c>
      <c r="DH121" s="105">
        <v>612445.31000000006</v>
      </c>
      <c r="DI121" s="106">
        <v>612737</v>
      </c>
      <c r="DJ121" s="104">
        <v>691220.46000000008</v>
      </c>
      <c r="DK121" s="105">
        <v>818206.59000000008</v>
      </c>
      <c r="DL121" s="105">
        <v>644022.49</v>
      </c>
      <c r="DM121" s="105">
        <v>729198.6</v>
      </c>
      <c r="DN121" s="105">
        <v>591422.56000000006</v>
      </c>
      <c r="DO121" s="105">
        <v>586897.75</v>
      </c>
      <c r="DP121" s="105">
        <v>581982.98</v>
      </c>
      <c r="DQ121" s="105">
        <v>0</v>
      </c>
      <c r="DR121" s="105">
        <v>0</v>
      </c>
      <c r="DS121" s="105">
        <v>0</v>
      </c>
      <c r="DT121" s="105">
        <v>0</v>
      </c>
      <c r="DU121" s="106">
        <v>0</v>
      </c>
    </row>
    <row r="122" spans="2:125">
      <c r="D122" s="74">
        <v>4213</v>
      </c>
      <c r="E122" s="78" t="s">
        <v>246</v>
      </c>
      <c r="F122" s="104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6"/>
      <c r="R122" s="104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6"/>
      <c r="AD122" s="104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6"/>
      <c r="AP122" s="104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6"/>
      <c r="BB122" s="104"/>
      <c r="BC122" s="105"/>
      <c r="BD122" s="105"/>
      <c r="BE122" s="105"/>
      <c r="BF122" s="105"/>
      <c r="BG122" s="105"/>
      <c r="BH122" s="105"/>
      <c r="BI122" s="105"/>
      <c r="BJ122" s="105"/>
      <c r="BK122" s="105"/>
      <c r="BL122" s="105"/>
      <c r="BM122" s="106"/>
      <c r="BN122" s="104"/>
      <c r="BO122" s="105"/>
      <c r="BP122" s="105"/>
      <c r="BQ122" s="105"/>
      <c r="BR122" s="105"/>
      <c r="BS122" s="105"/>
      <c r="BT122" s="105"/>
      <c r="BU122" s="105"/>
      <c r="BV122" s="105"/>
      <c r="BW122" s="105"/>
      <c r="BX122" s="105"/>
      <c r="BY122" s="106"/>
      <c r="BZ122" s="104"/>
      <c r="CA122" s="105"/>
      <c r="CB122" s="105"/>
      <c r="CC122" s="105"/>
      <c r="CD122" s="105"/>
      <c r="CE122" s="105"/>
      <c r="CF122" s="105"/>
      <c r="CG122" s="105"/>
      <c r="CH122" s="105"/>
      <c r="CI122" s="105"/>
      <c r="CJ122" s="105"/>
      <c r="CK122" s="105"/>
      <c r="CL122" s="104">
        <v>1460897.35</v>
      </c>
      <c r="CM122" s="105">
        <v>1482287.73</v>
      </c>
      <c r="CN122" s="105">
        <v>1502308</v>
      </c>
      <c r="CO122" s="105">
        <v>1507261.74</v>
      </c>
      <c r="CP122" s="105">
        <v>1517082.8499999999</v>
      </c>
      <c r="CQ122" s="105">
        <v>1524181.1600000004</v>
      </c>
      <c r="CR122" s="105">
        <v>1520509.7699999998</v>
      </c>
      <c r="CS122" s="105">
        <v>1457909.3</v>
      </c>
      <c r="CT122" s="105">
        <v>1405165.4500000004</v>
      </c>
      <c r="CU122" s="105">
        <v>1394713.6800000006</v>
      </c>
      <c r="CV122" s="105">
        <v>1383388.0400000003</v>
      </c>
      <c r="CW122" s="106">
        <v>1687836.9999999995</v>
      </c>
      <c r="CX122" s="104">
        <v>1375790.2400000002</v>
      </c>
      <c r="CY122" s="105">
        <v>1399434.5899999999</v>
      </c>
      <c r="CZ122" s="105">
        <v>1439567.7500000002</v>
      </c>
      <c r="DA122" s="105">
        <v>1474379.2100000002</v>
      </c>
      <c r="DB122" s="105">
        <v>1455630.8100000003</v>
      </c>
      <c r="DC122" s="105">
        <v>1477079.5199999996</v>
      </c>
      <c r="DD122" s="105">
        <v>1448301.0399999998</v>
      </c>
      <c r="DE122" s="105">
        <v>1565932.21</v>
      </c>
      <c r="DF122" s="105">
        <v>1417693.7700000003</v>
      </c>
      <c r="DG122" s="105">
        <v>1450597.5000000002</v>
      </c>
      <c r="DH122" s="105">
        <v>1370222.7499999998</v>
      </c>
      <c r="DI122" s="106">
        <v>1337323.9200000004</v>
      </c>
      <c r="DJ122" s="104">
        <v>1307049.48</v>
      </c>
      <c r="DK122" s="105">
        <v>1328394.29</v>
      </c>
      <c r="DL122" s="105">
        <v>1481080.23</v>
      </c>
      <c r="DM122" s="105">
        <v>1510728.15</v>
      </c>
      <c r="DN122" s="105">
        <v>1219098.9400000002</v>
      </c>
      <c r="DO122" s="105">
        <v>1145000.6299999999</v>
      </c>
      <c r="DP122" s="105">
        <v>1168414.95</v>
      </c>
      <c r="DQ122" s="105">
        <v>0</v>
      </c>
      <c r="DR122" s="105">
        <v>0</v>
      </c>
      <c r="DS122" s="105">
        <v>0</v>
      </c>
      <c r="DT122" s="105">
        <v>0</v>
      </c>
      <c r="DU122" s="106">
        <v>0</v>
      </c>
    </row>
    <row r="123" spans="2:125">
      <c r="D123" s="74">
        <v>4214</v>
      </c>
      <c r="E123" s="78" t="s">
        <v>248</v>
      </c>
      <c r="F123" s="104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  <c r="R123" s="104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6"/>
      <c r="AD123" s="104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6"/>
      <c r="AP123" s="104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6"/>
      <c r="BB123" s="104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6"/>
      <c r="BN123" s="104"/>
      <c r="BO123" s="105"/>
      <c r="BP123" s="105"/>
      <c r="BQ123" s="105"/>
      <c r="BR123" s="105"/>
      <c r="BS123" s="105"/>
      <c r="BT123" s="105"/>
      <c r="BU123" s="105"/>
      <c r="BV123" s="105"/>
      <c r="BW123" s="105"/>
      <c r="BX123" s="105"/>
      <c r="BY123" s="106"/>
      <c r="BZ123" s="104"/>
      <c r="CA123" s="105"/>
      <c r="CB123" s="105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4">
        <v>1624645.1099999999</v>
      </c>
      <c r="CM123" s="105">
        <v>2597051.81</v>
      </c>
      <c r="CN123" s="105">
        <v>1900434.49</v>
      </c>
      <c r="CO123" s="105">
        <v>1932153.2000000004</v>
      </c>
      <c r="CP123" s="105">
        <v>1674505.9</v>
      </c>
      <c r="CQ123" s="105">
        <v>1536013.97</v>
      </c>
      <c r="CR123" s="105">
        <v>1627459.28</v>
      </c>
      <c r="CS123" s="105">
        <v>991564.94999999984</v>
      </c>
      <c r="CT123" s="105">
        <v>1146005.8800000001</v>
      </c>
      <c r="CU123" s="105">
        <v>1372886.6800000002</v>
      </c>
      <c r="CV123" s="105">
        <v>1630539.3299999998</v>
      </c>
      <c r="CW123" s="106">
        <v>1445222.44</v>
      </c>
      <c r="CX123" s="104">
        <v>1535360.8199999998</v>
      </c>
      <c r="CY123" s="105">
        <v>1479802.3099999998</v>
      </c>
      <c r="CZ123" s="105">
        <v>1365996.3599999999</v>
      </c>
      <c r="DA123" s="105">
        <v>1445854.2399999998</v>
      </c>
      <c r="DB123" s="105">
        <v>1240227.3299999998</v>
      </c>
      <c r="DC123" s="105">
        <v>1363632.5999999996</v>
      </c>
      <c r="DD123" s="105">
        <v>1500407.1399999997</v>
      </c>
      <c r="DE123" s="105">
        <v>1239582.1600000001</v>
      </c>
      <c r="DF123" s="105">
        <v>1493192.3800000001</v>
      </c>
      <c r="DG123" s="105">
        <v>1487275.4799999995</v>
      </c>
      <c r="DH123" s="105">
        <v>2004934.39</v>
      </c>
      <c r="DI123" s="106">
        <v>1670147.64</v>
      </c>
      <c r="DJ123" s="104">
        <v>1305632.7299999997</v>
      </c>
      <c r="DK123" s="105">
        <v>1410746.3599999999</v>
      </c>
      <c r="DL123" s="105">
        <v>1423076.41</v>
      </c>
      <c r="DM123" s="105">
        <v>1368918.0499999998</v>
      </c>
      <c r="DN123" s="105">
        <v>1426578.2299999997</v>
      </c>
      <c r="DO123" s="105">
        <v>1538295.4699999995</v>
      </c>
      <c r="DP123" s="105">
        <v>1606699.17</v>
      </c>
      <c r="DQ123" s="105">
        <v>0</v>
      </c>
      <c r="DR123" s="105">
        <v>0</v>
      </c>
      <c r="DS123" s="105">
        <v>0</v>
      </c>
      <c r="DT123" s="105">
        <v>0</v>
      </c>
      <c r="DU123" s="106">
        <v>0</v>
      </c>
    </row>
    <row r="124" spans="2:125">
      <c r="D124" s="74">
        <v>4215</v>
      </c>
      <c r="E124" s="78" t="s">
        <v>250</v>
      </c>
      <c r="F124" s="104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6"/>
      <c r="R124" s="104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6"/>
      <c r="AD124" s="104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6"/>
      <c r="AP124" s="104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6"/>
      <c r="BB124" s="104"/>
      <c r="BC124" s="105"/>
      <c r="BD124" s="105"/>
      <c r="BE124" s="105"/>
      <c r="BF124" s="105"/>
      <c r="BG124" s="105"/>
      <c r="BH124" s="105"/>
      <c r="BI124" s="105"/>
      <c r="BJ124" s="105"/>
      <c r="BK124" s="105"/>
      <c r="BL124" s="105"/>
      <c r="BM124" s="106"/>
      <c r="BN124" s="104"/>
      <c r="BO124" s="105"/>
      <c r="BP124" s="105"/>
      <c r="BQ124" s="105"/>
      <c r="BR124" s="105"/>
      <c r="BS124" s="105"/>
      <c r="BT124" s="105"/>
      <c r="BU124" s="105"/>
      <c r="BV124" s="105"/>
      <c r="BW124" s="105"/>
      <c r="BX124" s="105"/>
      <c r="BY124" s="106"/>
      <c r="BZ124" s="104"/>
      <c r="CA124" s="105"/>
      <c r="CB124" s="105"/>
      <c r="CC124" s="105"/>
      <c r="CD124" s="105"/>
      <c r="CE124" s="105"/>
      <c r="CF124" s="105"/>
      <c r="CG124" s="105"/>
      <c r="CH124" s="105"/>
      <c r="CI124" s="105"/>
      <c r="CJ124" s="105"/>
      <c r="CK124" s="105"/>
      <c r="CL124" s="104">
        <v>788595.39999999991</v>
      </c>
      <c r="CM124" s="105">
        <v>761647.82</v>
      </c>
      <c r="CN124" s="105">
        <v>740067.1</v>
      </c>
      <c r="CO124" s="105">
        <v>731668.75999999989</v>
      </c>
      <c r="CP124" s="105">
        <v>815005.65999999957</v>
      </c>
      <c r="CQ124" s="105">
        <v>759056.20000000007</v>
      </c>
      <c r="CR124" s="105">
        <v>722754.60000000009</v>
      </c>
      <c r="CS124" s="105">
        <v>726737.9</v>
      </c>
      <c r="CT124" s="105">
        <v>728273.99999999988</v>
      </c>
      <c r="CU124" s="105">
        <v>724583.7</v>
      </c>
      <c r="CV124" s="105">
        <v>743620.99999999988</v>
      </c>
      <c r="CW124" s="106">
        <v>821496.31</v>
      </c>
      <c r="CX124" s="104">
        <v>861549.92999999993</v>
      </c>
      <c r="CY124" s="105">
        <v>827031.97999999986</v>
      </c>
      <c r="CZ124" s="105">
        <v>791606.25</v>
      </c>
      <c r="DA124" s="105">
        <v>755333.5</v>
      </c>
      <c r="DB124" s="105">
        <v>789715.93000000017</v>
      </c>
      <c r="DC124" s="105">
        <v>761287</v>
      </c>
      <c r="DD124" s="105">
        <v>899737.83999999985</v>
      </c>
      <c r="DE124" s="105">
        <v>873878.65000000014</v>
      </c>
      <c r="DF124" s="105">
        <v>788679.51</v>
      </c>
      <c r="DG124" s="105">
        <v>786024.19999999984</v>
      </c>
      <c r="DH124" s="105">
        <v>825537.49999999988</v>
      </c>
      <c r="DI124" s="106">
        <v>980926.55999999971</v>
      </c>
      <c r="DJ124" s="104">
        <v>988431.99000000011</v>
      </c>
      <c r="DK124" s="105">
        <v>887514.50000000012</v>
      </c>
      <c r="DL124" s="105">
        <v>884463.3</v>
      </c>
      <c r="DM124" s="105">
        <v>886951.09</v>
      </c>
      <c r="DN124" s="105">
        <v>951300.79999999993</v>
      </c>
      <c r="DO124" s="105">
        <v>979736.44000000006</v>
      </c>
      <c r="DP124" s="105">
        <v>1154713.53</v>
      </c>
      <c r="DQ124" s="105">
        <v>0</v>
      </c>
      <c r="DR124" s="105">
        <v>0</v>
      </c>
      <c r="DS124" s="105">
        <v>0</v>
      </c>
      <c r="DT124" s="105">
        <v>0</v>
      </c>
      <c r="DU124" s="106">
        <v>0</v>
      </c>
    </row>
    <row r="125" spans="2:125">
      <c r="D125" s="74">
        <v>4216</v>
      </c>
      <c r="E125" s="78" t="s">
        <v>252</v>
      </c>
      <c r="F125" s="104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6"/>
      <c r="R125" s="104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6"/>
      <c r="AD125" s="104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6"/>
      <c r="AP125" s="104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6"/>
      <c r="BB125" s="104"/>
      <c r="BC125" s="105"/>
      <c r="BD125" s="105"/>
      <c r="BE125" s="105"/>
      <c r="BF125" s="105"/>
      <c r="BG125" s="105"/>
      <c r="BH125" s="105"/>
      <c r="BI125" s="105"/>
      <c r="BJ125" s="105"/>
      <c r="BK125" s="105"/>
      <c r="BL125" s="105"/>
      <c r="BM125" s="106"/>
      <c r="BN125" s="104"/>
      <c r="BO125" s="105"/>
      <c r="BP125" s="105"/>
      <c r="BQ125" s="105"/>
      <c r="BR125" s="105"/>
      <c r="BS125" s="105"/>
      <c r="BT125" s="105"/>
      <c r="BU125" s="105"/>
      <c r="BV125" s="105"/>
      <c r="BW125" s="105"/>
      <c r="BX125" s="105"/>
      <c r="BY125" s="106"/>
      <c r="BZ125" s="104"/>
      <c r="CA125" s="105"/>
      <c r="CB125" s="105"/>
      <c r="CC125" s="105"/>
      <c r="CD125" s="105"/>
      <c r="CE125" s="105"/>
      <c r="CF125" s="105"/>
      <c r="CG125" s="105"/>
      <c r="CH125" s="105"/>
      <c r="CI125" s="105"/>
      <c r="CJ125" s="105"/>
      <c r="CK125" s="105"/>
      <c r="CL125" s="104">
        <v>12532</v>
      </c>
      <c r="CM125" s="105">
        <v>33971.879999999997</v>
      </c>
      <c r="CN125" s="105">
        <v>51880.84</v>
      </c>
      <c r="CO125" s="105">
        <v>18588.95</v>
      </c>
      <c r="CP125" s="105">
        <v>20197.3</v>
      </c>
      <c r="CQ125" s="105">
        <v>62174.6</v>
      </c>
      <c r="CR125" s="105">
        <v>68967.81</v>
      </c>
      <c r="CS125" s="105">
        <v>66627.28</v>
      </c>
      <c r="CT125" s="105">
        <v>188624.2</v>
      </c>
      <c r="CU125" s="105">
        <v>25674.480000000003</v>
      </c>
      <c r="CV125" s="105">
        <v>17648.79</v>
      </c>
      <c r="CW125" s="106">
        <v>41767.22</v>
      </c>
      <c r="CX125" s="104">
        <v>40978.35</v>
      </c>
      <c r="CY125" s="105">
        <v>31691.62</v>
      </c>
      <c r="CZ125" s="105">
        <v>14642.58</v>
      </c>
      <c r="DA125" s="105">
        <v>33633.120000000003</v>
      </c>
      <c r="DB125" s="105">
        <v>16130.039999999999</v>
      </c>
      <c r="DC125" s="105">
        <v>18769.850000000002</v>
      </c>
      <c r="DD125" s="105">
        <v>88447.09</v>
      </c>
      <c r="DE125" s="105">
        <v>101855.59000000001</v>
      </c>
      <c r="DF125" s="105">
        <v>60002.899999999994</v>
      </c>
      <c r="DG125" s="105">
        <v>81717.89</v>
      </c>
      <c r="DH125" s="105">
        <v>61778.16</v>
      </c>
      <c r="DI125" s="106">
        <v>22075.050000000003</v>
      </c>
      <c r="DJ125" s="104">
        <v>43811.109999999993</v>
      </c>
      <c r="DK125" s="105">
        <v>35142.22</v>
      </c>
      <c r="DL125" s="105">
        <v>13879.85</v>
      </c>
      <c r="DM125" s="105">
        <v>23074.18</v>
      </c>
      <c r="DN125" s="105">
        <v>19524.849999999999</v>
      </c>
      <c r="DO125" s="105">
        <v>30374.03</v>
      </c>
      <c r="DP125" s="105">
        <v>114079.9</v>
      </c>
      <c r="DQ125" s="105">
        <v>0</v>
      </c>
      <c r="DR125" s="105">
        <v>0</v>
      </c>
      <c r="DS125" s="105">
        <v>0</v>
      </c>
      <c r="DT125" s="105">
        <v>0</v>
      </c>
      <c r="DU125" s="106">
        <v>0</v>
      </c>
    </row>
    <row r="126" spans="2:125">
      <c r="D126" s="74">
        <v>4217</v>
      </c>
      <c r="E126" s="78" t="s">
        <v>254</v>
      </c>
      <c r="F126" s="104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6"/>
      <c r="R126" s="104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6"/>
      <c r="AD126" s="104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6"/>
      <c r="AP126" s="104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6"/>
      <c r="BB126" s="104"/>
      <c r="BC126" s="105"/>
      <c r="BD126" s="105"/>
      <c r="BE126" s="105"/>
      <c r="BF126" s="105"/>
      <c r="BG126" s="105"/>
      <c r="BH126" s="105"/>
      <c r="BI126" s="105"/>
      <c r="BJ126" s="105"/>
      <c r="BK126" s="105"/>
      <c r="BL126" s="105"/>
      <c r="BM126" s="106"/>
      <c r="BN126" s="104"/>
      <c r="BO126" s="105"/>
      <c r="BP126" s="105"/>
      <c r="BQ126" s="105"/>
      <c r="BR126" s="105"/>
      <c r="BS126" s="105"/>
      <c r="BT126" s="105"/>
      <c r="BU126" s="105"/>
      <c r="BV126" s="105"/>
      <c r="BW126" s="105"/>
      <c r="BX126" s="105"/>
      <c r="BY126" s="106"/>
      <c r="BZ126" s="104"/>
      <c r="CA126" s="105"/>
      <c r="CB126" s="105"/>
      <c r="CC126" s="105"/>
      <c r="CD126" s="105"/>
      <c r="CE126" s="105"/>
      <c r="CF126" s="105"/>
      <c r="CG126" s="105"/>
      <c r="CH126" s="105"/>
      <c r="CI126" s="105"/>
      <c r="CJ126" s="105"/>
      <c r="CK126" s="105"/>
      <c r="CL126" s="104">
        <v>248978.39000000004</v>
      </c>
      <c r="CM126" s="105">
        <v>269308.93000000005</v>
      </c>
      <c r="CN126" s="105">
        <v>245774.75999999995</v>
      </c>
      <c r="CO126" s="105">
        <v>274743.45999999996</v>
      </c>
      <c r="CP126" s="105">
        <v>270416.57999999996</v>
      </c>
      <c r="CQ126" s="105">
        <v>276471.67</v>
      </c>
      <c r="CR126" s="105">
        <v>264442.90000000002</v>
      </c>
      <c r="CS126" s="105">
        <v>276262.59000000003</v>
      </c>
      <c r="CT126" s="105">
        <v>270473.03999999992</v>
      </c>
      <c r="CU126" s="105">
        <v>249319.65999999997</v>
      </c>
      <c r="CV126" s="105">
        <v>345389.2300000001</v>
      </c>
      <c r="CW126" s="106">
        <v>445034.23999999999</v>
      </c>
      <c r="CX126" s="104">
        <v>256428.93000000002</v>
      </c>
      <c r="CY126" s="105">
        <v>269444.97000000003</v>
      </c>
      <c r="CZ126" s="105">
        <v>294546.60999999993</v>
      </c>
      <c r="DA126" s="105">
        <v>295433.99999999994</v>
      </c>
      <c r="DB126" s="105">
        <v>262954.69999999995</v>
      </c>
      <c r="DC126" s="105">
        <v>326176.23000000004</v>
      </c>
      <c r="DD126" s="105">
        <v>242206.07</v>
      </c>
      <c r="DE126" s="105">
        <v>238136.74</v>
      </c>
      <c r="DF126" s="105">
        <v>242065.33</v>
      </c>
      <c r="DG126" s="105">
        <v>249253.42</v>
      </c>
      <c r="DH126" s="105">
        <v>255734.44</v>
      </c>
      <c r="DI126" s="106">
        <v>265521.86</v>
      </c>
      <c r="DJ126" s="104">
        <v>248053.49999999994</v>
      </c>
      <c r="DK126" s="105">
        <v>261095.87999999998</v>
      </c>
      <c r="DL126" s="105">
        <v>260711.28</v>
      </c>
      <c r="DM126" s="105">
        <v>250598.97999999998</v>
      </c>
      <c r="DN126" s="105">
        <v>281013.07999999996</v>
      </c>
      <c r="DO126" s="105">
        <v>317587.96999999997</v>
      </c>
      <c r="DP126" s="105">
        <v>273761.57</v>
      </c>
      <c r="DQ126" s="105">
        <v>0</v>
      </c>
      <c r="DR126" s="105">
        <v>0</v>
      </c>
      <c r="DS126" s="105">
        <v>0</v>
      </c>
      <c r="DT126" s="105">
        <v>0</v>
      </c>
      <c r="DU126" s="106">
        <v>0</v>
      </c>
    </row>
    <row r="127" spans="2:125">
      <c r="C127" s="74">
        <v>422</v>
      </c>
      <c r="D127" s="74">
        <v>422</v>
      </c>
      <c r="E127" s="78" t="s">
        <v>256</v>
      </c>
      <c r="F127" s="104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6"/>
      <c r="R127" s="104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6"/>
      <c r="AD127" s="104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6"/>
      <c r="AP127" s="104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6"/>
      <c r="BB127" s="104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6"/>
      <c r="BN127" s="104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6"/>
      <c r="BZ127" s="104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4">
        <v>217499.03000000003</v>
      </c>
      <c r="CM127" s="105">
        <v>1858188.85</v>
      </c>
      <c r="CN127" s="105">
        <v>1411205.3399999999</v>
      </c>
      <c r="CO127" s="105">
        <v>929016.33999999985</v>
      </c>
      <c r="CP127" s="105">
        <v>880474.57</v>
      </c>
      <c r="CQ127" s="105">
        <v>934224.59999999986</v>
      </c>
      <c r="CR127" s="105">
        <v>746595.69</v>
      </c>
      <c r="CS127" s="105">
        <v>1119949.56</v>
      </c>
      <c r="CT127" s="105">
        <v>976049.14999999991</v>
      </c>
      <c r="CU127" s="105">
        <v>1095627.2599999998</v>
      </c>
      <c r="CV127" s="105">
        <v>977725.46</v>
      </c>
      <c r="CW127" s="106">
        <v>1939799.67</v>
      </c>
      <c r="CX127" s="104">
        <v>631049.96999999986</v>
      </c>
      <c r="CY127" s="105">
        <v>2339008.5</v>
      </c>
      <c r="CZ127" s="105">
        <v>3379279.58</v>
      </c>
      <c r="DA127" s="105">
        <v>1009266.9</v>
      </c>
      <c r="DB127" s="105">
        <v>1685588.0299999998</v>
      </c>
      <c r="DC127" s="105">
        <v>985386.37999999989</v>
      </c>
      <c r="DD127" s="105">
        <v>3437238.8899999997</v>
      </c>
      <c r="DE127" s="105">
        <v>2362835.4900000002</v>
      </c>
      <c r="DF127" s="105">
        <v>1222801.96</v>
      </c>
      <c r="DG127" s="105">
        <v>1235836.97</v>
      </c>
      <c r="DH127" s="105">
        <v>947096.49</v>
      </c>
      <c r="DI127" s="106">
        <v>3352388.2399999998</v>
      </c>
      <c r="DJ127" s="104">
        <v>123264</v>
      </c>
      <c r="DK127" s="105">
        <v>1502573.79</v>
      </c>
      <c r="DL127" s="105">
        <v>1308387.6299999999</v>
      </c>
      <c r="DM127" s="105">
        <v>1469394.41</v>
      </c>
      <c r="DN127" s="105">
        <v>2049731.8899999997</v>
      </c>
      <c r="DO127" s="105">
        <v>2688479.92</v>
      </c>
      <c r="DP127" s="105">
        <v>975222.94</v>
      </c>
      <c r="DQ127" s="105">
        <v>0</v>
      </c>
      <c r="DR127" s="105">
        <v>0</v>
      </c>
      <c r="DS127" s="105">
        <v>0</v>
      </c>
      <c r="DT127" s="105">
        <v>0</v>
      </c>
      <c r="DU127" s="106">
        <v>0</v>
      </c>
    </row>
    <row r="128" spans="2:125">
      <c r="D128" s="74">
        <v>4221</v>
      </c>
      <c r="E128" s="78" t="s">
        <v>258</v>
      </c>
      <c r="F128" s="104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6"/>
      <c r="R128" s="104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6"/>
      <c r="AD128" s="104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6"/>
      <c r="AP128" s="104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6"/>
      <c r="BB128" s="104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6"/>
      <c r="BN128" s="104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6"/>
      <c r="BZ128" s="104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4">
        <v>0</v>
      </c>
      <c r="CM128" s="105">
        <v>0</v>
      </c>
      <c r="CN128" s="105">
        <v>0</v>
      </c>
      <c r="CO128" s="105">
        <v>0</v>
      </c>
      <c r="CP128" s="105">
        <v>0</v>
      </c>
      <c r="CQ128" s="105">
        <v>0</v>
      </c>
      <c r="CR128" s="105">
        <v>0</v>
      </c>
      <c r="CS128" s="105">
        <v>0</v>
      </c>
      <c r="CT128" s="105">
        <v>0</v>
      </c>
      <c r="CU128" s="105">
        <v>0</v>
      </c>
      <c r="CV128" s="105">
        <v>0</v>
      </c>
      <c r="CW128" s="106">
        <v>0</v>
      </c>
      <c r="CX128" s="104">
        <v>0</v>
      </c>
      <c r="CY128" s="105">
        <v>0</v>
      </c>
      <c r="CZ128" s="105">
        <v>0</v>
      </c>
      <c r="DA128" s="105">
        <v>0</v>
      </c>
      <c r="DB128" s="105">
        <v>0</v>
      </c>
      <c r="DC128" s="105">
        <v>0</v>
      </c>
      <c r="DD128" s="105">
        <v>0</v>
      </c>
      <c r="DE128" s="105">
        <v>0</v>
      </c>
      <c r="DF128" s="105">
        <v>0</v>
      </c>
      <c r="DG128" s="105">
        <v>0</v>
      </c>
      <c r="DH128" s="105">
        <v>0</v>
      </c>
      <c r="DI128" s="106">
        <v>0</v>
      </c>
      <c r="DJ128" s="104">
        <v>0</v>
      </c>
      <c r="DK128" s="105">
        <v>0</v>
      </c>
      <c r="DL128" s="105">
        <v>0</v>
      </c>
      <c r="DM128" s="105">
        <v>0</v>
      </c>
      <c r="DN128" s="105">
        <v>0</v>
      </c>
      <c r="DO128" s="105">
        <v>0</v>
      </c>
      <c r="DP128" s="105">
        <v>0</v>
      </c>
      <c r="DQ128" s="105">
        <v>0</v>
      </c>
      <c r="DR128" s="105">
        <v>0</v>
      </c>
      <c r="DS128" s="105">
        <v>0</v>
      </c>
      <c r="DT128" s="105">
        <v>0</v>
      </c>
      <c r="DU128" s="106">
        <v>0</v>
      </c>
    </row>
    <row r="129" spans="3:125">
      <c r="D129" s="74">
        <v>4222</v>
      </c>
      <c r="E129" s="78" t="s">
        <v>260</v>
      </c>
      <c r="F129" s="104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6"/>
      <c r="R129" s="104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6"/>
      <c r="AD129" s="104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6"/>
      <c r="AP129" s="104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6"/>
      <c r="BB129" s="104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6"/>
      <c r="BN129" s="104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6"/>
      <c r="BZ129" s="104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4">
        <v>217499.03000000003</v>
      </c>
      <c r="CM129" s="105">
        <v>993372.20000000019</v>
      </c>
      <c r="CN129" s="105">
        <v>533502</v>
      </c>
      <c r="CO129" s="105">
        <v>86391.57</v>
      </c>
      <c r="CP129" s="105">
        <v>36976.26</v>
      </c>
      <c r="CQ129" s="105">
        <v>19754.46</v>
      </c>
      <c r="CR129" s="105">
        <v>54209.400000000009</v>
      </c>
      <c r="CS129" s="105">
        <v>96646.56</v>
      </c>
      <c r="CT129" s="105">
        <v>38589.21</v>
      </c>
      <c r="CU129" s="105">
        <v>163710</v>
      </c>
      <c r="CV129" s="105">
        <v>78363.67</v>
      </c>
      <c r="CW129" s="106">
        <v>140783.63</v>
      </c>
      <c r="CX129" s="104">
        <v>631049.96999999986</v>
      </c>
      <c r="CY129" s="105">
        <v>1454130</v>
      </c>
      <c r="CZ129" s="105">
        <v>2138324.02</v>
      </c>
      <c r="DA129" s="105">
        <v>7257</v>
      </c>
      <c r="DB129" s="105">
        <v>737022</v>
      </c>
      <c r="DC129" s="105">
        <v>43854.520000000004</v>
      </c>
      <c r="DD129" s="105">
        <v>2522180.4699999997</v>
      </c>
      <c r="DE129" s="105">
        <v>1462366.08</v>
      </c>
      <c r="DF129" s="105">
        <v>321377.26</v>
      </c>
      <c r="DG129" s="105">
        <v>324048.39</v>
      </c>
      <c r="DH129" s="105">
        <v>60916.6</v>
      </c>
      <c r="DI129" s="106">
        <v>1531505.8999999994</v>
      </c>
      <c r="DJ129" s="104">
        <v>123264</v>
      </c>
      <c r="DK129" s="105">
        <v>564235.16999999993</v>
      </c>
      <c r="DL129" s="105">
        <v>427077.94</v>
      </c>
      <c r="DM129" s="105">
        <v>607968.83999999985</v>
      </c>
      <c r="DN129" s="105">
        <v>1240783.5799999998</v>
      </c>
      <c r="DO129" s="105">
        <v>1906195.96</v>
      </c>
      <c r="DP129" s="105">
        <v>235778.37000000002</v>
      </c>
      <c r="DQ129" s="105">
        <v>0</v>
      </c>
      <c r="DR129" s="105">
        <v>0</v>
      </c>
      <c r="DS129" s="105">
        <v>0</v>
      </c>
      <c r="DT129" s="105">
        <v>0</v>
      </c>
      <c r="DU129" s="106">
        <v>0</v>
      </c>
    </row>
    <row r="130" spans="3:125">
      <c r="D130" s="74">
        <v>4223</v>
      </c>
      <c r="E130" s="78" t="s">
        <v>262</v>
      </c>
      <c r="F130" s="104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6"/>
      <c r="R130" s="104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6"/>
      <c r="AD130" s="104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6"/>
      <c r="AP130" s="104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6"/>
      <c r="BB130" s="104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6"/>
      <c r="BN130" s="104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6"/>
      <c r="BZ130" s="104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4">
        <v>0</v>
      </c>
      <c r="CM130" s="105">
        <v>0</v>
      </c>
      <c r="CN130" s="105">
        <v>0</v>
      </c>
      <c r="CO130" s="105">
        <v>0</v>
      </c>
      <c r="CP130" s="105">
        <v>0</v>
      </c>
      <c r="CQ130" s="105">
        <v>0</v>
      </c>
      <c r="CR130" s="105">
        <v>0</v>
      </c>
      <c r="CS130" s="105">
        <v>0</v>
      </c>
      <c r="CT130" s="105">
        <v>0</v>
      </c>
      <c r="CU130" s="105">
        <v>0</v>
      </c>
      <c r="CV130" s="105">
        <v>0</v>
      </c>
      <c r="CW130" s="106">
        <v>0</v>
      </c>
      <c r="CX130" s="104">
        <v>0</v>
      </c>
      <c r="CY130" s="105">
        <v>0</v>
      </c>
      <c r="CZ130" s="105">
        <v>0</v>
      </c>
      <c r="DA130" s="105">
        <v>0</v>
      </c>
      <c r="DB130" s="105">
        <v>0</v>
      </c>
      <c r="DC130" s="105">
        <v>0</v>
      </c>
      <c r="DD130" s="105">
        <v>0</v>
      </c>
      <c r="DE130" s="105">
        <v>0</v>
      </c>
      <c r="DF130" s="105">
        <v>0</v>
      </c>
      <c r="DG130" s="105">
        <v>0</v>
      </c>
      <c r="DH130" s="105">
        <v>0</v>
      </c>
      <c r="DI130" s="106">
        <v>0</v>
      </c>
      <c r="DJ130" s="104">
        <v>0</v>
      </c>
      <c r="DK130" s="105">
        <v>0</v>
      </c>
      <c r="DL130" s="105">
        <v>0</v>
      </c>
      <c r="DM130" s="105">
        <v>0</v>
      </c>
      <c r="DN130" s="105">
        <v>0</v>
      </c>
      <c r="DO130" s="105">
        <v>0</v>
      </c>
      <c r="DP130" s="105">
        <v>0</v>
      </c>
      <c r="DQ130" s="105">
        <v>0</v>
      </c>
      <c r="DR130" s="105">
        <v>0</v>
      </c>
      <c r="DS130" s="105">
        <v>0</v>
      </c>
      <c r="DT130" s="105">
        <v>0</v>
      </c>
      <c r="DU130" s="106">
        <v>0</v>
      </c>
    </row>
    <row r="131" spans="3:125">
      <c r="D131" s="74">
        <v>4224</v>
      </c>
      <c r="E131" s="78" t="s">
        <v>264</v>
      </c>
      <c r="F131" s="104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6"/>
      <c r="R131" s="104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6"/>
      <c r="AD131" s="104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6"/>
      <c r="AP131" s="104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6"/>
      <c r="BB131" s="104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6"/>
      <c r="BN131" s="104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6"/>
      <c r="BZ131" s="104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4">
        <v>0</v>
      </c>
      <c r="CM131" s="105">
        <v>864816.65</v>
      </c>
      <c r="CN131" s="105">
        <v>877703.34</v>
      </c>
      <c r="CO131" s="105">
        <v>842624.7699999999</v>
      </c>
      <c r="CP131" s="105">
        <v>843498.30999999994</v>
      </c>
      <c r="CQ131" s="105">
        <v>914470.1399999999</v>
      </c>
      <c r="CR131" s="105">
        <v>692386.28999999992</v>
      </c>
      <c r="CS131" s="105">
        <v>1023303</v>
      </c>
      <c r="CT131" s="105">
        <v>937459.94</v>
      </c>
      <c r="CU131" s="105">
        <v>931917.25999999989</v>
      </c>
      <c r="CV131" s="105">
        <v>899361.78999999992</v>
      </c>
      <c r="CW131" s="106">
        <v>1799016.04</v>
      </c>
      <c r="CX131" s="104">
        <v>0</v>
      </c>
      <c r="CY131" s="105">
        <v>884878.49999999988</v>
      </c>
      <c r="CZ131" s="105">
        <v>1240955.56</v>
      </c>
      <c r="DA131" s="105">
        <v>1002009.9</v>
      </c>
      <c r="DB131" s="105">
        <v>948566.02999999991</v>
      </c>
      <c r="DC131" s="105">
        <v>941531.85999999987</v>
      </c>
      <c r="DD131" s="105">
        <v>915058.41999999993</v>
      </c>
      <c r="DE131" s="105">
        <v>900469.40999999992</v>
      </c>
      <c r="DF131" s="105">
        <v>901424.70000000007</v>
      </c>
      <c r="DG131" s="105">
        <v>911788.58</v>
      </c>
      <c r="DH131" s="105">
        <v>886179.89</v>
      </c>
      <c r="DI131" s="106">
        <v>1820882.3400000003</v>
      </c>
      <c r="DJ131" s="104">
        <v>0</v>
      </c>
      <c r="DK131" s="105">
        <v>938338.62</v>
      </c>
      <c r="DL131" s="105">
        <v>881309.69</v>
      </c>
      <c r="DM131" s="105">
        <v>861425.57000000007</v>
      </c>
      <c r="DN131" s="105">
        <v>808948.30999999994</v>
      </c>
      <c r="DO131" s="105">
        <v>782283.96000000008</v>
      </c>
      <c r="DP131" s="105">
        <v>739444.57</v>
      </c>
      <c r="DQ131" s="105">
        <v>0</v>
      </c>
      <c r="DR131" s="105">
        <v>0</v>
      </c>
      <c r="DS131" s="105">
        <v>0</v>
      </c>
      <c r="DT131" s="105">
        <v>0</v>
      </c>
      <c r="DU131" s="106">
        <v>0</v>
      </c>
    </row>
    <row r="132" spans="3:125">
      <c r="D132" s="74">
        <v>4225</v>
      </c>
      <c r="E132" s="78" t="s">
        <v>236</v>
      </c>
      <c r="F132" s="104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6"/>
      <c r="R132" s="104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6"/>
      <c r="AD132" s="104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6"/>
      <c r="AP132" s="104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6"/>
      <c r="BB132" s="104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6"/>
      <c r="BN132" s="104"/>
      <c r="BO132" s="105"/>
      <c r="BP132" s="105"/>
      <c r="BQ132" s="105"/>
      <c r="BR132" s="105"/>
      <c r="BS132" s="105"/>
      <c r="BT132" s="105"/>
      <c r="BU132" s="105"/>
      <c r="BV132" s="105"/>
      <c r="BW132" s="105"/>
      <c r="BX132" s="105"/>
      <c r="BY132" s="106"/>
      <c r="BZ132" s="104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4">
        <v>0</v>
      </c>
      <c r="CM132" s="105">
        <v>0</v>
      </c>
      <c r="CN132" s="105">
        <v>0</v>
      </c>
      <c r="CO132" s="105">
        <v>0</v>
      </c>
      <c r="CP132" s="105">
        <v>0</v>
      </c>
      <c r="CQ132" s="105">
        <v>0</v>
      </c>
      <c r="CR132" s="105">
        <v>0</v>
      </c>
      <c r="CS132" s="105">
        <v>0</v>
      </c>
      <c r="CT132" s="105">
        <v>0</v>
      </c>
      <c r="CU132" s="105">
        <v>0</v>
      </c>
      <c r="CV132" s="105">
        <v>0</v>
      </c>
      <c r="CW132" s="106">
        <v>0</v>
      </c>
      <c r="CX132" s="104">
        <v>0</v>
      </c>
      <c r="CY132" s="105">
        <v>0</v>
      </c>
      <c r="CZ132" s="105">
        <v>0</v>
      </c>
      <c r="DA132" s="105">
        <v>0</v>
      </c>
      <c r="DB132" s="105">
        <v>0</v>
      </c>
      <c r="DC132" s="105">
        <v>0</v>
      </c>
      <c r="DD132" s="105">
        <v>0</v>
      </c>
      <c r="DE132" s="105">
        <v>0</v>
      </c>
      <c r="DF132" s="105">
        <v>0</v>
      </c>
      <c r="DG132" s="105">
        <v>0</v>
      </c>
      <c r="DH132" s="105">
        <v>0</v>
      </c>
      <c r="DI132" s="106">
        <v>0</v>
      </c>
      <c r="DJ132" s="104">
        <v>0</v>
      </c>
      <c r="DK132" s="105">
        <v>0</v>
      </c>
      <c r="DL132" s="105">
        <v>0</v>
      </c>
      <c r="DM132" s="105">
        <v>0</v>
      </c>
      <c r="DN132" s="105">
        <v>0</v>
      </c>
      <c r="DO132" s="105">
        <v>0</v>
      </c>
      <c r="DP132" s="105">
        <v>0</v>
      </c>
      <c r="DQ132" s="105">
        <v>0</v>
      </c>
      <c r="DR132" s="105">
        <v>0</v>
      </c>
      <c r="DS132" s="105">
        <v>0</v>
      </c>
      <c r="DT132" s="105">
        <v>0</v>
      </c>
      <c r="DU132" s="106">
        <v>0</v>
      </c>
    </row>
    <row r="133" spans="3:125" ht="30">
      <c r="C133" s="74">
        <v>423</v>
      </c>
      <c r="D133" s="74">
        <v>423</v>
      </c>
      <c r="E133" s="78" t="s">
        <v>267</v>
      </c>
      <c r="F133" s="104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6"/>
      <c r="R133" s="104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6"/>
      <c r="AD133" s="104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6"/>
      <c r="AP133" s="104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6"/>
      <c r="BB133" s="104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6"/>
      <c r="BN133" s="104"/>
      <c r="BO133" s="105"/>
      <c r="BP133" s="105"/>
      <c r="BQ133" s="105"/>
      <c r="BR133" s="105"/>
      <c r="BS133" s="105"/>
      <c r="BT133" s="105"/>
      <c r="BU133" s="105"/>
      <c r="BV133" s="105"/>
      <c r="BW133" s="105"/>
      <c r="BX133" s="105"/>
      <c r="BY133" s="106"/>
      <c r="BZ133" s="104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4">
        <v>31674733.129999988</v>
      </c>
      <c r="CM133" s="105">
        <v>31981161.769999992</v>
      </c>
      <c r="CN133" s="105">
        <v>32270882.729999989</v>
      </c>
      <c r="CO133" s="105">
        <v>31901739.649999991</v>
      </c>
      <c r="CP133" s="105">
        <v>31873820.949999992</v>
      </c>
      <c r="CQ133" s="105">
        <v>31986440.059999999</v>
      </c>
      <c r="CR133" s="105">
        <v>31784804.799999997</v>
      </c>
      <c r="CS133" s="105">
        <v>31691801.060000014</v>
      </c>
      <c r="CT133" s="105">
        <v>31830341.049999997</v>
      </c>
      <c r="CU133" s="105">
        <v>31877312.889999993</v>
      </c>
      <c r="CV133" s="105">
        <v>32168831.480000004</v>
      </c>
      <c r="CW133" s="106">
        <v>32148029.950000003</v>
      </c>
      <c r="CX133" s="104">
        <v>31930605.569999997</v>
      </c>
      <c r="CY133" s="105">
        <v>32322505.829999998</v>
      </c>
      <c r="CZ133" s="105">
        <v>32139547.499999978</v>
      </c>
      <c r="DA133" s="105">
        <v>32175533.069999993</v>
      </c>
      <c r="DB133" s="105">
        <v>32122857.830000021</v>
      </c>
      <c r="DC133" s="105">
        <v>32009351.620000005</v>
      </c>
      <c r="DD133" s="105">
        <v>31956410.149999995</v>
      </c>
      <c r="DE133" s="105">
        <v>31961103.480000004</v>
      </c>
      <c r="DF133" s="105">
        <v>31772415.080000002</v>
      </c>
      <c r="DG133" s="105">
        <v>31859689.86999999</v>
      </c>
      <c r="DH133" s="105">
        <v>32077660.469999995</v>
      </c>
      <c r="DI133" s="106">
        <v>32063162.379999995</v>
      </c>
      <c r="DJ133" s="104">
        <v>31902604.520000014</v>
      </c>
      <c r="DK133" s="105">
        <v>31653949.310000002</v>
      </c>
      <c r="DL133" s="105">
        <v>32846294.43</v>
      </c>
      <c r="DM133" s="105">
        <v>32093069.74000001</v>
      </c>
      <c r="DN133" s="105">
        <v>32083695.330000009</v>
      </c>
      <c r="DO133" s="105">
        <v>32184677.510000002</v>
      </c>
      <c r="DP133" s="105">
        <v>32230821.330000017</v>
      </c>
      <c r="DQ133" s="105">
        <v>0</v>
      </c>
      <c r="DR133" s="105">
        <v>0</v>
      </c>
      <c r="DS133" s="105">
        <v>0</v>
      </c>
      <c r="DT133" s="105">
        <v>0</v>
      </c>
      <c r="DU133" s="106">
        <v>0</v>
      </c>
    </row>
    <row r="134" spans="3:125">
      <c r="D134" s="74">
        <v>4231</v>
      </c>
      <c r="E134" s="78" t="s">
        <v>269</v>
      </c>
      <c r="F134" s="104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6"/>
      <c r="R134" s="104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6"/>
      <c r="AD134" s="104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6"/>
      <c r="AP134" s="104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6"/>
      <c r="BB134" s="104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6"/>
      <c r="BN134" s="104"/>
      <c r="BO134" s="105"/>
      <c r="BP134" s="105"/>
      <c r="BQ134" s="105"/>
      <c r="BR134" s="105"/>
      <c r="BS134" s="105"/>
      <c r="BT134" s="105"/>
      <c r="BU134" s="105"/>
      <c r="BV134" s="105"/>
      <c r="BW134" s="105"/>
      <c r="BX134" s="105"/>
      <c r="BY134" s="106"/>
      <c r="BZ134" s="104"/>
      <c r="CA134" s="105"/>
      <c r="CB134" s="105"/>
      <c r="CC134" s="105"/>
      <c r="CD134" s="105"/>
      <c r="CE134" s="105"/>
      <c r="CF134" s="105"/>
      <c r="CG134" s="105"/>
      <c r="CH134" s="105"/>
      <c r="CI134" s="105"/>
      <c r="CJ134" s="105"/>
      <c r="CK134" s="105"/>
      <c r="CL134" s="104">
        <v>17556624.739999991</v>
      </c>
      <c r="CM134" s="105">
        <v>17731912.649999995</v>
      </c>
      <c r="CN134" s="105">
        <v>18171887.329999994</v>
      </c>
      <c r="CO134" s="105">
        <v>17836050.36999999</v>
      </c>
      <c r="CP134" s="105">
        <v>17798539.219999991</v>
      </c>
      <c r="CQ134" s="105">
        <v>17778732.390000004</v>
      </c>
      <c r="CR134" s="105">
        <v>17751367.449999992</v>
      </c>
      <c r="CS134" s="105">
        <v>17751526.06000001</v>
      </c>
      <c r="CT134" s="105">
        <v>17830318.209999997</v>
      </c>
      <c r="CU134" s="105">
        <v>17911049.959999997</v>
      </c>
      <c r="CV134" s="105">
        <v>18125287.950000003</v>
      </c>
      <c r="CW134" s="106">
        <v>18112456.109999999</v>
      </c>
      <c r="CX134" s="104">
        <v>18083708.609999992</v>
      </c>
      <c r="CY134" s="105">
        <v>18230038.429999989</v>
      </c>
      <c r="CZ134" s="105">
        <v>18200875.059999973</v>
      </c>
      <c r="DA134" s="105">
        <v>18194267.419999994</v>
      </c>
      <c r="DB134" s="105">
        <v>18180228.890000019</v>
      </c>
      <c r="DC134" s="105">
        <v>18140060.379999992</v>
      </c>
      <c r="DD134" s="105">
        <v>18144811.109999988</v>
      </c>
      <c r="DE134" s="105">
        <v>18162470.489999998</v>
      </c>
      <c r="DF134" s="105">
        <v>18132095.619999997</v>
      </c>
      <c r="DG134" s="105">
        <v>18202032.089999992</v>
      </c>
      <c r="DH134" s="105">
        <v>18247914.809999987</v>
      </c>
      <c r="DI134" s="106">
        <v>18253521.829999998</v>
      </c>
      <c r="DJ134" s="104">
        <v>18235876.890000019</v>
      </c>
      <c r="DK134" s="105">
        <v>17986306.41</v>
      </c>
      <c r="DL134" s="105">
        <v>18703943.799999997</v>
      </c>
      <c r="DM134" s="105">
        <v>18292591.18</v>
      </c>
      <c r="DN134" s="105">
        <v>18354889.04000001</v>
      </c>
      <c r="DO134" s="105">
        <v>18496600.40000001</v>
      </c>
      <c r="DP134" s="105">
        <v>18579479.900000013</v>
      </c>
      <c r="DQ134" s="105">
        <v>0</v>
      </c>
      <c r="DR134" s="105">
        <v>0</v>
      </c>
      <c r="DS134" s="105">
        <v>0</v>
      </c>
      <c r="DT134" s="105">
        <v>0</v>
      </c>
      <c r="DU134" s="106">
        <v>0</v>
      </c>
    </row>
    <row r="135" spans="3:125">
      <c r="D135" s="74">
        <v>4232</v>
      </c>
      <c r="E135" s="78" t="s">
        <v>271</v>
      </c>
      <c r="F135" s="104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6"/>
      <c r="R135" s="104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6"/>
      <c r="AD135" s="104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6"/>
      <c r="AP135" s="104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6"/>
      <c r="BB135" s="104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6"/>
      <c r="BN135" s="104"/>
      <c r="BO135" s="105"/>
      <c r="BP135" s="105"/>
      <c r="BQ135" s="105"/>
      <c r="BR135" s="105"/>
      <c r="BS135" s="105"/>
      <c r="BT135" s="105"/>
      <c r="BU135" s="105"/>
      <c r="BV135" s="105"/>
      <c r="BW135" s="105"/>
      <c r="BX135" s="105"/>
      <c r="BY135" s="106"/>
      <c r="BZ135" s="104"/>
      <c r="CA135" s="105"/>
      <c r="CB135" s="105"/>
      <c r="CC135" s="105"/>
      <c r="CD135" s="105"/>
      <c r="CE135" s="105"/>
      <c r="CF135" s="105"/>
      <c r="CG135" s="105"/>
      <c r="CH135" s="105"/>
      <c r="CI135" s="105"/>
      <c r="CJ135" s="105"/>
      <c r="CK135" s="105"/>
      <c r="CL135" s="104">
        <v>5875272.8500000024</v>
      </c>
      <c r="CM135" s="105">
        <v>5889625.8900000015</v>
      </c>
      <c r="CN135" s="105">
        <v>5885374.3099999903</v>
      </c>
      <c r="CO135" s="105">
        <v>5881275.669999999</v>
      </c>
      <c r="CP135" s="105">
        <v>5905482.5500000017</v>
      </c>
      <c r="CQ135" s="105">
        <v>5902560.2699999977</v>
      </c>
      <c r="CR135" s="105">
        <v>5863255.6999999993</v>
      </c>
      <c r="CS135" s="105">
        <v>5837597.7700000005</v>
      </c>
      <c r="CT135" s="105">
        <v>5830922.5200000014</v>
      </c>
      <c r="CU135" s="105">
        <v>5824170.1199999964</v>
      </c>
      <c r="CV135" s="105">
        <v>5832033.0999999978</v>
      </c>
      <c r="CW135" s="106">
        <v>5825822.0100000026</v>
      </c>
      <c r="CX135" s="104">
        <v>5786947.3300000019</v>
      </c>
      <c r="CY135" s="105">
        <v>5795593.0300000031</v>
      </c>
      <c r="CZ135" s="105">
        <v>5767722.2900000028</v>
      </c>
      <c r="DA135" s="105">
        <v>5737077.7599999933</v>
      </c>
      <c r="DB135" s="105">
        <v>5733681.7100000018</v>
      </c>
      <c r="DC135" s="105">
        <v>5742966.9500000058</v>
      </c>
      <c r="DD135" s="105">
        <v>5703710.6799999988</v>
      </c>
      <c r="DE135" s="105">
        <v>5728346.6000000024</v>
      </c>
      <c r="DF135" s="105">
        <v>5685437.6900000032</v>
      </c>
      <c r="DG135" s="105">
        <v>5681204.9400000023</v>
      </c>
      <c r="DH135" s="105">
        <v>5703587.5700000068</v>
      </c>
      <c r="DI135" s="106">
        <v>5708542.3199999994</v>
      </c>
      <c r="DJ135" s="104">
        <v>5639131.5699999994</v>
      </c>
      <c r="DK135" s="105">
        <v>5505397.570000004</v>
      </c>
      <c r="DL135" s="105">
        <v>5801307.2000000002</v>
      </c>
      <c r="DM135" s="105">
        <v>5641882.2800000096</v>
      </c>
      <c r="DN135" s="105">
        <v>5618825.8800000027</v>
      </c>
      <c r="DO135" s="105">
        <v>5615859.4699999997</v>
      </c>
      <c r="DP135" s="105">
        <v>5625058.0300000003</v>
      </c>
      <c r="DQ135" s="105">
        <v>0</v>
      </c>
      <c r="DR135" s="105">
        <v>0</v>
      </c>
      <c r="DS135" s="105">
        <v>0</v>
      </c>
      <c r="DT135" s="105">
        <v>0</v>
      </c>
      <c r="DU135" s="106">
        <v>0</v>
      </c>
    </row>
    <row r="136" spans="3:125">
      <c r="D136" s="74">
        <v>4233</v>
      </c>
      <c r="E136" s="78" t="s">
        <v>273</v>
      </c>
      <c r="F136" s="104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6"/>
      <c r="R136" s="104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6"/>
      <c r="AD136" s="104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6"/>
      <c r="AP136" s="104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6"/>
      <c r="BB136" s="104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6"/>
      <c r="BN136" s="104"/>
      <c r="BO136" s="105"/>
      <c r="BP136" s="105"/>
      <c r="BQ136" s="105"/>
      <c r="BR136" s="105"/>
      <c r="BS136" s="105"/>
      <c r="BT136" s="105"/>
      <c r="BU136" s="105"/>
      <c r="BV136" s="105"/>
      <c r="BW136" s="105"/>
      <c r="BX136" s="105"/>
      <c r="BY136" s="106"/>
      <c r="BZ136" s="104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4">
        <v>6368809.3199999984</v>
      </c>
      <c r="CM136" s="105">
        <v>6395625.3799999999</v>
      </c>
      <c r="CN136" s="105">
        <v>6375718.3100000061</v>
      </c>
      <c r="CO136" s="105">
        <v>6367612.6800000006</v>
      </c>
      <c r="CP136" s="105">
        <v>6393926.3099999977</v>
      </c>
      <c r="CQ136" s="105">
        <v>6383257.6999999965</v>
      </c>
      <c r="CR136" s="105">
        <v>6368528.8100000033</v>
      </c>
      <c r="CS136" s="105">
        <v>6381605.71</v>
      </c>
      <c r="CT136" s="105">
        <v>6373366.1499999985</v>
      </c>
      <c r="CU136" s="105">
        <v>6376943.9500000011</v>
      </c>
      <c r="CV136" s="105">
        <v>6366572.2400000021</v>
      </c>
      <c r="CW136" s="106">
        <v>6368696.5300000021</v>
      </c>
      <c r="CX136" s="104">
        <v>6342695.7200000035</v>
      </c>
      <c r="CY136" s="105">
        <v>6375633.9000000022</v>
      </c>
      <c r="CZ136" s="105">
        <v>6374271.7600000007</v>
      </c>
      <c r="DA136" s="105">
        <v>6378227.9300000062</v>
      </c>
      <c r="DB136" s="105">
        <v>6366618.3800000008</v>
      </c>
      <c r="DC136" s="105">
        <v>6376648.0400000056</v>
      </c>
      <c r="DD136" s="105">
        <v>6364269.1800000062</v>
      </c>
      <c r="DE136" s="105">
        <v>6362007.3800000027</v>
      </c>
      <c r="DF136" s="105">
        <v>6344589.129999999</v>
      </c>
      <c r="DG136" s="105">
        <v>6322177.8199999975</v>
      </c>
      <c r="DH136" s="105">
        <v>6328487.6000000034</v>
      </c>
      <c r="DI136" s="106">
        <v>6340692.0799999973</v>
      </c>
      <c r="DJ136" s="104">
        <v>6353359.4199999999</v>
      </c>
      <c r="DK136" s="105">
        <v>6204150.6699999999</v>
      </c>
      <c r="DL136" s="105">
        <v>6524585.1100000013</v>
      </c>
      <c r="DM136" s="105">
        <v>6354679.3500000024</v>
      </c>
      <c r="DN136" s="105">
        <v>6350815.4499999993</v>
      </c>
      <c r="DO136" s="105">
        <v>6349181.9499999955</v>
      </c>
      <c r="DP136" s="105">
        <v>6347123.6000000006</v>
      </c>
      <c r="DQ136" s="105">
        <v>0</v>
      </c>
      <c r="DR136" s="105">
        <v>0</v>
      </c>
      <c r="DS136" s="105">
        <v>0</v>
      </c>
      <c r="DT136" s="105">
        <v>0</v>
      </c>
      <c r="DU136" s="106">
        <v>0</v>
      </c>
    </row>
    <row r="137" spans="3:125">
      <c r="D137" s="74">
        <v>4234</v>
      </c>
      <c r="E137" s="78" t="s">
        <v>69</v>
      </c>
      <c r="F137" s="104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6"/>
      <c r="R137" s="104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6"/>
      <c r="AD137" s="104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6"/>
      <c r="AP137" s="104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6"/>
      <c r="BB137" s="104"/>
      <c r="BC137" s="105"/>
      <c r="BD137" s="105"/>
      <c r="BE137" s="105"/>
      <c r="BF137" s="105"/>
      <c r="BG137" s="105"/>
      <c r="BH137" s="105"/>
      <c r="BI137" s="105"/>
      <c r="BJ137" s="105"/>
      <c r="BK137" s="105"/>
      <c r="BL137" s="105"/>
      <c r="BM137" s="106"/>
      <c r="BN137" s="104"/>
      <c r="BO137" s="105"/>
      <c r="BP137" s="105"/>
      <c r="BQ137" s="105"/>
      <c r="BR137" s="105"/>
      <c r="BS137" s="105"/>
      <c r="BT137" s="105"/>
      <c r="BU137" s="105"/>
      <c r="BV137" s="105"/>
      <c r="BW137" s="105"/>
      <c r="BX137" s="105"/>
      <c r="BY137" s="106"/>
      <c r="BZ137" s="104"/>
      <c r="CA137" s="105"/>
      <c r="CB137" s="105"/>
      <c r="CC137" s="105"/>
      <c r="CD137" s="105"/>
      <c r="CE137" s="105"/>
      <c r="CF137" s="105"/>
      <c r="CG137" s="105"/>
      <c r="CH137" s="105"/>
      <c r="CI137" s="105"/>
      <c r="CJ137" s="105"/>
      <c r="CK137" s="105"/>
      <c r="CL137" s="104">
        <v>790756.4799999994</v>
      </c>
      <c r="CM137" s="105">
        <v>969918.05999999971</v>
      </c>
      <c r="CN137" s="105">
        <v>840020.15999999957</v>
      </c>
      <c r="CO137" s="105">
        <v>867501.1</v>
      </c>
      <c r="CP137" s="105">
        <v>795719.35</v>
      </c>
      <c r="CQ137" s="105">
        <v>862650.10000000021</v>
      </c>
      <c r="CR137" s="105">
        <v>819703.70999999985</v>
      </c>
      <c r="CS137" s="105">
        <v>749116.27999999968</v>
      </c>
      <c r="CT137" s="105">
        <v>854041.72</v>
      </c>
      <c r="CU137" s="105">
        <v>805563.73999999987</v>
      </c>
      <c r="CV137" s="105">
        <v>838655.72999999975</v>
      </c>
      <c r="CW137" s="106">
        <v>796810.70000000019</v>
      </c>
      <c r="CX137" s="104">
        <v>717513.49999999977</v>
      </c>
      <c r="CY137" s="105">
        <v>960921.33000000007</v>
      </c>
      <c r="CZ137" s="105">
        <v>809982.92</v>
      </c>
      <c r="DA137" s="105">
        <v>874130.68000000052</v>
      </c>
      <c r="DB137" s="105">
        <v>850662.33000000019</v>
      </c>
      <c r="DC137" s="105">
        <v>778118.25999999966</v>
      </c>
      <c r="DD137" s="105">
        <v>749680.95000000007</v>
      </c>
      <c r="DE137" s="105">
        <v>721105.74999999953</v>
      </c>
      <c r="DF137" s="105">
        <v>773447.1399999999</v>
      </c>
      <c r="DG137" s="105">
        <v>707814.92999999993</v>
      </c>
      <c r="DH137" s="105">
        <v>830293.32999999961</v>
      </c>
      <c r="DI137" s="106">
        <v>774907.66999999969</v>
      </c>
      <c r="DJ137" s="104">
        <v>714889.4</v>
      </c>
      <c r="DK137" s="105">
        <v>933129.68999999936</v>
      </c>
      <c r="DL137" s="105">
        <v>850043.93999999971</v>
      </c>
      <c r="DM137" s="105">
        <v>795559.96999999962</v>
      </c>
      <c r="DN137" s="105">
        <v>801253.57999999949</v>
      </c>
      <c r="DO137" s="105">
        <v>729954.90999999968</v>
      </c>
      <c r="DP137" s="105">
        <v>705165.37999999954</v>
      </c>
      <c r="DQ137" s="105">
        <v>0</v>
      </c>
      <c r="DR137" s="105">
        <v>0</v>
      </c>
      <c r="DS137" s="105">
        <v>0</v>
      </c>
      <c r="DT137" s="105">
        <v>0</v>
      </c>
      <c r="DU137" s="106">
        <v>0</v>
      </c>
    </row>
    <row r="138" spans="3:125">
      <c r="D138" s="74">
        <v>4235</v>
      </c>
      <c r="E138" s="78" t="s">
        <v>276</v>
      </c>
      <c r="F138" s="104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6"/>
      <c r="R138" s="104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6"/>
      <c r="AD138" s="104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6"/>
      <c r="AP138" s="104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6"/>
      <c r="BB138" s="104"/>
      <c r="BC138" s="105"/>
      <c r="BD138" s="105"/>
      <c r="BE138" s="105"/>
      <c r="BF138" s="105"/>
      <c r="BG138" s="105"/>
      <c r="BH138" s="105"/>
      <c r="BI138" s="105"/>
      <c r="BJ138" s="105"/>
      <c r="BK138" s="105"/>
      <c r="BL138" s="105"/>
      <c r="BM138" s="106"/>
      <c r="BN138" s="104"/>
      <c r="BO138" s="105"/>
      <c r="BP138" s="105"/>
      <c r="BQ138" s="105"/>
      <c r="BR138" s="105"/>
      <c r="BS138" s="105"/>
      <c r="BT138" s="105"/>
      <c r="BU138" s="105"/>
      <c r="BV138" s="105"/>
      <c r="BW138" s="105"/>
      <c r="BX138" s="105"/>
      <c r="BY138" s="106"/>
      <c r="BZ138" s="104"/>
      <c r="CA138" s="105"/>
      <c r="CB138" s="105"/>
      <c r="CC138" s="105"/>
      <c r="CD138" s="105"/>
      <c r="CE138" s="105"/>
      <c r="CF138" s="105"/>
      <c r="CG138" s="105"/>
      <c r="CH138" s="105"/>
      <c r="CI138" s="105"/>
      <c r="CJ138" s="105"/>
      <c r="CK138" s="105"/>
      <c r="CL138" s="104">
        <v>226578.45</v>
      </c>
      <c r="CM138" s="105">
        <v>224201.34000000005</v>
      </c>
      <c r="CN138" s="105">
        <v>224281.33000000002</v>
      </c>
      <c r="CO138" s="105">
        <v>221707.05</v>
      </c>
      <c r="CP138" s="105">
        <v>222132.55000000002</v>
      </c>
      <c r="CQ138" s="105">
        <v>221219.46999999997</v>
      </c>
      <c r="CR138" s="105">
        <v>219452.11999999997</v>
      </c>
      <c r="CS138" s="105">
        <v>219732.67</v>
      </c>
      <c r="CT138" s="105">
        <v>217827.91999999998</v>
      </c>
      <c r="CU138" s="105">
        <v>216656.88999999998</v>
      </c>
      <c r="CV138" s="105">
        <v>216055.97999999998</v>
      </c>
      <c r="CW138" s="106">
        <v>213297.96000000002</v>
      </c>
      <c r="CX138" s="104">
        <v>212348.47999999998</v>
      </c>
      <c r="CY138" s="105">
        <v>209437.44000000003</v>
      </c>
      <c r="CZ138" s="105">
        <v>208496.90000000002</v>
      </c>
      <c r="DA138" s="105">
        <v>206956.28999999998</v>
      </c>
      <c r="DB138" s="105">
        <v>206136.86</v>
      </c>
      <c r="DC138" s="105">
        <v>204274.09999999998</v>
      </c>
      <c r="DD138" s="105">
        <v>204159.27000000002</v>
      </c>
      <c r="DE138" s="105">
        <v>204089.37</v>
      </c>
      <c r="DF138" s="105">
        <v>202093.48</v>
      </c>
      <c r="DG138" s="105">
        <v>202085.93999999997</v>
      </c>
      <c r="DH138" s="105">
        <v>200131.43000000005</v>
      </c>
      <c r="DI138" s="106">
        <v>197853.12</v>
      </c>
      <c r="DJ138" s="104">
        <v>196074.84000000003</v>
      </c>
      <c r="DK138" s="105">
        <v>193499.68</v>
      </c>
      <c r="DL138" s="105">
        <v>193504.47</v>
      </c>
      <c r="DM138" s="105">
        <v>191711.37000000002</v>
      </c>
      <c r="DN138" s="105">
        <v>190610.93</v>
      </c>
      <c r="DO138" s="105">
        <v>190357.54</v>
      </c>
      <c r="DP138" s="105">
        <v>188869.26</v>
      </c>
      <c r="DQ138" s="105">
        <v>0</v>
      </c>
      <c r="DR138" s="105">
        <v>0</v>
      </c>
      <c r="DS138" s="105">
        <v>0</v>
      </c>
      <c r="DT138" s="105">
        <v>0</v>
      </c>
      <c r="DU138" s="106">
        <v>0</v>
      </c>
    </row>
    <row r="139" spans="3:125">
      <c r="D139" s="74">
        <v>4236</v>
      </c>
      <c r="E139" s="78" t="s">
        <v>278</v>
      </c>
      <c r="F139" s="104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6"/>
      <c r="R139" s="104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6"/>
      <c r="AD139" s="104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6"/>
      <c r="AP139" s="104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6"/>
      <c r="BB139" s="104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6"/>
      <c r="BN139" s="104"/>
      <c r="BO139" s="105"/>
      <c r="BP139" s="105"/>
      <c r="BQ139" s="105"/>
      <c r="BR139" s="105"/>
      <c r="BS139" s="105"/>
      <c r="BT139" s="105"/>
      <c r="BU139" s="105"/>
      <c r="BV139" s="105"/>
      <c r="BW139" s="105"/>
      <c r="BX139" s="105"/>
      <c r="BY139" s="106"/>
      <c r="BZ139" s="104"/>
      <c r="CA139" s="105"/>
      <c r="CB139" s="105"/>
      <c r="CC139" s="105"/>
      <c r="CD139" s="105"/>
      <c r="CE139" s="105"/>
      <c r="CF139" s="105"/>
      <c r="CG139" s="105"/>
      <c r="CH139" s="105"/>
      <c r="CI139" s="105"/>
      <c r="CJ139" s="105"/>
      <c r="CK139" s="105"/>
      <c r="CL139" s="104">
        <v>856691.29</v>
      </c>
      <c r="CM139" s="105">
        <v>769878.45</v>
      </c>
      <c r="CN139" s="105">
        <v>773601.28999999992</v>
      </c>
      <c r="CO139" s="105">
        <v>727592.78</v>
      </c>
      <c r="CP139" s="105">
        <v>758020.97</v>
      </c>
      <c r="CQ139" s="105">
        <v>838020.13</v>
      </c>
      <c r="CR139" s="105">
        <v>762497.01</v>
      </c>
      <c r="CS139" s="105">
        <v>752222.57000000007</v>
      </c>
      <c r="CT139" s="105">
        <v>723864.53</v>
      </c>
      <c r="CU139" s="105">
        <v>742928.23</v>
      </c>
      <c r="CV139" s="105">
        <v>790226.48</v>
      </c>
      <c r="CW139" s="106">
        <v>830946.64</v>
      </c>
      <c r="CX139" s="104">
        <v>787391.93</v>
      </c>
      <c r="CY139" s="105">
        <v>750881.70000000007</v>
      </c>
      <c r="CZ139" s="105">
        <v>778198.57</v>
      </c>
      <c r="DA139" s="105">
        <v>784872.99</v>
      </c>
      <c r="DB139" s="105">
        <v>785529.66</v>
      </c>
      <c r="DC139" s="105">
        <v>767283.89</v>
      </c>
      <c r="DD139" s="105">
        <v>789778.96</v>
      </c>
      <c r="DE139" s="105">
        <v>783083.89</v>
      </c>
      <c r="DF139" s="105">
        <v>634752.02</v>
      </c>
      <c r="DG139" s="105">
        <v>744374.14999999991</v>
      </c>
      <c r="DH139" s="105">
        <v>767245.7300000001</v>
      </c>
      <c r="DI139" s="106">
        <v>787645.36</v>
      </c>
      <c r="DJ139" s="104">
        <v>763272.39999999991</v>
      </c>
      <c r="DK139" s="105">
        <v>831465.28999999992</v>
      </c>
      <c r="DL139" s="105">
        <v>772909.91</v>
      </c>
      <c r="DM139" s="105">
        <v>816645.59000000008</v>
      </c>
      <c r="DN139" s="105">
        <v>767300.45</v>
      </c>
      <c r="DO139" s="105">
        <v>802723.24000000011</v>
      </c>
      <c r="DP139" s="105">
        <v>785125.16</v>
      </c>
      <c r="DQ139" s="105">
        <v>0</v>
      </c>
      <c r="DR139" s="105">
        <v>0</v>
      </c>
      <c r="DS139" s="105">
        <v>0</v>
      </c>
      <c r="DT139" s="105">
        <v>0</v>
      </c>
      <c r="DU139" s="106">
        <v>0</v>
      </c>
    </row>
    <row r="140" spans="3:125">
      <c r="D140" s="74">
        <v>4237</v>
      </c>
      <c r="E140" s="78" t="s">
        <v>280</v>
      </c>
      <c r="F140" s="104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6"/>
      <c r="R140" s="104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6"/>
      <c r="AD140" s="104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6"/>
      <c r="AP140" s="104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6"/>
      <c r="BB140" s="104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6"/>
      <c r="BN140" s="104"/>
      <c r="BO140" s="105"/>
      <c r="BP140" s="105"/>
      <c r="BQ140" s="105"/>
      <c r="BR140" s="105"/>
      <c r="BS140" s="105"/>
      <c r="BT140" s="105"/>
      <c r="BU140" s="105"/>
      <c r="BV140" s="105"/>
      <c r="BW140" s="105"/>
      <c r="BX140" s="105"/>
      <c r="BY140" s="106"/>
      <c r="BZ140" s="104"/>
      <c r="CA140" s="105"/>
      <c r="CB140" s="105"/>
      <c r="CC140" s="105"/>
      <c r="CD140" s="105"/>
      <c r="CE140" s="105"/>
      <c r="CF140" s="105"/>
      <c r="CG140" s="105"/>
      <c r="CH140" s="105"/>
      <c r="CI140" s="105"/>
      <c r="CJ140" s="105"/>
      <c r="CK140" s="105"/>
      <c r="CL140" s="104">
        <v>0</v>
      </c>
      <c r="CM140" s="105">
        <v>0</v>
      </c>
      <c r="CN140" s="105">
        <v>0</v>
      </c>
      <c r="CO140" s="105">
        <v>0</v>
      </c>
      <c r="CP140" s="105">
        <v>0</v>
      </c>
      <c r="CQ140" s="105">
        <v>0</v>
      </c>
      <c r="CR140" s="105">
        <v>0</v>
      </c>
      <c r="CS140" s="105">
        <v>0</v>
      </c>
      <c r="CT140" s="105">
        <v>0</v>
      </c>
      <c r="CU140" s="105">
        <v>0</v>
      </c>
      <c r="CV140" s="105">
        <v>0</v>
      </c>
      <c r="CW140" s="106">
        <v>0</v>
      </c>
      <c r="CX140" s="104">
        <v>0</v>
      </c>
      <c r="CY140" s="105">
        <v>0</v>
      </c>
      <c r="CZ140" s="105">
        <v>0</v>
      </c>
      <c r="DA140" s="105">
        <v>0</v>
      </c>
      <c r="DB140" s="105">
        <v>0</v>
      </c>
      <c r="DC140" s="105">
        <v>0</v>
      </c>
      <c r="DD140" s="105">
        <v>0</v>
      </c>
      <c r="DE140" s="105">
        <v>0</v>
      </c>
      <c r="DF140" s="105">
        <v>0</v>
      </c>
      <c r="DG140" s="105">
        <v>0</v>
      </c>
      <c r="DH140" s="105">
        <v>0</v>
      </c>
      <c r="DI140" s="106">
        <v>0</v>
      </c>
      <c r="DJ140" s="104">
        <v>0</v>
      </c>
      <c r="DK140" s="105">
        <v>0</v>
      </c>
      <c r="DL140" s="105">
        <v>0</v>
      </c>
      <c r="DM140" s="105">
        <v>0</v>
      </c>
      <c r="DN140" s="105">
        <v>0</v>
      </c>
      <c r="DO140" s="105">
        <v>0</v>
      </c>
      <c r="DP140" s="105">
        <v>0</v>
      </c>
      <c r="DQ140" s="105">
        <v>0</v>
      </c>
      <c r="DR140" s="105">
        <v>0</v>
      </c>
      <c r="DS140" s="105">
        <v>0</v>
      </c>
      <c r="DT140" s="105">
        <v>0</v>
      </c>
      <c r="DU140" s="106">
        <v>0</v>
      </c>
    </row>
    <row r="141" spans="3:125">
      <c r="C141" s="74">
        <v>424</v>
      </c>
      <c r="D141" s="74">
        <v>424</v>
      </c>
      <c r="E141" s="78" t="s">
        <v>282</v>
      </c>
      <c r="F141" s="104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6"/>
      <c r="R141" s="104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6"/>
      <c r="AD141" s="104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6"/>
      <c r="AP141" s="104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6"/>
      <c r="BB141" s="104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6"/>
      <c r="BN141" s="104"/>
      <c r="BO141" s="105"/>
      <c r="BP141" s="105"/>
      <c r="BQ141" s="105"/>
      <c r="BR141" s="105"/>
      <c r="BS141" s="105"/>
      <c r="BT141" s="105"/>
      <c r="BU141" s="105"/>
      <c r="BV141" s="105"/>
      <c r="BW141" s="105"/>
      <c r="BX141" s="105"/>
      <c r="BY141" s="106"/>
      <c r="BZ141" s="104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4">
        <v>639432.91000000015</v>
      </c>
      <c r="CM141" s="105">
        <v>1579093.2500000002</v>
      </c>
      <c r="CN141" s="105">
        <v>626460.35000000009</v>
      </c>
      <c r="CO141" s="105">
        <v>1544704.7100000004</v>
      </c>
      <c r="CP141" s="105">
        <v>1166317.4599999997</v>
      </c>
      <c r="CQ141" s="105">
        <v>678250.89000000025</v>
      </c>
      <c r="CR141" s="105">
        <v>1306714.3699999999</v>
      </c>
      <c r="CS141" s="105">
        <v>1105331.22</v>
      </c>
      <c r="CT141" s="105">
        <v>1786629.0099999988</v>
      </c>
      <c r="CU141" s="105">
        <v>1261101.8699999999</v>
      </c>
      <c r="CV141" s="105">
        <v>1076426.2</v>
      </c>
      <c r="CW141" s="106">
        <v>2021633.8499999987</v>
      </c>
      <c r="CX141" s="104">
        <v>1293482.7299999997</v>
      </c>
      <c r="CY141" s="105">
        <v>1086849.98</v>
      </c>
      <c r="CZ141" s="105">
        <v>818430.35000000021</v>
      </c>
      <c r="DA141" s="105">
        <v>1570673.3899999997</v>
      </c>
      <c r="DB141" s="105">
        <v>1228987.79</v>
      </c>
      <c r="DC141" s="105">
        <v>1337111.7700000003</v>
      </c>
      <c r="DD141" s="105">
        <v>1115187.44</v>
      </c>
      <c r="DE141" s="105">
        <v>1756755.5599999998</v>
      </c>
      <c r="DF141" s="105">
        <v>609320.99</v>
      </c>
      <c r="DG141" s="105">
        <v>1504324.0299999996</v>
      </c>
      <c r="DH141" s="105">
        <v>1467582.65</v>
      </c>
      <c r="DI141" s="106">
        <v>1426429.0600000005</v>
      </c>
      <c r="DJ141" s="104">
        <v>2071244.14</v>
      </c>
      <c r="DK141" s="105">
        <v>1199019.9400000002</v>
      </c>
      <c r="DL141" s="105">
        <v>1102979.5</v>
      </c>
      <c r="DM141" s="105">
        <v>1146889.2000000004</v>
      </c>
      <c r="DN141" s="105">
        <v>1220185.26</v>
      </c>
      <c r="DO141" s="105">
        <v>594321.54</v>
      </c>
      <c r="DP141" s="105">
        <v>1273205.0199999998</v>
      </c>
      <c r="DQ141" s="105">
        <v>0</v>
      </c>
      <c r="DR141" s="105">
        <v>0</v>
      </c>
      <c r="DS141" s="105">
        <v>0</v>
      </c>
      <c r="DT141" s="105">
        <v>0</v>
      </c>
      <c r="DU141" s="106">
        <v>0</v>
      </c>
    </row>
    <row r="142" spans="3:125">
      <c r="D142" s="74">
        <v>4241</v>
      </c>
      <c r="E142" s="78" t="s">
        <v>284</v>
      </c>
      <c r="F142" s="104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6"/>
      <c r="R142" s="104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6"/>
      <c r="AD142" s="104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6"/>
      <c r="AP142" s="104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6"/>
      <c r="BB142" s="104"/>
      <c r="BC142" s="105"/>
      <c r="BD142" s="105"/>
      <c r="BE142" s="105"/>
      <c r="BF142" s="105"/>
      <c r="BG142" s="105"/>
      <c r="BH142" s="105"/>
      <c r="BI142" s="105"/>
      <c r="BJ142" s="105"/>
      <c r="BK142" s="105"/>
      <c r="BL142" s="105"/>
      <c r="BM142" s="106"/>
      <c r="BN142" s="104"/>
      <c r="BO142" s="105"/>
      <c r="BP142" s="105"/>
      <c r="BQ142" s="105"/>
      <c r="BR142" s="105"/>
      <c r="BS142" s="105"/>
      <c r="BT142" s="105"/>
      <c r="BU142" s="105"/>
      <c r="BV142" s="105"/>
      <c r="BW142" s="105"/>
      <c r="BX142" s="105"/>
      <c r="BY142" s="106"/>
      <c r="BZ142" s="104"/>
      <c r="CA142" s="105"/>
      <c r="CB142" s="105"/>
      <c r="CC142" s="105"/>
      <c r="CD142" s="105"/>
      <c r="CE142" s="105"/>
      <c r="CF142" s="105"/>
      <c r="CG142" s="105"/>
      <c r="CH142" s="105"/>
      <c r="CI142" s="105"/>
      <c r="CJ142" s="105"/>
      <c r="CK142" s="105"/>
      <c r="CL142" s="104">
        <v>639432.91000000015</v>
      </c>
      <c r="CM142" s="105">
        <v>1579093.2500000002</v>
      </c>
      <c r="CN142" s="105">
        <v>626460.35000000009</v>
      </c>
      <c r="CO142" s="105">
        <v>1544704.7100000004</v>
      </c>
      <c r="CP142" s="105">
        <v>1166317.4599999997</v>
      </c>
      <c r="CQ142" s="105">
        <v>678250.89000000025</v>
      </c>
      <c r="CR142" s="105">
        <v>1306714.3699999999</v>
      </c>
      <c r="CS142" s="105">
        <v>1105331.22</v>
      </c>
      <c r="CT142" s="105">
        <v>1786629.0099999988</v>
      </c>
      <c r="CU142" s="105">
        <v>1261101.8699999999</v>
      </c>
      <c r="CV142" s="105">
        <v>1076426.2</v>
      </c>
      <c r="CW142" s="106">
        <v>2021633.8499999987</v>
      </c>
      <c r="CX142" s="104">
        <v>1293482.7299999997</v>
      </c>
      <c r="CY142" s="105">
        <v>1086849.98</v>
      </c>
      <c r="CZ142" s="105">
        <v>818430.35000000021</v>
      </c>
      <c r="DA142" s="105">
        <v>1570673.3899999997</v>
      </c>
      <c r="DB142" s="105">
        <v>1228987.79</v>
      </c>
      <c r="DC142" s="105">
        <v>1337111.7700000003</v>
      </c>
      <c r="DD142" s="105">
        <v>1115187.44</v>
      </c>
      <c r="DE142" s="105">
        <v>1756755.5599999998</v>
      </c>
      <c r="DF142" s="105">
        <v>609320.99</v>
      </c>
      <c r="DG142" s="105">
        <v>1504324.0299999996</v>
      </c>
      <c r="DH142" s="105">
        <v>1467582.65</v>
      </c>
      <c r="DI142" s="106">
        <v>1426429.0600000005</v>
      </c>
      <c r="DJ142" s="104">
        <v>2071244.14</v>
      </c>
      <c r="DK142" s="105">
        <v>1199019.9400000002</v>
      </c>
      <c r="DL142" s="105">
        <v>1102979.5</v>
      </c>
      <c r="DM142" s="105">
        <v>1146889.2000000004</v>
      </c>
      <c r="DN142" s="105">
        <v>1220185.26</v>
      </c>
      <c r="DO142" s="105">
        <v>594321.54</v>
      </c>
      <c r="DP142" s="105">
        <v>1273205.0199999998</v>
      </c>
      <c r="DQ142" s="105">
        <v>0</v>
      </c>
      <c r="DR142" s="105">
        <v>0</v>
      </c>
      <c r="DS142" s="105">
        <v>0</v>
      </c>
      <c r="DT142" s="105">
        <v>0</v>
      </c>
      <c r="DU142" s="106">
        <v>0</v>
      </c>
    </row>
    <row r="143" spans="3:125">
      <c r="C143" s="74">
        <v>425</v>
      </c>
      <c r="D143" s="74">
        <v>425</v>
      </c>
      <c r="E143" s="78" t="s">
        <v>286</v>
      </c>
      <c r="F143" s="104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6"/>
      <c r="R143" s="104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6"/>
      <c r="AD143" s="104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6"/>
      <c r="AP143" s="104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6"/>
      <c r="BB143" s="104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6"/>
      <c r="BN143" s="104"/>
      <c r="BO143" s="105"/>
      <c r="BP143" s="105"/>
      <c r="BQ143" s="105"/>
      <c r="BR143" s="105"/>
      <c r="BS143" s="105"/>
      <c r="BT143" s="105"/>
      <c r="BU143" s="105"/>
      <c r="BV143" s="105"/>
      <c r="BW143" s="105"/>
      <c r="BX143" s="105"/>
      <c r="BY143" s="106"/>
      <c r="BZ143" s="104"/>
      <c r="CA143" s="105"/>
      <c r="CB143" s="105"/>
      <c r="CC143" s="105"/>
      <c r="CD143" s="105"/>
      <c r="CE143" s="105"/>
      <c r="CF143" s="105"/>
      <c r="CG143" s="105"/>
      <c r="CH143" s="105"/>
      <c r="CI143" s="105"/>
      <c r="CJ143" s="105"/>
      <c r="CK143" s="105"/>
      <c r="CL143" s="104">
        <v>370401.12000000005</v>
      </c>
      <c r="CM143" s="105">
        <v>620552.5199999999</v>
      </c>
      <c r="CN143" s="105">
        <v>638457.29</v>
      </c>
      <c r="CO143" s="105">
        <v>505586.33999999991</v>
      </c>
      <c r="CP143" s="105">
        <v>569999.48</v>
      </c>
      <c r="CQ143" s="105">
        <v>860418.68</v>
      </c>
      <c r="CR143" s="105">
        <v>568338.07999999984</v>
      </c>
      <c r="CS143" s="105">
        <v>637853.68000000005</v>
      </c>
      <c r="CT143" s="105">
        <v>721453.06999999983</v>
      </c>
      <c r="CU143" s="105">
        <v>561941.62</v>
      </c>
      <c r="CV143" s="105">
        <v>443816.17000000004</v>
      </c>
      <c r="CW143" s="106">
        <v>1363707.3099999996</v>
      </c>
      <c r="CX143" s="104">
        <v>503185.41000000003</v>
      </c>
      <c r="CY143" s="105">
        <v>426354.28999999992</v>
      </c>
      <c r="CZ143" s="105">
        <v>628953.87</v>
      </c>
      <c r="DA143" s="105">
        <v>620067.23</v>
      </c>
      <c r="DB143" s="105">
        <v>662196.34000000008</v>
      </c>
      <c r="DC143" s="105">
        <v>772197.06999999983</v>
      </c>
      <c r="DD143" s="105">
        <v>705999.46</v>
      </c>
      <c r="DE143" s="105">
        <v>680678.52000000025</v>
      </c>
      <c r="DF143" s="105">
        <v>658703.32999999996</v>
      </c>
      <c r="DG143" s="105">
        <v>796557.62999999977</v>
      </c>
      <c r="DH143" s="105">
        <v>890787.12000000023</v>
      </c>
      <c r="DI143" s="106">
        <v>743659.84</v>
      </c>
      <c r="DJ143" s="104">
        <v>749043.34</v>
      </c>
      <c r="DK143" s="105">
        <v>616767.44999999984</v>
      </c>
      <c r="DL143" s="105">
        <v>535380.03</v>
      </c>
      <c r="DM143" s="105">
        <v>653304.86999999988</v>
      </c>
      <c r="DN143" s="105">
        <v>766570.99</v>
      </c>
      <c r="DO143" s="105">
        <v>569528.72</v>
      </c>
      <c r="DP143" s="105">
        <v>637917.58999999985</v>
      </c>
      <c r="DQ143" s="105">
        <v>0</v>
      </c>
      <c r="DR143" s="105">
        <v>0</v>
      </c>
      <c r="DS143" s="105">
        <v>0</v>
      </c>
      <c r="DT143" s="105">
        <v>0</v>
      </c>
      <c r="DU143" s="106">
        <v>0</v>
      </c>
    </row>
    <row r="144" spans="3:125">
      <c r="D144" s="74">
        <v>4251</v>
      </c>
      <c r="E144" s="78" t="s">
        <v>288</v>
      </c>
      <c r="F144" s="104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6"/>
      <c r="R144" s="104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6"/>
      <c r="AD144" s="104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6"/>
      <c r="AP144" s="104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6"/>
      <c r="BB144" s="104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6"/>
      <c r="BN144" s="104"/>
      <c r="BO144" s="105"/>
      <c r="BP144" s="105"/>
      <c r="BQ144" s="105"/>
      <c r="BR144" s="105"/>
      <c r="BS144" s="105"/>
      <c r="BT144" s="105"/>
      <c r="BU144" s="105"/>
      <c r="BV144" s="105"/>
      <c r="BW144" s="105"/>
      <c r="BX144" s="105"/>
      <c r="BY144" s="106"/>
      <c r="BZ144" s="104"/>
      <c r="CA144" s="105"/>
      <c r="CB144" s="105"/>
      <c r="CC144" s="105"/>
      <c r="CD144" s="105"/>
      <c r="CE144" s="105"/>
      <c r="CF144" s="105"/>
      <c r="CG144" s="105"/>
      <c r="CH144" s="105"/>
      <c r="CI144" s="105"/>
      <c r="CJ144" s="105"/>
      <c r="CK144" s="105"/>
      <c r="CL144" s="104">
        <v>5318.52</v>
      </c>
      <c r="CM144" s="105">
        <v>136195.00000000006</v>
      </c>
      <c r="CN144" s="105">
        <v>113585.04</v>
      </c>
      <c r="CO144" s="105">
        <v>148606.53</v>
      </c>
      <c r="CP144" s="105">
        <v>106435.74000000002</v>
      </c>
      <c r="CQ144" s="105">
        <v>133745.32999999996</v>
      </c>
      <c r="CR144" s="105">
        <v>107490.24000000003</v>
      </c>
      <c r="CS144" s="105">
        <v>165677.75999999998</v>
      </c>
      <c r="CT144" s="105">
        <v>76441.179999999993</v>
      </c>
      <c r="CU144" s="105">
        <v>78236.91</v>
      </c>
      <c r="CV144" s="105">
        <v>140605.26</v>
      </c>
      <c r="CW144" s="106">
        <v>230783.2699999999</v>
      </c>
      <c r="CX144" s="104">
        <v>105087.14000000001</v>
      </c>
      <c r="CY144" s="105">
        <v>120355.63999999996</v>
      </c>
      <c r="CZ144" s="105">
        <v>104139.21999999999</v>
      </c>
      <c r="DA144" s="105">
        <v>96597.85000000002</v>
      </c>
      <c r="DB144" s="105">
        <v>110535.58</v>
      </c>
      <c r="DC144" s="105">
        <v>112516.09999999999</v>
      </c>
      <c r="DD144" s="105">
        <v>186117.77999999997</v>
      </c>
      <c r="DE144" s="105">
        <v>132367.28000000003</v>
      </c>
      <c r="DF144" s="105">
        <v>120605.53000000001</v>
      </c>
      <c r="DG144" s="105">
        <v>101100.45999999999</v>
      </c>
      <c r="DH144" s="105">
        <v>106678.62000000001</v>
      </c>
      <c r="DI144" s="106">
        <v>133898.79999999999</v>
      </c>
      <c r="DJ144" s="104">
        <v>224934.99000000002</v>
      </c>
      <c r="DK144" s="105">
        <v>98936.429999999949</v>
      </c>
      <c r="DL144" s="105">
        <v>122866.40999999999</v>
      </c>
      <c r="DM144" s="105">
        <v>118740.00999999998</v>
      </c>
      <c r="DN144" s="105">
        <v>118345.54</v>
      </c>
      <c r="DO144" s="105">
        <v>1872.9300000000003</v>
      </c>
      <c r="DP144" s="105">
        <v>110561.47000000002</v>
      </c>
      <c r="DQ144" s="105">
        <v>0</v>
      </c>
      <c r="DR144" s="105">
        <v>0</v>
      </c>
      <c r="DS144" s="105">
        <v>0</v>
      </c>
      <c r="DT144" s="105">
        <v>0</v>
      </c>
      <c r="DU144" s="106">
        <v>0</v>
      </c>
    </row>
    <row r="145" spans="1:125">
      <c r="D145" s="74">
        <v>4252</v>
      </c>
      <c r="E145" s="78" t="s">
        <v>290</v>
      </c>
      <c r="F145" s="104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6"/>
      <c r="R145" s="104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6"/>
      <c r="AD145" s="104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6"/>
      <c r="AP145" s="104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6"/>
      <c r="BB145" s="104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6"/>
      <c r="BN145" s="104"/>
      <c r="BO145" s="105"/>
      <c r="BP145" s="105"/>
      <c r="BQ145" s="105"/>
      <c r="BR145" s="105"/>
      <c r="BS145" s="105"/>
      <c r="BT145" s="105"/>
      <c r="BU145" s="105"/>
      <c r="BV145" s="105"/>
      <c r="BW145" s="105"/>
      <c r="BX145" s="105"/>
      <c r="BY145" s="106"/>
      <c r="BZ145" s="104"/>
      <c r="CA145" s="105"/>
      <c r="CB145" s="105"/>
      <c r="CC145" s="105"/>
      <c r="CD145" s="105"/>
      <c r="CE145" s="105"/>
      <c r="CF145" s="105"/>
      <c r="CG145" s="105"/>
      <c r="CH145" s="105"/>
      <c r="CI145" s="105"/>
      <c r="CJ145" s="105"/>
      <c r="CK145" s="105"/>
      <c r="CL145" s="104">
        <v>174980.17000000007</v>
      </c>
      <c r="CM145" s="105">
        <v>162369.47000000006</v>
      </c>
      <c r="CN145" s="105">
        <v>193871.93000000005</v>
      </c>
      <c r="CO145" s="105">
        <v>132859.09999999998</v>
      </c>
      <c r="CP145" s="105">
        <v>227031.55999999991</v>
      </c>
      <c r="CQ145" s="105">
        <v>101788.92000000003</v>
      </c>
      <c r="CR145" s="105">
        <v>238293.99999999988</v>
      </c>
      <c r="CS145" s="105">
        <v>149111.75</v>
      </c>
      <c r="CT145" s="105">
        <v>294855.35000000003</v>
      </c>
      <c r="CU145" s="105">
        <v>169950.05</v>
      </c>
      <c r="CV145" s="105">
        <v>116301.25</v>
      </c>
      <c r="CW145" s="106">
        <v>363585.95</v>
      </c>
      <c r="CX145" s="104">
        <v>162563.71999999997</v>
      </c>
      <c r="CY145" s="105">
        <v>121873.49000000002</v>
      </c>
      <c r="CZ145" s="105">
        <v>211651.86</v>
      </c>
      <c r="DA145" s="105">
        <v>220780.25</v>
      </c>
      <c r="DB145" s="105">
        <v>231618.75000000006</v>
      </c>
      <c r="DC145" s="105">
        <v>193594.77999999997</v>
      </c>
      <c r="DD145" s="105">
        <v>147325.19999999995</v>
      </c>
      <c r="DE145" s="105">
        <v>260161.72000000003</v>
      </c>
      <c r="DF145" s="105">
        <v>187127.37</v>
      </c>
      <c r="DG145" s="105">
        <v>200771.83</v>
      </c>
      <c r="DH145" s="105">
        <v>191005.09999999995</v>
      </c>
      <c r="DI145" s="106">
        <v>196525.92999999991</v>
      </c>
      <c r="DJ145" s="104">
        <v>202080.48</v>
      </c>
      <c r="DK145" s="105">
        <v>201538.77999999994</v>
      </c>
      <c r="DL145" s="105">
        <v>202453.86999999997</v>
      </c>
      <c r="DM145" s="105">
        <v>201417.68000000002</v>
      </c>
      <c r="DN145" s="105">
        <v>202606.82000000004</v>
      </c>
      <c r="DO145" s="105">
        <v>200826.3</v>
      </c>
      <c r="DP145" s="105">
        <v>203612.94999999998</v>
      </c>
      <c r="DQ145" s="105">
        <v>0</v>
      </c>
      <c r="DR145" s="105">
        <v>0</v>
      </c>
      <c r="DS145" s="105">
        <v>0</v>
      </c>
      <c r="DT145" s="105">
        <v>0</v>
      </c>
      <c r="DU145" s="106">
        <v>0</v>
      </c>
    </row>
    <row r="146" spans="1:125">
      <c r="D146" s="74">
        <v>4253</v>
      </c>
      <c r="E146" s="78" t="s">
        <v>292</v>
      </c>
      <c r="F146" s="104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6"/>
      <c r="R146" s="104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6"/>
      <c r="AD146" s="104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6"/>
      <c r="AP146" s="104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6"/>
      <c r="BB146" s="104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6"/>
      <c r="BN146" s="104"/>
      <c r="BO146" s="105"/>
      <c r="BP146" s="105"/>
      <c r="BQ146" s="105"/>
      <c r="BR146" s="105"/>
      <c r="BS146" s="105"/>
      <c r="BT146" s="105"/>
      <c r="BU146" s="105"/>
      <c r="BV146" s="105"/>
      <c r="BW146" s="105"/>
      <c r="BX146" s="105"/>
      <c r="BY146" s="106"/>
      <c r="BZ146" s="104"/>
      <c r="CA146" s="105"/>
      <c r="CB146" s="105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4">
        <v>190102.43</v>
      </c>
      <c r="CM146" s="105">
        <v>321988.04999999981</v>
      </c>
      <c r="CN146" s="105">
        <v>331000.32000000001</v>
      </c>
      <c r="CO146" s="105">
        <v>224120.7099999999</v>
      </c>
      <c r="CP146" s="105">
        <v>236532.18000000008</v>
      </c>
      <c r="CQ146" s="105">
        <v>624884.43000000005</v>
      </c>
      <c r="CR146" s="105">
        <v>222553.83999999997</v>
      </c>
      <c r="CS146" s="105">
        <v>323064.17000000004</v>
      </c>
      <c r="CT146" s="105">
        <v>350156.53999999986</v>
      </c>
      <c r="CU146" s="105">
        <v>313754.65999999997</v>
      </c>
      <c r="CV146" s="105">
        <v>186909.66</v>
      </c>
      <c r="CW146" s="106">
        <v>769338.08999999973</v>
      </c>
      <c r="CX146" s="104">
        <v>235534.55000000005</v>
      </c>
      <c r="CY146" s="105">
        <v>184125.15999999997</v>
      </c>
      <c r="CZ146" s="105">
        <v>313162.79000000004</v>
      </c>
      <c r="DA146" s="105">
        <v>302689.12999999989</v>
      </c>
      <c r="DB146" s="105">
        <v>320042.01000000007</v>
      </c>
      <c r="DC146" s="105">
        <v>466086.18999999994</v>
      </c>
      <c r="DD146" s="105">
        <v>372556.48000000004</v>
      </c>
      <c r="DE146" s="105">
        <v>288149.52000000014</v>
      </c>
      <c r="DF146" s="105">
        <v>350970.42999999993</v>
      </c>
      <c r="DG146" s="105">
        <v>494685.33999999979</v>
      </c>
      <c r="DH146" s="105">
        <v>593103.40000000026</v>
      </c>
      <c r="DI146" s="106">
        <v>413235.1100000001</v>
      </c>
      <c r="DJ146" s="104">
        <v>322027.86999999994</v>
      </c>
      <c r="DK146" s="105">
        <v>316292.23999999993</v>
      </c>
      <c r="DL146" s="105">
        <v>210059.75000000003</v>
      </c>
      <c r="DM146" s="105">
        <v>333147.17999999993</v>
      </c>
      <c r="DN146" s="105">
        <v>445618.63</v>
      </c>
      <c r="DO146" s="105">
        <v>366829.49</v>
      </c>
      <c r="DP146" s="105">
        <v>323743.16999999993</v>
      </c>
      <c r="DQ146" s="105">
        <v>0</v>
      </c>
      <c r="DR146" s="105">
        <v>0</v>
      </c>
      <c r="DS146" s="105">
        <v>0</v>
      </c>
      <c r="DT146" s="105">
        <v>0</v>
      </c>
      <c r="DU146" s="106">
        <v>0</v>
      </c>
    </row>
    <row r="147" spans="1:125" ht="30">
      <c r="A147" s="74" t="s">
        <v>100</v>
      </c>
      <c r="B147" s="74">
        <v>43</v>
      </c>
      <c r="D147" s="74">
        <v>43</v>
      </c>
      <c r="E147" s="78" t="s">
        <v>294</v>
      </c>
      <c r="F147" s="104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6"/>
      <c r="R147" s="104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6"/>
      <c r="AD147" s="104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6"/>
      <c r="AP147" s="104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6"/>
      <c r="BB147" s="104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6"/>
      <c r="BN147" s="104"/>
      <c r="BO147" s="105"/>
      <c r="BP147" s="105"/>
      <c r="BQ147" s="105"/>
      <c r="BR147" s="105"/>
      <c r="BS147" s="105"/>
      <c r="BT147" s="105"/>
      <c r="BU147" s="105"/>
      <c r="BV147" s="105"/>
      <c r="BW147" s="105"/>
      <c r="BX147" s="105"/>
      <c r="BY147" s="106"/>
      <c r="BZ147" s="104"/>
      <c r="CA147" s="105"/>
      <c r="CB147" s="105"/>
      <c r="CC147" s="105"/>
      <c r="CD147" s="105"/>
      <c r="CE147" s="105"/>
      <c r="CF147" s="105"/>
      <c r="CG147" s="105"/>
      <c r="CH147" s="105"/>
      <c r="CI147" s="105"/>
      <c r="CJ147" s="105"/>
      <c r="CK147" s="105"/>
      <c r="CL147" s="104">
        <v>4766352.82</v>
      </c>
      <c r="CM147" s="105">
        <v>7183318.2800000003</v>
      </c>
      <c r="CN147" s="105">
        <v>8947545.6400000043</v>
      </c>
      <c r="CO147" s="105">
        <v>5884665.6099999966</v>
      </c>
      <c r="CP147" s="105">
        <v>7415737.6300000092</v>
      </c>
      <c r="CQ147" s="105">
        <v>7060820.3000000007</v>
      </c>
      <c r="CR147" s="105">
        <v>5861351.5200000033</v>
      </c>
      <c r="CS147" s="105">
        <v>9038041.9699999969</v>
      </c>
      <c r="CT147" s="105">
        <v>8245712.2599999988</v>
      </c>
      <c r="CU147" s="105">
        <v>7298462.0700000059</v>
      </c>
      <c r="CV147" s="105">
        <v>4753269.4800000023</v>
      </c>
      <c r="CW147" s="106">
        <v>17851748.629999999</v>
      </c>
      <c r="CX147" s="104">
        <v>4729453.0199999968</v>
      </c>
      <c r="CY147" s="105">
        <v>3668588.0200000005</v>
      </c>
      <c r="CZ147" s="105">
        <v>11943087.780000003</v>
      </c>
      <c r="DA147" s="105">
        <v>8801515.4700000044</v>
      </c>
      <c r="DB147" s="105">
        <v>7959182.730000007</v>
      </c>
      <c r="DC147" s="105">
        <v>8709222.3800000045</v>
      </c>
      <c r="DD147" s="105">
        <v>7344002.3300000019</v>
      </c>
      <c r="DE147" s="105">
        <v>8854476.2599999998</v>
      </c>
      <c r="DF147" s="105">
        <v>7105061.4999999991</v>
      </c>
      <c r="DG147" s="105">
        <v>13729651.66</v>
      </c>
      <c r="DH147" s="105">
        <v>4705106.5999999996</v>
      </c>
      <c r="DI147" s="106">
        <v>11500398.329999996</v>
      </c>
      <c r="DJ147" s="104">
        <v>11457600.680000011</v>
      </c>
      <c r="DK147" s="105">
        <v>6752624.2700000033</v>
      </c>
      <c r="DL147" s="105">
        <v>11420501.770000005</v>
      </c>
      <c r="DM147" s="105">
        <v>14999479.220000006</v>
      </c>
      <c r="DN147" s="105">
        <v>7593694.929999995</v>
      </c>
      <c r="DO147" s="105">
        <v>8431005.1099999994</v>
      </c>
      <c r="DP147" s="105">
        <v>10744092.740000006</v>
      </c>
      <c r="DQ147" s="105">
        <v>0</v>
      </c>
      <c r="DR147" s="105">
        <v>0</v>
      </c>
      <c r="DS147" s="105">
        <v>0</v>
      </c>
      <c r="DT147" s="105">
        <v>0</v>
      </c>
      <c r="DU147" s="106">
        <v>0</v>
      </c>
    </row>
    <row r="148" spans="1:125" ht="30">
      <c r="A148" s="74" t="s">
        <v>100</v>
      </c>
      <c r="B148" s="74" t="s">
        <v>100</v>
      </c>
      <c r="C148" s="74">
        <v>431</v>
      </c>
      <c r="D148" s="74">
        <v>431</v>
      </c>
      <c r="E148" s="78" t="s">
        <v>294</v>
      </c>
      <c r="F148" s="104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6"/>
      <c r="R148" s="104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6"/>
      <c r="AD148" s="104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6"/>
      <c r="AP148" s="104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6"/>
      <c r="BB148" s="104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6"/>
      <c r="BN148" s="104"/>
      <c r="BO148" s="105"/>
      <c r="BP148" s="105"/>
      <c r="BQ148" s="105"/>
      <c r="BR148" s="105"/>
      <c r="BS148" s="105"/>
      <c r="BT148" s="105"/>
      <c r="BU148" s="105"/>
      <c r="BV148" s="105"/>
      <c r="BW148" s="105"/>
      <c r="BX148" s="105"/>
      <c r="BY148" s="106"/>
      <c r="BZ148" s="104"/>
      <c r="CA148" s="105"/>
      <c r="CB148" s="105"/>
      <c r="CC148" s="105"/>
      <c r="CD148" s="105"/>
      <c r="CE148" s="105"/>
      <c r="CF148" s="105"/>
      <c r="CG148" s="105"/>
      <c r="CH148" s="105"/>
      <c r="CI148" s="105"/>
      <c r="CJ148" s="105"/>
      <c r="CK148" s="105"/>
      <c r="CL148" s="104">
        <v>4766352.82</v>
      </c>
      <c r="CM148" s="105">
        <v>7183318.2800000003</v>
      </c>
      <c r="CN148" s="105">
        <v>8945045.6400000043</v>
      </c>
      <c r="CO148" s="105">
        <v>5880665.6099999966</v>
      </c>
      <c r="CP148" s="105">
        <v>7415737.6300000092</v>
      </c>
      <c r="CQ148" s="105">
        <v>7060820.3000000007</v>
      </c>
      <c r="CR148" s="105">
        <v>5860351.5200000033</v>
      </c>
      <c r="CS148" s="105">
        <v>9017741.9699999969</v>
      </c>
      <c r="CT148" s="105">
        <v>8242712.2599999988</v>
      </c>
      <c r="CU148" s="105">
        <v>7282489.8800000055</v>
      </c>
      <c r="CV148" s="105">
        <v>4546653.2400000021</v>
      </c>
      <c r="CW148" s="106">
        <v>16619491.83</v>
      </c>
      <c r="CX148" s="104">
        <v>4729453.0199999968</v>
      </c>
      <c r="CY148" s="105">
        <v>3668588.0200000005</v>
      </c>
      <c r="CZ148" s="105">
        <v>11943087.780000003</v>
      </c>
      <c r="DA148" s="105">
        <v>8801515.4700000044</v>
      </c>
      <c r="DB148" s="105">
        <v>7959182.730000007</v>
      </c>
      <c r="DC148" s="105">
        <v>8474803.7700000051</v>
      </c>
      <c r="DD148" s="105">
        <v>7344002.3300000019</v>
      </c>
      <c r="DE148" s="105">
        <v>8688828.7300000004</v>
      </c>
      <c r="DF148" s="105">
        <v>7098548.0999999987</v>
      </c>
      <c r="DG148" s="105">
        <v>13257486.939999999</v>
      </c>
      <c r="DH148" s="105">
        <v>4644206.5999999996</v>
      </c>
      <c r="DI148" s="106">
        <v>10253278.469999997</v>
      </c>
      <c r="DJ148" s="104">
        <v>11457600.680000011</v>
      </c>
      <c r="DK148" s="105">
        <v>6752624.2700000033</v>
      </c>
      <c r="DL148" s="105">
        <v>11210501.770000005</v>
      </c>
      <c r="DM148" s="105">
        <v>14999479.220000006</v>
      </c>
      <c r="DN148" s="105">
        <v>7593694.929999995</v>
      </c>
      <c r="DO148" s="105">
        <v>8421005.1099999994</v>
      </c>
      <c r="DP148" s="105">
        <v>10541092.800000006</v>
      </c>
      <c r="DQ148" s="105">
        <v>0</v>
      </c>
      <c r="DR148" s="105">
        <v>0</v>
      </c>
      <c r="DS148" s="105">
        <v>0</v>
      </c>
      <c r="DT148" s="105">
        <v>0</v>
      </c>
      <c r="DU148" s="106">
        <v>0</v>
      </c>
    </row>
    <row r="149" spans="1:125">
      <c r="D149" s="74">
        <v>4311</v>
      </c>
      <c r="E149" s="78" t="s">
        <v>296</v>
      </c>
      <c r="F149" s="104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6"/>
      <c r="R149" s="104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6"/>
      <c r="AD149" s="104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6"/>
      <c r="AP149" s="104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6"/>
      <c r="BB149" s="104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6"/>
      <c r="BN149" s="104"/>
      <c r="BO149" s="105"/>
      <c r="BP149" s="105"/>
      <c r="BQ149" s="105"/>
      <c r="BR149" s="105"/>
      <c r="BS149" s="105"/>
      <c r="BT149" s="105"/>
      <c r="BU149" s="105"/>
      <c r="BV149" s="105"/>
      <c r="BW149" s="105"/>
      <c r="BX149" s="105"/>
      <c r="BY149" s="106"/>
      <c r="BZ149" s="104"/>
      <c r="CA149" s="105"/>
      <c r="CB149" s="105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4">
        <v>3573650.94</v>
      </c>
      <c r="CM149" s="105">
        <v>4505192.4200000009</v>
      </c>
      <c r="CN149" s="105">
        <v>6025699.8300000029</v>
      </c>
      <c r="CO149" s="105">
        <v>2615352.1199999973</v>
      </c>
      <c r="CP149" s="105">
        <v>5152536.1200000066</v>
      </c>
      <c r="CQ149" s="105">
        <v>4523363.4999999991</v>
      </c>
      <c r="CR149" s="105">
        <v>2913767.9499999993</v>
      </c>
      <c r="CS149" s="105">
        <v>6138065.4799999977</v>
      </c>
      <c r="CT149" s="105">
        <v>5872842.96</v>
      </c>
      <c r="CU149" s="105">
        <v>4772419.6500000041</v>
      </c>
      <c r="CV149" s="105">
        <v>3110152.7700000014</v>
      </c>
      <c r="CW149" s="106">
        <v>9177617.7000000011</v>
      </c>
      <c r="CX149" s="104">
        <v>3853394.4399999967</v>
      </c>
      <c r="CY149" s="105">
        <v>1640129.33</v>
      </c>
      <c r="CZ149" s="105">
        <v>8519754.9900000021</v>
      </c>
      <c r="DA149" s="105">
        <v>6327561.1900000041</v>
      </c>
      <c r="DB149" s="105">
        <v>5336289.8400000073</v>
      </c>
      <c r="DC149" s="105">
        <v>5156467.1200000057</v>
      </c>
      <c r="DD149" s="105">
        <v>4564730.6000000006</v>
      </c>
      <c r="DE149" s="105">
        <v>5589535.3500000006</v>
      </c>
      <c r="DF149" s="105">
        <v>4053275.8599999985</v>
      </c>
      <c r="DG149" s="105">
        <v>9566505.2000000011</v>
      </c>
      <c r="DH149" s="105">
        <v>2162806.0199999996</v>
      </c>
      <c r="DI149" s="106">
        <v>3175131.2299999972</v>
      </c>
      <c r="DJ149" s="104">
        <v>5536673.8800000101</v>
      </c>
      <c r="DK149" s="105">
        <v>4300280.2700000023</v>
      </c>
      <c r="DL149" s="105">
        <v>5807149.2000000058</v>
      </c>
      <c r="DM149" s="105">
        <v>8234781.9800000079</v>
      </c>
      <c r="DN149" s="105">
        <v>2175484.1599999941</v>
      </c>
      <c r="DO149" s="105">
        <v>4610413.3299999982</v>
      </c>
      <c r="DP149" s="105">
        <v>4653281.7500000047</v>
      </c>
      <c r="DQ149" s="105">
        <v>0</v>
      </c>
      <c r="DR149" s="105">
        <v>0</v>
      </c>
      <c r="DS149" s="105">
        <v>0</v>
      </c>
      <c r="DT149" s="105">
        <v>0</v>
      </c>
      <c r="DU149" s="106">
        <v>0</v>
      </c>
    </row>
    <row r="150" spans="1:125">
      <c r="D150" s="74">
        <v>4312</v>
      </c>
      <c r="E150" s="78" t="s">
        <v>298</v>
      </c>
      <c r="F150" s="104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6"/>
      <c r="R150" s="104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6"/>
      <c r="AD150" s="104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6"/>
      <c r="AP150" s="104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6"/>
      <c r="BB150" s="104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6"/>
      <c r="BN150" s="104"/>
      <c r="BO150" s="105"/>
      <c r="BP150" s="105"/>
      <c r="BQ150" s="105"/>
      <c r="BR150" s="105"/>
      <c r="BS150" s="105"/>
      <c r="BT150" s="105"/>
      <c r="BU150" s="105"/>
      <c r="BV150" s="105"/>
      <c r="BW150" s="105"/>
      <c r="BX150" s="105"/>
      <c r="BY150" s="106"/>
      <c r="BZ150" s="104"/>
      <c r="CA150" s="105"/>
      <c r="CB150" s="105"/>
      <c r="CC150" s="105"/>
      <c r="CD150" s="105"/>
      <c r="CE150" s="105"/>
      <c r="CF150" s="105"/>
      <c r="CG150" s="105"/>
      <c r="CH150" s="105"/>
      <c r="CI150" s="105"/>
      <c r="CJ150" s="105"/>
      <c r="CK150" s="105"/>
      <c r="CL150" s="104">
        <v>248962.44</v>
      </c>
      <c r="CM150" s="105">
        <v>252365.31</v>
      </c>
      <c r="CN150" s="105">
        <v>0</v>
      </c>
      <c r="CO150" s="105">
        <v>259865.02999999997</v>
      </c>
      <c r="CP150" s="105">
        <v>11196.529999999999</v>
      </c>
      <c r="CQ150" s="105">
        <v>257246.21000000008</v>
      </c>
      <c r="CR150" s="105">
        <v>200</v>
      </c>
      <c r="CS150" s="105">
        <v>268390.82</v>
      </c>
      <c r="CT150" s="105">
        <v>1757</v>
      </c>
      <c r="CU150" s="105">
        <v>450</v>
      </c>
      <c r="CV150" s="105">
        <v>53573.08</v>
      </c>
      <c r="CW150" s="106">
        <v>1500728.43</v>
      </c>
      <c r="CX150" s="104">
        <v>99665.95</v>
      </c>
      <c r="CY150" s="105">
        <v>381698.57000000007</v>
      </c>
      <c r="CZ150" s="105">
        <v>433969.12000000017</v>
      </c>
      <c r="DA150" s="105">
        <v>55645.069999999992</v>
      </c>
      <c r="DB150" s="105">
        <v>469121.1999999999</v>
      </c>
      <c r="DC150" s="105">
        <v>873450.41999999993</v>
      </c>
      <c r="DD150" s="105">
        <v>383008.91</v>
      </c>
      <c r="DE150" s="105">
        <v>800416.66999999993</v>
      </c>
      <c r="DF150" s="105">
        <v>311688.29000000004</v>
      </c>
      <c r="DG150" s="105">
        <v>745448.95999999961</v>
      </c>
      <c r="DH150" s="105">
        <v>9994.48</v>
      </c>
      <c r="DI150" s="106">
        <v>1998310.4699999995</v>
      </c>
      <c r="DJ150" s="104">
        <v>1177476.83</v>
      </c>
      <c r="DK150" s="105">
        <v>416971.60000000003</v>
      </c>
      <c r="DL150" s="105">
        <v>1545683.8399999999</v>
      </c>
      <c r="DM150" s="105">
        <v>2973747.0599999996</v>
      </c>
      <c r="DN150" s="105">
        <v>1626606.61</v>
      </c>
      <c r="DO150" s="105">
        <v>151911.44999999995</v>
      </c>
      <c r="DP150" s="105">
        <v>2854382.15</v>
      </c>
      <c r="DQ150" s="105">
        <v>0</v>
      </c>
      <c r="DR150" s="105">
        <v>0</v>
      </c>
      <c r="DS150" s="105">
        <v>0</v>
      </c>
      <c r="DT150" s="105">
        <v>0</v>
      </c>
      <c r="DU150" s="106">
        <v>0</v>
      </c>
    </row>
    <row r="151" spans="1:125">
      <c r="D151" s="74">
        <v>4313</v>
      </c>
      <c r="E151" s="78" t="s">
        <v>300</v>
      </c>
      <c r="F151" s="104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6"/>
      <c r="R151" s="104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6"/>
      <c r="AD151" s="104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6"/>
      <c r="AP151" s="104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6"/>
      <c r="BB151" s="104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6"/>
      <c r="BN151" s="104"/>
      <c r="BO151" s="105"/>
      <c r="BP151" s="105"/>
      <c r="BQ151" s="105"/>
      <c r="BR151" s="105"/>
      <c r="BS151" s="105"/>
      <c r="BT151" s="105"/>
      <c r="BU151" s="105"/>
      <c r="BV151" s="105"/>
      <c r="BW151" s="105"/>
      <c r="BX151" s="105"/>
      <c r="BY151" s="106"/>
      <c r="BZ151" s="104"/>
      <c r="CA151" s="105"/>
      <c r="CB151" s="105"/>
      <c r="CC151" s="105"/>
      <c r="CD151" s="105"/>
      <c r="CE151" s="105"/>
      <c r="CF151" s="105"/>
      <c r="CG151" s="105"/>
      <c r="CH151" s="105"/>
      <c r="CI151" s="105"/>
      <c r="CJ151" s="105"/>
      <c r="CK151" s="105"/>
      <c r="CL151" s="104">
        <v>246666.66999999998</v>
      </c>
      <c r="CM151" s="105">
        <v>308916.67</v>
      </c>
      <c r="CN151" s="105">
        <v>385415.67</v>
      </c>
      <c r="CO151" s="105">
        <v>779576.67</v>
      </c>
      <c r="CP151" s="105">
        <v>457682.02999999997</v>
      </c>
      <c r="CQ151" s="105">
        <v>285623.46999999997</v>
      </c>
      <c r="CR151" s="105">
        <v>363833.33999999997</v>
      </c>
      <c r="CS151" s="105">
        <v>287350</v>
      </c>
      <c r="CT151" s="105">
        <v>500733.33999999997</v>
      </c>
      <c r="CU151" s="105">
        <v>147416.66999999998</v>
      </c>
      <c r="CV151" s="105">
        <v>104666</v>
      </c>
      <c r="CW151" s="106">
        <v>141155</v>
      </c>
      <c r="CX151" s="104">
        <v>255500</v>
      </c>
      <c r="CY151" s="105">
        <v>233100</v>
      </c>
      <c r="CZ151" s="105">
        <v>232640</v>
      </c>
      <c r="DA151" s="105">
        <v>369303.35</v>
      </c>
      <c r="DB151" s="105">
        <v>347953.33999999997</v>
      </c>
      <c r="DC151" s="105">
        <v>435633.32999999996</v>
      </c>
      <c r="DD151" s="105">
        <v>276511.67</v>
      </c>
      <c r="DE151" s="105">
        <v>139333.5</v>
      </c>
      <c r="DF151" s="105">
        <v>364603.31</v>
      </c>
      <c r="DG151" s="105">
        <v>363353.02</v>
      </c>
      <c r="DH151" s="105">
        <v>624811.14</v>
      </c>
      <c r="DI151" s="106">
        <v>535620</v>
      </c>
      <c r="DJ151" s="104">
        <v>225520</v>
      </c>
      <c r="DK151" s="105">
        <v>245350</v>
      </c>
      <c r="DL151" s="105">
        <v>299100</v>
      </c>
      <c r="DM151" s="105">
        <v>460704</v>
      </c>
      <c r="DN151" s="105">
        <v>929500</v>
      </c>
      <c r="DO151" s="105">
        <v>178500</v>
      </c>
      <c r="DP151" s="105">
        <v>245700</v>
      </c>
      <c r="DQ151" s="105">
        <v>0</v>
      </c>
      <c r="DR151" s="105">
        <v>0</v>
      </c>
      <c r="DS151" s="105">
        <v>0</v>
      </c>
      <c r="DT151" s="105">
        <v>0</v>
      </c>
      <c r="DU151" s="106">
        <v>0</v>
      </c>
    </row>
    <row r="152" spans="1:125">
      <c r="D152" s="74">
        <v>4314</v>
      </c>
      <c r="E152" s="78" t="s">
        <v>302</v>
      </c>
      <c r="F152" s="104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6"/>
      <c r="R152" s="104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6"/>
      <c r="AD152" s="104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6"/>
      <c r="AP152" s="104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6"/>
      <c r="BB152" s="104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6"/>
      <c r="BN152" s="104"/>
      <c r="BO152" s="105"/>
      <c r="BP152" s="105"/>
      <c r="BQ152" s="105"/>
      <c r="BR152" s="105"/>
      <c r="BS152" s="105"/>
      <c r="BT152" s="105"/>
      <c r="BU152" s="105"/>
      <c r="BV152" s="105"/>
      <c r="BW152" s="105"/>
      <c r="BX152" s="105"/>
      <c r="BY152" s="106"/>
      <c r="BZ152" s="104"/>
      <c r="CA152" s="105"/>
      <c r="CB152" s="105"/>
      <c r="CC152" s="105"/>
      <c r="CD152" s="105"/>
      <c r="CE152" s="105"/>
      <c r="CF152" s="105"/>
      <c r="CG152" s="105"/>
      <c r="CH152" s="105"/>
      <c r="CI152" s="105"/>
      <c r="CJ152" s="105"/>
      <c r="CK152" s="105"/>
      <c r="CL152" s="104">
        <v>0</v>
      </c>
      <c r="CM152" s="105">
        <v>45833.34</v>
      </c>
      <c r="CN152" s="105">
        <v>23116.67</v>
      </c>
      <c r="CO152" s="105">
        <v>0</v>
      </c>
      <c r="CP152" s="105">
        <v>22916.67</v>
      </c>
      <c r="CQ152" s="105">
        <v>22916.67</v>
      </c>
      <c r="CR152" s="105">
        <v>69816.67</v>
      </c>
      <c r="CS152" s="105">
        <v>129466.67</v>
      </c>
      <c r="CT152" s="105">
        <v>136466.66999999998</v>
      </c>
      <c r="CU152" s="105">
        <v>67316.67</v>
      </c>
      <c r="CV152" s="105">
        <v>64700</v>
      </c>
      <c r="CW152" s="106">
        <v>1798665.9900000002</v>
      </c>
      <c r="CX152" s="104">
        <v>9800</v>
      </c>
      <c r="CY152" s="105">
        <v>23187.5</v>
      </c>
      <c r="CZ152" s="105">
        <v>22687.5</v>
      </c>
      <c r="DA152" s="105">
        <v>22687.5</v>
      </c>
      <c r="DB152" s="105">
        <v>45375</v>
      </c>
      <c r="DC152" s="105">
        <v>23337.5</v>
      </c>
      <c r="DD152" s="105">
        <v>96000</v>
      </c>
      <c r="DE152" s="105">
        <v>197875</v>
      </c>
      <c r="DF152" s="105">
        <v>33100</v>
      </c>
      <c r="DG152" s="105">
        <v>118875</v>
      </c>
      <c r="DH152" s="105">
        <v>71787.5</v>
      </c>
      <c r="DI152" s="106">
        <v>1675968.5</v>
      </c>
      <c r="DJ152" s="104">
        <v>0</v>
      </c>
      <c r="DK152" s="105">
        <v>0</v>
      </c>
      <c r="DL152" s="105">
        <v>4320</v>
      </c>
      <c r="DM152" s="105">
        <v>500</v>
      </c>
      <c r="DN152" s="105">
        <v>39480</v>
      </c>
      <c r="DO152" s="105">
        <v>148920</v>
      </c>
      <c r="DP152" s="105">
        <v>53100</v>
      </c>
      <c r="DQ152" s="105">
        <v>0</v>
      </c>
      <c r="DR152" s="105">
        <v>0</v>
      </c>
      <c r="DS152" s="105">
        <v>0</v>
      </c>
      <c r="DT152" s="105">
        <v>0</v>
      </c>
      <c r="DU152" s="106">
        <v>0</v>
      </c>
    </row>
    <row r="153" spans="1:125" ht="30">
      <c r="D153" s="74">
        <v>4315</v>
      </c>
      <c r="E153" s="78" t="s">
        <v>304</v>
      </c>
      <c r="F153" s="104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6"/>
      <c r="R153" s="104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6"/>
      <c r="AD153" s="104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6"/>
      <c r="AP153" s="104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6"/>
      <c r="BB153" s="104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6"/>
      <c r="BN153" s="104"/>
      <c r="BO153" s="105"/>
      <c r="BP153" s="105"/>
      <c r="BQ153" s="105"/>
      <c r="BR153" s="105"/>
      <c r="BS153" s="105"/>
      <c r="BT153" s="105"/>
      <c r="BU153" s="105"/>
      <c r="BV153" s="105"/>
      <c r="BW153" s="105"/>
      <c r="BX153" s="105"/>
      <c r="BY153" s="106"/>
      <c r="BZ153" s="104"/>
      <c r="CA153" s="105"/>
      <c r="CB153" s="105"/>
      <c r="CC153" s="105"/>
      <c r="CD153" s="105"/>
      <c r="CE153" s="105"/>
      <c r="CF153" s="105"/>
      <c r="CG153" s="105"/>
      <c r="CH153" s="105"/>
      <c r="CI153" s="105"/>
      <c r="CJ153" s="105"/>
      <c r="CK153" s="105"/>
      <c r="CL153" s="104">
        <v>266748.61999999994</v>
      </c>
      <c r="CM153" s="105">
        <v>316898.53999999975</v>
      </c>
      <c r="CN153" s="105">
        <v>292348.57999999984</v>
      </c>
      <c r="CO153" s="105">
        <v>291648.57999999984</v>
      </c>
      <c r="CP153" s="105">
        <v>266748.62</v>
      </c>
      <c r="CQ153" s="105">
        <v>316748.5399999998</v>
      </c>
      <c r="CR153" s="105">
        <v>275481.90999999986</v>
      </c>
      <c r="CS153" s="105">
        <v>303848.58999999997</v>
      </c>
      <c r="CT153" s="105">
        <v>267648.58999999997</v>
      </c>
      <c r="CU153" s="105">
        <v>298848.57999999978</v>
      </c>
      <c r="CV153" s="105">
        <v>270032.63999999996</v>
      </c>
      <c r="CW153" s="106">
        <v>314977.80999999982</v>
      </c>
      <c r="CX153" s="104">
        <v>299820.37999999995</v>
      </c>
      <c r="CY153" s="105">
        <v>313632.45</v>
      </c>
      <c r="CZ153" s="105">
        <v>320131.86999999976</v>
      </c>
      <c r="DA153" s="105">
        <v>311194.89999999997</v>
      </c>
      <c r="DB153" s="105">
        <v>311194.89999999979</v>
      </c>
      <c r="DC153" s="105">
        <v>311194.89999999979</v>
      </c>
      <c r="DD153" s="105">
        <v>311194.90000000002</v>
      </c>
      <c r="DE153" s="105">
        <v>310591.24999999994</v>
      </c>
      <c r="DF153" s="105">
        <v>311798.54999999993</v>
      </c>
      <c r="DG153" s="105">
        <v>311894.89999999997</v>
      </c>
      <c r="DH153" s="105">
        <v>311844.89999999979</v>
      </c>
      <c r="DI153" s="106">
        <v>312245.30999999994</v>
      </c>
      <c r="DJ153" s="104">
        <v>372755.46999999991</v>
      </c>
      <c r="DK153" s="105">
        <v>372755.4599999999</v>
      </c>
      <c r="DL153" s="105">
        <v>406190.3000000001</v>
      </c>
      <c r="DM153" s="105">
        <v>373755.46000000008</v>
      </c>
      <c r="DN153" s="105">
        <v>390912.02</v>
      </c>
      <c r="DO153" s="105">
        <v>381833.74000000011</v>
      </c>
      <c r="DP153" s="105">
        <v>381383.74</v>
      </c>
      <c r="DQ153" s="105">
        <v>0</v>
      </c>
      <c r="DR153" s="105">
        <v>0</v>
      </c>
      <c r="DS153" s="105">
        <v>0</v>
      </c>
      <c r="DT153" s="105">
        <v>0</v>
      </c>
      <c r="DU153" s="106">
        <v>0</v>
      </c>
    </row>
    <row r="154" spans="1:125">
      <c r="D154" s="74">
        <v>4316</v>
      </c>
      <c r="E154" s="78" t="s">
        <v>306</v>
      </c>
      <c r="F154" s="104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6"/>
      <c r="R154" s="104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6"/>
      <c r="AD154" s="104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6"/>
      <c r="AP154" s="104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6"/>
      <c r="BB154" s="104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6"/>
      <c r="BN154" s="104"/>
      <c r="BO154" s="105"/>
      <c r="BP154" s="105"/>
      <c r="BQ154" s="105"/>
      <c r="BR154" s="105"/>
      <c r="BS154" s="105"/>
      <c r="BT154" s="105"/>
      <c r="BU154" s="105"/>
      <c r="BV154" s="105"/>
      <c r="BW154" s="105"/>
      <c r="BX154" s="105"/>
      <c r="BY154" s="106"/>
      <c r="BZ154" s="104"/>
      <c r="CA154" s="105"/>
      <c r="CB154" s="105"/>
      <c r="CC154" s="105"/>
      <c r="CD154" s="105"/>
      <c r="CE154" s="105"/>
      <c r="CF154" s="105"/>
      <c r="CG154" s="105"/>
      <c r="CH154" s="105"/>
      <c r="CI154" s="105"/>
      <c r="CJ154" s="105"/>
      <c r="CK154" s="105"/>
      <c r="CL154" s="104">
        <v>0</v>
      </c>
      <c r="CM154" s="105">
        <v>10476.59</v>
      </c>
      <c r="CN154" s="105">
        <v>8230</v>
      </c>
      <c r="CO154" s="105">
        <v>3315</v>
      </c>
      <c r="CP154" s="105">
        <v>4472.75</v>
      </c>
      <c r="CQ154" s="105">
        <v>3325</v>
      </c>
      <c r="CR154" s="105">
        <v>310430</v>
      </c>
      <c r="CS154" s="105">
        <v>1370</v>
      </c>
      <c r="CT154" s="105">
        <v>880</v>
      </c>
      <c r="CU154" s="105">
        <v>6050</v>
      </c>
      <c r="CV154" s="105">
        <v>1310</v>
      </c>
      <c r="CW154" s="106">
        <v>324403.81999999995</v>
      </c>
      <c r="CX154" s="104">
        <v>10200</v>
      </c>
      <c r="CY154" s="105">
        <v>22350</v>
      </c>
      <c r="CZ154" s="105">
        <v>47450.43</v>
      </c>
      <c r="DA154" s="105">
        <v>3850</v>
      </c>
      <c r="DB154" s="105">
        <v>1650</v>
      </c>
      <c r="DC154" s="105">
        <v>45270</v>
      </c>
      <c r="DD154" s="105">
        <v>55243.73000000001</v>
      </c>
      <c r="DE154" s="105">
        <v>10048.689999999999</v>
      </c>
      <c r="DF154" s="105">
        <v>427624</v>
      </c>
      <c r="DG154" s="105">
        <v>497989.00000000006</v>
      </c>
      <c r="DH154" s="105">
        <v>43536</v>
      </c>
      <c r="DI154" s="106">
        <v>78394</v>
      </c>
      <c r="DJ154" s="104">
        <v>37890</v>
      </c>
      <c r="DK154" s="105">
        <v>16614</v>
      </c>
      <c r="DL154" s="105">
        <v>52898.679999999993</v>
      </c>
      <c r="DM154" s="105">
        <v>157505.70000000001</v>
      </c>
      <c r="DN154" s="105">
        <v>38178.479999999996</v>
      </c>
      <c r="DO154" s="105">
        <v>67698.319999999992</v>
      </c>
      <c r="DP154" s="105">
        <v>78813.75</v>
      </c>
      <c r="DQ154" s="105">
        <v>0</v>
      </c>
      <c r="DR154" s="105">
        <v>0</v>
      </c>
      <c r="DS154" s="105">
        <v>0</v>
      </c>
      <c r="DT154" s="105">
        <v>0</v>
      </c>
      <c r="DU154" s="106">
        <v>0</v>
      </c>
    </row>
    <row r="155" spans="1:125">
      <c r="D155" s="74">
        <v>4317</v>
      </c>
      <c r="E155" s="78" t="s">
        <v>308</v>
      </c>
      <c r="F155" s="104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6"/>
      <c r="R155" s="104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6"/>
      <c r="AD155" s="104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6"/>
      <c r="AP155" s="104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6"/>
      <c r="BB155" s="104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6"/>
      <c r="BN155" s="104"/>
      <c r="BO155" s="105"/>
      <c r="BP155" s="105"/>
      <c r="BQ155" s="105"/>
      <c r="BR155" s="105"/>
      <c r="BS155" s="105"/>
      <c r="BT155" s="105"/>
      <c r="BU155" s="105"/>
      <c r="BV155" s="105"/>
      <c r="BW155" s="105"/>
      <c r="BX155" s="105"/>
      <c r="BY155" s="106"/>
      <c r="BZ155" s="104"/>
      <c r="CA155" s="105"/>
      <c r="CB155" s="105"/>
      <c r="CC155" s="105"/>
      <c r="CD155" s="105"/>
      <c r="CE155" s="105"/>
      <c r="CF155" s="105"/>
      <c r="CG155" s="105"/>
      <c r="CH155" s="105"/>
      <c r="CI155" s="105"/>
      <c r="CJ155" s="105"/>
      <c r="CK155" s="105"/>
      <c r="CL155" s="104">
        <v>3237.41</v>
      </c>
      <c r="CM155" s="105">
        <v>96184.400000000023</v>
      </c>
      <c r="CN155" s="105">
        <v>89346.049999999988</v>
      </c>
      <c r="CO155" s="105">
        <v>145886.35999999999</v>
      </c>
      <c r="CP155" s="105">
        <v>3237.41</v>
      </c>
      <c r="CQ155" s="105">
        <v>82166.94</v>
      </c>
      <c r="CR155" s="105">
        <v>49107.600000000006</v>
      </c>
      <c r="CS155" s="105">
        <v>52798.87000000001</v>
      </c>
      <c r="CT155" s="105">
        <v>32492.760000000002</v>
      </c>
      <c r="CU155" s="105">
        <v>28540.980000000003</v>
      </c>
      <c r="CV155" s="105">
        <v>22385.61</v>
      </c>
      <c r="CW155" s="106">
        <v>389400.5400000001</v>
      </c>
      <c r="CX155" s="104">
        <v>0</v>
      </c>
      <c r="CY155" s="105">
        <v>405707.50000000012</v>
      </c>
      <c r="CZ155" s="105">
        <v>957720.87999999989</v>
      </c>
      <c r="DA155" s="105">
        <v>928328.25999999989</v>
      </c>
      <c r="DB155" s="105">
        <v>881192.29</v>
      </c>
      <c r="DC155" s="105">
        <v>936996.85</v>
      </c>
      <c r="DD155" s="105">
        <v>906223.41999999993</v>
      </c>
      <c r="DE155" s="105">
        <v>1096158.4399999997</v>
      </c>
      <c r="DF155" s="105">
        <v>889074.96999999974</v>
      </c>
      <c r="DG155" s="105">
        <v>896285.74999999977</v>
      </c>
      <c r="DH155" s="105">
        <v>454865.69</v>
      </c>
      <c r="DI155" s="106">
        <v>84429.430000000008</v>
      </c>
      <c r="DJ155" s="104">
        <v>0</v>
      </c>
      <c r="DK155" s="105">
        <v>434202.28</v>
      </c>
      <c r="DL155" s="105">
        <v>867874.35000000009</v>
      </c>
      <c r="DM155" s="105">
        <v>862676.80999999971</v>
      </c>
      <c r="DN155" s="105">
        <v>848123.13</v>
      </c>
      <c r="DO155" s="105">
        <v>872521.20999999973</v>
      </c>
      <c r="DP155" s="105">
        <v>828213.14000000013</v>
      </c>
      <c r="DQ155" s="105">
        <v>0</v>
      </c>
      <c r="DR155" s="105">
        <v>0</v>
      </c>
      <c r="DS155" s="105">
        <v>0</v>
      </c>
      <c r="DT155" s="105">
        <v>0</v>
      </c>
      <c r="DU155" s="106">
        <v>0</v>
      </c>
    </row>
    <row r="156" spans="1:125">
      <c r="D156" s="74">
        <v>4318</v>
      </c>
      <c r="E156" s="78" t="s">
        <v>310</v>
      </c>
      <c r="F156" s="104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6"/>
      <c r="R156" s="104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6"/>
      <c r="AD156" s="104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6"/>
      <c r="AP156" s="104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6"/>
      <c r="BB156" s="104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6"/>
      <c r="BN156" s="104"/>
      <c r="BO156" s="105"/>
      <c r="BP156" s="105"/>
      <c r="BQ156" s="105"/>
      <c r="BR156" s="105"/>
      <c r="BS156" s="105"/>
      <c r="BT156" s="105"/>
      <c r="BU156" s="105"/>
      <c r="BV156" s="105"/>
      <c r="BW156" s="105"/>
      <c r="BX156" s="105"/>
      <c r="BY156" s="106"/>
      <c r="BZ156" s="104"/>
      <c r="CA156" s="105"/>
      <c r="CB156" s="105"/>
      <c r="CC156" s="105"/>
      <c r="CD156" s="105"/>
      <c r="CE156" s="105"/>
      <c r="CF156" s="105"/>
      <c r="CG156" s="105"/>
      <c r="CH156" s="105"/>
      <c r="CI156" s="105"/>
      <c r="CJ156" s="105"/>
      <c r="CK156" s="105"/>
      <c r="CL156" s="104">
        <v>403695.66999999993</v>
      </c>
      <c r="CM156" s="105">
        <v>1104292.8000000003</v>
      </c>
      <c r="CN156" s="105">
        <v>2009659.2300000021</v>
      </c>
      <c r="CO156" s="105">
        <v>1710678.0800000008</v>
      </c>
      <c r="CP156" s="105">
        <v>1460705.2400000021</v>
      </c>
      <c r="CQ156" s="105">
        <v>1441074.4000000018</v>
      </c>
      <c r="CR156" s="105">
        <v>1808425.0700000038</v>
      </c>
      <c r="CS156" s="105">
        <v>1772052.2500000007</v>
      </c>
      <c r="CT156" s="105">
        <v>1343330.8900000001</v>
      </c>
      <c r="CU156" s="105">
        <v>1849553.7100000009</v>
      </c>
      <c r="CV156" s="105">
        <v>906550.39000000025</v>
      </c>
      <c r="CW156" s="106">
        <v>2344583.7199999974</v>
      </c>
      <c r="CX156" s="104">
        <v>154210.70000000007</v>
      </c>
      <c r="CY156" s="105">
        <v>506535.48000000004</v>
      </c>
      <c r="CZ156" s="105">
        <v>603849.34000000032</v>
      </c>
      <c r="DA156" s="105">
        <v>726205.21000000043</v>
      </c>
      <c r="DB156" s="105">
        <v>455906.81000000046</v>
      </c>
      <c r="DC156" s="105">
        <v>585050.16000000015</v>
      </c>
      <c r="DD156" s="105">
        <v>686132.44000000006</v>
      </c>
      <c r="DE156" s="105">
        <v>475722.24000000011</v>
      </c>
      <c r="DF156" s="105">
        <v>607299.71000000054</v>
      </c>
      <c r="DG156" s="105">
        <v>560977.44000000041</v>
      </c>
      <c r="DH156" s="105">
        <v>713554.15000000026</v>
      </c>
      <c r="DI156" s="106">
        <v>1031421.8600000018</v>
      </c>
      <c r="DJ156" s="104">
        <v>298624.92000000004</v>
      </c>
      <c r="DK156" s="105">
        <v>498809.93000000046</v>
      </c>
      <c r="DL156" s="105">
        <v>852681.2699999999</v>
      </c>
      <c r="DM156" s="105">
        <v>365615.20999999973</v>
      </c>
      <c r="DN156" s="105">
        <v>522771.63000000064</v>
      </c>
      <c r="DO156" s="105">
        <v>976368.81000000134</v>
      </c>
      <c r="DP156" s="105">
        <v>786771.90000000142</v>
      </c>
      <c r="DQ156" s="105">
        <v>0</v>
      </c>
      <c r="DR156" s="105">
        <v>0</v>
      </c>
      <c r="DS156" s="105">
        <v>0</v>
      </c>
      <c r="DT156" s="105">
        <v>0</v>
      </c>
      <c r="DU156" s="106">
        <v>0</v>
      </c>
    </row>
    <row r="157" spans="1:125">
      <c r="D157" s="74">
        <v>4319</v>
      </c>
      <c r="E157" s="78" t="s">
        <v>312</v>
      </c>
      <c r="F157" s="104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6"/>
      <c r="R157" s="104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6"/>
      <c r="AD157" s="104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6"/>
      <c r="AP157" s="104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6"/>
      <c r="BB157" s="104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6"/>
      <c r="BN157" s="104"/>
      <c r="BO157" s="105"/>
      <c r="BP157" s="105"/>
      <c r="BQ157" s="105"/>
      <c r="BR157" s="105"/>
      <c r="BS157" s="105"/>
      <c r="BT157" s="105"/>
      <c r="BU157" s="105"/>
      <c r="BV157" s="105"/>
      <c r="BW157" s="105"/>
      <c r="BX157" s="105"/>
      <c r="BY157" s="106"/>
      <c r="BZ157" s="104"/>
      <c r="CA157" s="105"/>
      <c r="CB157" s="105"/>
      <c r="CC157" s="105"/>
      <c r="CD157" s="105"/>
      <c r="CE157" s="105"/>
      <c r="CF157" s="105"/>
      <c r="CG157" s="105"/>
      <c r="CH157" s="105"/>
      <c r="CI157" s="105"/>
      <c r="CJ157" s="105"/>
      <c r="CK157" s="105"/>
      <c r="CL157" s="104">
        <v>23391.07</v>
      </c>
      <c r="CM157" s="105">
        <v>543158.21</v>
      </c>
      <c r="CN157" s="105">
        <v>111229.61</v>
      </c>
      <c r="CO157" s="105">
        <v>74343.77</v>
      </c>
      <c r="CP157" s="105">
        <v>36242.259999999995</v>
      </c>
      <c r="CQ157" s="105">
        <v>128355.56999999999</v>
      </c>
      <c r="CR157" s="105">
        <v>69288.98</v>
      </c>
      <c r="CS157" s="105">
        <v>64399.29</v>
      </c>
      <c r="CT157" s="105">
        <v>86560.05</v>
      </c>
      <c r="CU157" s="105">
        <v>111893.62000000001</v>
      </c>
      <c r="CV157" s="105">
        <v>13282.75</v>
      </c>
      <c r="CW157" s="106">
        <v>627958.81999999995</v>
      </c>
      <c r="CX157" s="104">
        <v>46861.55</v>
      </c>
      <c r="CY157" s="105">
        <v>142247.19</v>
      </c>
      <c r="CZ157" s="105">
        <v>804883.65</v>
      </c>
      <c r="DA157" s="105">
        <v>56739.990000000005</v>
      </c>
      <c r="DB157" s="105">
        <v>110499.34999999999</v>
      </c>
      <c r="DC157" s="105">
        <v>107403.48999999999</v>
      </c>
      <c r="DD157" s="105">
        <v>64956.66</v>
      </c>
      <c r="DE157" s="105">
        <v>69147.59</v>
      </c>
      <c r="DF157" s="105">
        <v>100083.40999999999</v>
      </c>
      <c r="DG157" s="105">
        <v>196157.66999999998</v>
      </c>
      <c r="DH157" s="105">
        <v>251006.71999999997</v>
      </c>
      <c r="DI157" s="106">
        <v>1361757.6700000004</v>
      </c>
      <c r="DJ157" s="104">
        <v>3808659.58</v>
      </c>
      <c r="DK157" s="105">
        <v>467640.7300000001</v>
      </c>
      <c r="DL157" s="105">
        <v>1374604.1300000001</v>
      </c>
      <c r="DM157" s="105">
        <v>1570193.0000000002</v>
      </c>
      <c r="DN157" s="105">
        <v>1022638.9</v>
      </c>
      <c r="DO157" s="105">
        <v>1032838.25</v>
      </c>
      <c r="DP157" s="105">
        <v>659446.37</v>
      </c>
      <c r="DQ157" s="105">
        <v>0</v>
      </c>
      <c r="DR157" s="105">
        <v>0</v>
      </c>
      <c r="DS157" s="105">
        <v>0</v>
      </c>
      <c r="DT157" s="105">
        <v>0</v>
      </c>
      <c r="DU157" s="106">
        <v>0</v>
      </c>
    </row>
    <row r="158" spans="1:125">
      <c r="A158" s="74" t="s">
        <v>100</v>
      </c>
      <c r="B158" s="74" t="s">
        <v>100</v>
      </c>
      <c r="C158" s="74">
        <v>432</v>
      </c>
      <c r="D158" s="74">
        <v>432</v>
      </c>
      <c r="E158" s="78" t="s">
        <v>314</v>
      </c>
      <c r="F158" s="104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6"/>
      <c r="R158" s="104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6"/>
      <c r="AD158" s="104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6"/>
      <c r="AP158" s="104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6"/>
      <c r="BB158" s="104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6"/>
      <c r="BN158" s="104"/>
      <c r="BO158" s="105"/>
      <c r="BP158" s="105"/>
      <c r="BQ158" s="105"/>
      <c r="BR158" s="105"/>
      <c r="BS158" s="105"/>
      <c r="BT158" s="105"/>
      <c r="BU158" s="105"/>
      <c r="BV158" s="105"/>
      <c r="BW158" s="105"/>
      <c r="BX158" s="105"/>
      <c r="BY158" s="106"/>
      <c r="BZ158" s="104"/>
      <c r="CA158" s="105"/>
      <c r="CB158" s="105"/>
      <c r="CC158" s="105"/>
      <c r="CD158" s="105"/>
      <c r="CE158" s="105"/>
      <c r="CF158" s="105"/>
      <c r="CG158" s="105"/>
      <c r="CH158" s="105"/>
      <c r="CI158" s="105"/>
      <c r="CJ158" s="105"/>
      <c r="CK158" s="105"/>
      <c r="CL158" s="104">
        <v>0</v>
      </c>
      <c r="CM158" s="105">
        <v>0</v>
      </c>
      <c r="CN158" s="105">
        <v>2500</v>
      </c>
      <c r="CO158" s="105">
        <v>4000</v>
      </c>
      <c r="CP158" s="105">
        <v>0</v>
      </c>
      <c r="CQ158" s="105">
        <v>0</v>
      </c>
      <c r="CR158" s="105">
        <v>1000</v>
      </c>
      <c r="CS158" s="105">
        <v>20300</v>
      </c>
      <c r="CT158" s="105">
        <v>3000</v>
      </c>
      <c r="CU158" s="105">
        <v>15972.19</v>
      </c>
      <c r="CV158" s="105">
        <v>206616.24</v>
      </c>
      <c r="CW158" s="106">
        <v>1232256.8</v>
      </c>
      <c r="CX158" s="104">
        <v>0</v>
      </c>
      <c r="CY158" s="105">
        <v>0</v>
      </c>
      <c r="CZ158" s="105">
        <v>0</v>
      </c>
      <c r="DA158" s="105">
        <v>0</v>
      </c>
      <c r="DB158" s="105">
        <v>0</v>
      </c>
      <c r="DC158" s="105">
        <v>234418.61</v>
      </c>
      <c r="DD158" s="105">
        <v>0</v>
      </c>
      <c r="DE158" s="105">
        <v>165647.53</v>
      </c>
      <c r="DF158" s="105">
        <v>6513.4</v>
      </c>
      <c r="DG158" s="105">
        <v>472164.72</v>
      </c>
      <c r="DH158" s="105">
        <v>60900</v>
      </c>
      <c r="DI158" s="106">
        <v>1247119.8599999999</v>
      </c>
      <c r="DJ158" s="104">
        <v>0</v>
      </c>
      <c r="DK158" s="105">
        <v>0</v>
      </c>
      <c r="DL158" s="105">
        <v>210000</v>
      </c>
      <c r="DM158" s="105">
        <v>0</v>
      </c>
      <c r="DN158" s="105">
        <v>0</v>
      </c>
      <c r="DO158" s="105">
        <v>10000</v>
      </c>
      <c r="DP158" s="105">
        <v>202999.94</v>
      </c>
      <c r="DQ158" s="105">
        <v>0</v>
      </c>
      <c r="DR158" s="105">
        <v>0</v>
      </c>
      <c r="DS158" s="105">
        <v>0</v>
      </c>
      <c r="DT158" s="105">
        <v>0</v>
      </c>
      <c r="DU158" s="106">
        <v>0</v>
      </c>
    </row>
    <row r="159" spans="1:125" ht="30">
      <c r="D159" s="74">
        <v>4321</v>
      </c>
      <c r="E159" s="78" t="s">
        <v>316</v>
      </c>
      <c r="F159" s="104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6"/>
      <c r="R159" s="104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6"/>
      <c r="AD159" s="104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6"/>
      <c r="AP159" s="104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6"/>
      <c r="BB159" s="104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6"/>
      <c r="BN159" s="104"/>
      <c r="BO159" s="105"/>
      <c r="BP159" s="105"/>
      <c r="BQ159" s="105"/>
      <c r="BR159" s="105"/>
      <c r="BS159" s="105"/>
      <c r="BT159" s="105"/>
      <c r="BU159" s="105"/>
      <c r="BV159" s="105"/>
      <c r="BW159" s="105"/>
      <c r="BX159" s="105"/>
      <c r="BY159" s="106"/>
      <c r="BZ159" s="104"/>
      <c r="CA159" s="105"/>
      <c r="CB159" s="105"/>
      <c r="CC159" s="105"/>
      <c r="CD159" s="105"/>
      <c r="CE159" s="105"/>
      <c r="CF159" s="105"/>
      <c r="CG159" s="105"/>
      <c r="CH159" s="105"/>
      <c r="CI159" s="105"/>
      <c r="CJ159" s="105"/>
      <c r="CK159" s="105"/>
      <c r="CL159" s="104">
        <v>0</v>
      </c>
      <c r="CM159" s="105">
        <v>0</v>
      </c>
      <c r="CN159" s="105">
        <v>0</v>
      </c>
      <c r="CO159" s="105">
        <v>0</v>
      </c>
      <c r="CP159" s="105">
        <v>0</v>
      </c>
      <c r="CQ159" s="105">
        <v>0</v>
      </c>
      <c r="CR159" s="105">
        <v>0</v>
      </c>
      <c r="CS159" s="105">
        <v>0</v>
      </c>
      <c r="CT159" s="105">
        <v>0</v>
      </c>
      <c r="CU159" s="105">
        <v>0</v>
      </c>
      <c r="CV159" s="105">
        <v>0</v>
      </c>
      <c r="CW159" s="106">
        <v>0</v>
      </c>
      <c r="CX159" s="104">
        <v>0</v>
      </c>
      <c r="CY159" s="105">
        <v>0</v>
      </c>
      <c r="CZ159" s="105">
        <v>0</v>
      </c>
      <c r="DA159" s="105">
        <v>0</v>
      </c>
      <c r="DB159" s="105">
        <v>0</v>
      </c>
      <c r="DC159" s="105">
        <v>0</v>
      </c>
      <c r="DD159" s="105">
        <v>0</v>
      </c>
      <c r="DE159" s="105">
        <v>0</v>
      </c>
      <c r="DF159" s="105">
        <v>0</v>
      </c>
      <c r="DG159" s="105">
        <v>0</v>
      </c>
      <c r="DH159" s="105">
        <v>0</v>
      </c>
      <c r="DI159" s="106">
        <v>0</v>
      </c>
      <c r="DJ159" s="104">
        <v>0</v>
      </c>
      <c r="DK159" s="105">
        <v>0</v>
      </c>
      <c r="DL159" s="105">
        <v>0</v>
      </c>
      <c r="DM159" s="105">
        <v>0</v>
      </c>
      <c r="DN159" s="105">
        <v>0</v>
      </c>
      <c r="DO159" s="105">
        <v>0</v>
      </c>
      <c r="DP159" s="105">
        <v>0</v>
      </c>
      <c r="DQ159" s="105">
        <v>0</v>
      </c>
      <c r="DR159" s="105">
        <v>0</v>
      </c>
      <c r="DS159" s="105">
        <v>0</v>
      </c>
      <c r="DT159" s="105">
        <v>0</v>
      </c>
      <c r="DU159" s="106">
        <v>0</v>
      </c>
    </row>
    <row r="160" spans="1:125">
      <c r="D160" s="74">
        <v>4322</v>
      </c>
      <c r="E160" s="78" t="s">
        <v>318</v>
      </c>
      <c r="F160" s="104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6"/>
      <c r="R160" s="104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6"/>
      <c r="AD160" s="104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6"/>
      <c r="AP160" s="104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6"/>
      <c r="BB160" s="104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6"/>
      <c r="BN160" s="104"/>
      <c r="BO160" s="105"/>
      <c r="BP160" s="105"/>
      <c r="BQ160" s="105"/>
      <c r="BR160" s="105"/>
      <c r="BS160" s="105"/>
      <c r="BT160" s="105"/>
      <c r="BU160" s="105"/>
      <c r="BV160" s="105"/>
      <c r="BW160" s="105"/>
      <c r="BX160" s="105"/>
      <c r="BY160" s="106"/>
      <c r="BZ160" s="104"/>
      <c r="CA160" s="105"/>
      <c r="CB160" s="105"/>
      <c r="CC160" s="105"/>
      <c r="CD160" s="105"/>
      <c r="CE160" s="105"/>
      <c r="CF160" s="105"/>
      <c r="CG160" s="105"/>
      <c r="CH160" s="105"/>
      <c r="CI160" s="105"/>
      <c r="CJ160" s="105"/>
      <c r="CK160" s="105"/>
      <c r="CL160" s="104">
        <v>0</v>
      </c>
      <c r="CM160" s="105">
        <v>0</v>
      </c>
      <c r="CN160" s="105">
        <v>0</v>
      </c>
      <c r="CO160" s="105">
        <v>0</v>
      </c>
      <c r="CP160" s="105">
        <v>0</v>
      </c>
      <c r="CQ160" s="105">
        <v>0</v>
      </c>
      <c r="CR160" s="105">
        <v>0</v>
      </c>
      <c r="CS160" s="105">
        <v>0</v>
      </c>
      <c r="CT160" s="105">
        <v>0</v>
      </c>
      <c r="CU160" s="105">
        <v>0</v>
      </c>
      <c r="CV160" s="105">
        <v>0</v>
      </c>
      <c r="CW160" s="106">
        <v>0</v>
      </c>
      <c r="CX160" s="104">
        <v>0</v>
      </c>
      <c r="CY160" s="105">
        <v>0</v>
      </c>
      <c r="CZ160" s="105">
        <v>0</v>
      </c>
      <c r="DA160" s="105">
        <v>0</v>
      </c>
      <c r="DB160" s="105">
        <v>0</v>
      </c>
      <c r="DC160" s="105">
        <v>0</v>
      </c>
      <c r="DD160" s="105">
        <v>0</v>
      </c>
      <c r="DE160" s="105">
        <v>0</v>
      </c>
      <c r="DF160" s="105">
        <v>0</v>
      </c>
      <c r="DG160" s="105">
        <v>0</v>
      </c>
      <c r="DH160" s="105">
        <v>0</v>
      </c>
      <c r="DI160" s="106">
        <v>0</v>
      </c>
      <c r="DJ160" s="104">
        <v>0</v>
      </c>
      <c r="DK160" s="105">
        <v>0</v>
      </c>
      <c r="DL160" s="105">
        <v>0</v>
      </c>
      <c r="DM160" s="105">
        <v>0</v>
      </c>
      <c r="DN160" s="105">
        <v>0</v>
      </c>
      <c r="DO160" s="105">
        <v>0</v>
      </c>
      <c r="DP160" s="105">
        <v>0</v>
      </c>
      <c r="DQ160" s="105">
        <v>0</v>
      </c>
      <c r="DR160" s="105">
        <v>0</v>
      </c>
      <c r="DS160" s="105">
        <v>0</v>
      </c>
      <c r="DT160" s="105">
        <v>0</v>
      </c>
      <c r="DU160" s="106">
        <v>0</v>
      </c>
    </row>
    <row r="161" spans="1:125">
      <c r="D161" s="74">
        <v>4323</v>
      </c>
      <c r="E161" s="78" t="s">
        <v>320</v>
      </c>
      <c r="F161" s="104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6"/>
      <c r="R161" s="104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6"/>
      <c r="AD161" s="104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6"/>
      <c r="AP161" s="104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6"/>
      <c r="BB161" s="104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6"/>
      <c r="BN161" s="104"/>
      <c r="BO161" s="105"/>
      <c r="BP161" s="105"/>
      <c r="BQ161" s="105"/>
      <c r="BR161" s="105"/>
      <c r="BS161" s="105"/>
      <c r="BT161" s="105"/>
      <c r="BU161" s="105"/>
      <c r="BV161" s="105"/>
      <c r="BW161" s="105"/>
      <c r="BX161" s="105"/>
      <c r="BY161" s="106"/>
      <c r="BZ161" s="104"/>
      <c r="CA161" s="105"/>
      <c r="CB161" s="105"/>
      <c r="CC161" s="105"/>
      <c r="CD161" s="105"/>
      <c r="CE161" s="105"/>
      <c r="CF161" s="105"/>
      <c r="CG161" s="105"/>
      <c r="CH161" s="105"/>
      <c r="CI161" s="105"/>
      <c r="CJ161" s="105"/>
      <c r="CK161" s="105"/>
      <c r="CL161" s="104">
        <v>0</v>
      </c>
      <c r="CM161" s="105">
        <v>0</v>
      </c>
      <c r="CN161" s="105">
        <v>0</v>
      </c>
      <c r="CO161" s="105">
        <v>0</v>
      </c>
      <c r="CP161" s="105">
        <v>0</v>
      </c>
      <c r="CQ161" s="105">
        <v>0</v>
      </c>
      <c r="CR161" s="105">
        <v>0</v>
      </c>
      <c r="CS161" s="105">
        <v>0</v>
      </c>
      <c r="CT161" s="105">
        <v>0</v>
      </c>
      <c r="CU161" s="105">
        <v>0</v>
      </c>
      <c r="CV161" s="105">
        <v>0</v>
      </c>
      <c r="CW161" s="106">
        <v>0</v>
      </c>
      <c r="CX161" s="104">
        <v>0</v>
      </c>
      <c r="CY161" s="105">
        <v>0</v>
      </c>
      <c r="CZ161" s="105">
        <v>0</v>
      </c>
      <c r="DA161" s="105">
        <v>0</v>
      </c>
      <c r="DB161" s="105">
        <v>0</v>
      </c>
      <c r="DC161" s="105">
        <v>0</v>
      </c>
      <c r="DD161" s="105">
        <v>0</v>
      </c>
      <c r="DE161" s="105">
        <v>0</v>
      </c>
      <c r="DF161" s="105">
        <v>0</v>
      </c>
      <c r="DG161" s="105">
        <v>0</v>
      </c>
      <c r="DH161" s="105">
        <v>0</v>
      </c>
      <c r="DI161" s="106">
        <v>0</v>
      </c>
      <c r="DJ161" s="104">
        <v>0</v>
      </c>
      <c r="DK161" s="105">
        <v>0</v>
      </c>
      <c r="DL161" s="105">
        <v>0</v>
      </c>
      <c r="DM161" s="105">
        <v>0</v>
      </c>
      <c r="DN161" s="105">
        <v>0</v>
      </c>
      <c r="DO161" s="105">
        <v>0</v>
      </c>
      <c r="DP161" s="105">
        <v>0</v>
      </c>
      <c r="DQ161" s="105">
        <v>0</v>
      </c>
      <c r="DR161" s="105">
        <v>0</v>
      </c>
      <c r="DS161" s="105">
        <v>0</v>
      </c>
      <c r="DT161" s="105">
        <v>0</v>
      </c>
      <c r="DU161" s="106">
        <v>0</v>
      </c>
    </row>
    <row r="162" spans="1:125">
      <c r="D162" s="74">
        <v>4324</v>
      </c>
      <c r="E162" s="78" t="s">
        <v>322</v>
      </c>
      <c r="F162" s="104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6"/>
      <c r="R162" s="104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6"/>
      <c r="AD162" s="104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6"/>
      <c r="AP162" s="104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6"/>
      <c r="BB162" s="104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6"/>
      <c r="BN162" s="104"/>
      <c r="BO162" s="105"/>
      <c r="BP162" s="105"/>
      <c r="BQ162" s="105"/>
      <c r="BR162" s="105"/>
      <c r="BS162" s="105"/>
      <c r="BT162" s="105"/>
      <c r="BU162" s="105"/>
      <c r="BV162" s="105"/>
      <c r="BW162" s="105"/>
      <c r="BX162" s="105"/>
      <c r="BY162" s="106"/>
      <c r="BZ162" s="104"/>
      <c r="CA162" s="105"/>
      <c r="CB162" s="105"/>
      <c r="CC162" s="105"/>
      <c r="CD162" s="105"/>
      <c r="CE162" s="105"/>
      <c r="CF162" s="105"/>
      <c r="CG162" s="105"/>
      <c r="CH162" s="105"/>
      <c r="CI162" s="105"/>
      <c r="CJ162" s="105"/>
      <c r="CK162" s="105"/>
      <c r="CL162" s="104">
        <v>0</v>
      </c>
      <c r="CM162" s="105">
        <v>0</v>
      </c>
      <c r="CN162" s="105">
        <v>2500</v>
      </c>
      <c r="CO162" s="105">
        <v>4000</v>
      </c>
      <c r="CP162" s="105">
        <v>0</v>
      </c>
      <c r="CQ162" s="105">
        <v>0</v>
      </c>
      <c r="CR162" s="105">
        <v>1000</v>
      </c>
      <c r="CS162" s="105">
        <v>20300</v>
      </c>
      <c r="CT162" s="105">
        <v>3000</v>
      </c>
      <c r="CU162" s="105">
        <v>15972.19</v>
      </c>
      <c r="CV162" s="105">
        <v>206616.24</v>
      </c>
      <c r="CW162" s="106">
        <v>1232256.8</v>
      </c>
      <c r="CX162" s="104">
        <v>0</v>
      </c>
      <c r="CY162" s="105">
        <v>0</v>
      </c>
      <c r="CZ162" s="105">
        <v>0</v>
      </c>
      <c r="DA162" s="105">
        <v>0</v>
      </c>
      <c r="DB162" s="105">
        <v>0</v>
      </c>
      <c r="DC162" s="105">
        <v>234418.61</v>
      </c>
      <c r="DD162" s="105">
        <v>0</v>
      </c>
      <c r="DE162" s="105">
        <v>165647.53</v>
      </c>
      <c r="DF162" s="105">
        <v>6513.4</v>
      </c>
      <c r="DG162" s="105">
        <v>472164.72</v>
      </c>
      <c r="DH162" s="105">
        <v>60900</v>
      </c>
      <c r="DI162" s="106">
        <v>897119.86</v>
      </c>
      <c r="DJ162" s="104">
        <v>0</v>
      </c>
      <c r="DK162" s="105">
        <v>0</v>
      </c>
      <c r="DL162" s="105">
        <v>210000</v>
      </c>
      <c r="DM162" s="105">
        <v>0</v>
      </c>
      <c r="DN162" s="105">
        <v>0</v>
      </c>
      <c r="DO162" s="105">
        <v>10000</v>
      </c>
      <c r="DP162" s="105">
        <v>202999.94</v>
      </c>
      <c r="DQ162" s="105">
        <v>0</v>
      </c>
      <c r="DR162" s="105">
        <v>0</v>
      </c>
      <c r="DS162" s="105">
        <v>0</v>
      </c>
      <c r="DT162" s="105">
        <v>0</v>
      </c>
      <c r="DU162" s="106">
        <v>0</v>
      </c>
    </row>
    <row r="163" spans="1:125">
      <c r="D163" s="74">
        <v>4325</v>
      </c>
      <c r="E163" s="78" t="s">
        <v>324</v>
      </c>
      <c r="F163" s="104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6"/>
      <c r="R163" s="104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6"/>
      <c r="AD163" s="104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6"/>
      <c r="AP163" s="104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6"/>
      <c r="BB163" s="104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6"/>
      <c r="BN163" s="104"/>
      <c r="BO163" s="105"/>
      <c r="BP163" s="105"/>
      <c r="BQ163" s="105"/>
      <c r="BR163" s="105"/>
      <c r="BS163" s="105"/>
      <c r="BT163" s="105"/>
      <c r="BU163" s="105"/>
      <c r="BV163" s="105"/>
      <c r="BW163" s="105"/>
      <c r="BX163" s="105"/>
      <c r="BY163" s="106"/>
      <c r="BZ163" s="104"/>
      <c r="CA163" s="105"/>
      <c r="CB163" s="105"/>
      <c r="CC163" s="105"/>
      <c r="CD163" s="105"/>
      <c r="CE163" s="105"/>
      <c r="CF163" s="105"/>
      <c r="CG163" s="105"/>
      <c r="CH163" s="105"/>
      <c r="CI163" s="105"/>
      <c r="CJ163" s="105"/>
      <c r="CK163" s="105"/>
      <c r="CL163" s="104">
        <v>0</v>
      </c>
      <c r="CM163" s="105">
        <v>0</v>
      </c>
      <c r="CN163" s="105">
        <v>0</v>
      </c>
      <c r="CO163" s="105">
        <v>0</v>
      </c>
      <c r="CP163" s="105">
        <v>0</v>
      </c>
      <c r="CQ163" s="105">
        <v>0</v>
      </c>
      <c r="CR163" s="105">
        <v>0</v>
      </c>
      <c r="CS163" s="105">
        <v>0</v>
      </c>
      <c r="CT163" s="105">
        <v>0</v>
      </c>
      <c r="CU163" s="105">
        <v>0</v>
      </c>
      <c r="CV163" s="105">
        <v>0</v>
      </c>
      <c r="CW163" s="106">
        <v>0</v>
      </c>
      <c r="CX163" s="104">
        <v>0</v>
      </c>
      <c r="CY163" s="105">
        <v>0</v>
      </c>
      <c r="CZ163" s="105">
        <v>0</v>
      </c>
      <c r="DA163" s="105">
        <v>0</v>
      </c>
      <c r="DB163" s="105">
        <v>0</v>
      </c>
      <c r="DC163" s="105">
        <v>0</v>
      </c>
      <c r="DD163" s="105">
        <v>0</v>
      </c>
      <c r="DE163" s="105">
        <v>0</v>
      </c>
      <c r="DF163" s="105">
        <v>0</v>
      </c>
      <c r="DG163" s="105">
        <v>0</v>
      </c>
      <c r="DH163" s="105">
        <v>0</v>
      </c>
      <c r="DI163" s="106">
        <v>0</v>
      </c>
      <c r="DJ163" s="104">
        <v>0</v>
      </c>
      <c r="DK163" s="105">
        <v>0</v>
      </c>
      <c r="DL163" s="105">
        <v>0</v>
      </c>
      <c r="DM163" s="105">
        <v>0</v>
      </c>
      <c r="DN163" s="105">
        <v>0</v>
      </c>
      <c r="DO163" s="105">
        <v>0</v>
      </c>
      <c r="DP163" s="105">
        <v>0</v>
      </c>
      <c r="DQ163" s="105">
        <v>0</v>
      </c>
      <c r="DR163" s="105">
        <v>0</v>
      </c>
      <c r="DS163" s="105">
        <v>0</v>
      </c>
      <c r="DT163" s="105">
        <v>0</v>
      </c>
      <c r="DU163" s="106">
        <v>0</v>
      </c>
    </row>
    <row r="164" spans="1:125">
      <c r="D164" s="74">
        <v>4326</v>
      </c>
      <c r="E164" s="78" t="s">
        <v>326</v>
      </c>
      <c r="F164" s="104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6"/>
      <c r="R164" s="104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6"/>
      <c r="AD164" s="104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6"/>
      <c r="AP164" s="104"/>
      <c r="AQ164" s="105"/>
      <c r="AR164" s="105"/>
      <c r="AS164" s="105"/>
      <c r="AT164" s="105"/>
      <c r="AU164" s="105"/>
      <c r="AV164" s="105"/>
      <c r="AW164" s="105"/>
      <c r="AX164" s="105"/>
      <c r="AY164" s="105"/>
      <c r="AZ164" s="105"/>
      <c r="BA164" s="106"/>
      <c r="BB164" s="104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6"/>
      <c r="BN164" s="104"/>
      <c r="BO164" s="105"/>
      <c r="BP164" s="105"/>
      <c r="BQ164" s="105"/>
      <c r="BR164" s="105"/>
      <c r="BS164" s="105"/>
      <c r="BT164" s="105"/>
      <c r="BU164" s="105"/>
      <c r="BV164" s="105"/>
      <c r="BW164" s="105"/>
      <c r="BX164" s="105"/>
      <c r="BY164" s="106"/>
      <c r="BZ164" s="104"/>
      <c r="CA164" s="105"/>
      <c r="CB164" s="105"/>
      <c r="CC164" s="105"/>
      <c r="CD164" s="105"/>
      <c r="CE164" s="105"/>
      <c r="CF164" s="105"/>
      <c r="CG164" s="105"/>
      <c r="CH164" s="105"/>
      <c r="CI164" s="105"/>
      <c r="CJ164" s="105"/>
      <c r="CK164" s="105"/>
      <c r="CL164" s="104">
        <v>0</v>
      </c>
      <c r="CM164" s="105">
        <v>0</v>
      </c>
      <c r="CN164" s="105">
        <v>0</v>
      </c>
      <c r="CO164" s="105">
        <v>0</v>
      </c>
      <c r="CP164" s="105">
        <v>0</v>
      </c>
      <c r="CQ164" s="105">
        <v>0</v>
      </c>
      <c r="CR164" s="105">
        <v>0</v>
      </c>
      <c r="CS164" s="105">
        <v>0</v>
      </c>
      <c r="CT164" s="105">
        <v>0</v>
      </c>
      <c r="CU164" s="105">
        <v>0</v>
      </c>
      <c r="CV164" s="105">
        <v>0</v>
      </c>
      <c r="CW164" s="106">
        <v>0</v>
      </c>
      <c r="CX164" s="104">
        <v>0</v>
      </c>
      <c r="CY164" s="105">
        <v>0</v>
      </c>
      <c r="CZ164" s="105">
        <v>0</v>
      </c>
      <c r="DA164" s="105">
        <v>0</v>
      </c>
      <c r="DB164" s="105">
        <v>0</v>
      </c>
      <c r="DC164" s="105">
        <v>0</v>
      </c>
      <c r="DD164" s="105">
        <v>0</v>
      </c>
      <c r="DE164" s="105">
        <v>0</v>
      </c>
      <c r="DF164" s="105">
        <v>0</v>
      </c>
      <c r="DG164" s="105">
        <v>0</v>
      </c>
      <c r="DH164" s="105">
        <v>0</v>
      </c>
      <c r="DI164" s="106">
        <v>350000</v>
      </c>
      <c r="DJ164" s="104">
        <v>0</v>
      </c>
      <c r="DK164" s="105">
        <v>0</v>
      </c>
      <c r="DL164" s="105">
        <v>0</v>
      </c>
      <c r="DM164" s="105">
        <v>0</v>
      </c>
      <c r="DN164" s="105">
        <v>0</v>
      </c>
      <c r="DO164" s="105">
        <v>0</v>
      </c>
      <c r="DP164" s="105">
        <v>0</v>
      </c>
      <c r="DQ164" s="105">
        <v>0</v>
      </c>
      <c r="DR164" s="105">
        <v>0</v>
      </c>
      <c r="DS164" s="105">
        <v>0</v>
      </c>
      <c r="DT164" s="105">
        <v>0</v>
      </c>
      <c r="DU164" s="106">
        <v>0</v>
      </c>
    </row>
    <row r="165" spans="1:125">
      <c r="C165" s="74">
        <v>441</v>
      </c>
      <c r="D165" s="74">
        <v>44</v>
      </c>
      <c r="E165" s="78" t="s">
        <v>560</v>
      </c>
      <c r="F165" s="104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6"/>
      <c r="R165" s="104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6"/>
      <c r="AD165" s="104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6"/>
      <c r="AP165" s="104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6"/>
      <c r="BB165" s="104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6"/>
      <c r="BN165" s="104"/>
      <c r="BO165" s="105"/>
      <c r="BP165" s="105"/>
      <c r="BQ165" s="105"/>
      <c r="BR165" s="105"/>
      <c r="BS165" s="105"/>
      <c r="BT165" s="105"/>
      <c r="BU165" s="105"/>
      <c r="BV165" s="105"/>
      <c r="BW165" s="105"/>
      <c r="BX165" s="105"/>
      <c r="BY165" s="106"/>
      <c r="BZ165" s="104"/>
      <c r="CA165" s="105"/>
      <c r="CB165" s="105"/>
      <c r="CC165" s="105"/>
      <c r="CD165" s="105"/>
      <c r="CE165" s="105"/>
      <c r="CF165" s="105"/>
      <c r="CG165" s="105"/>
      <c r="CH165" s="105"/>
      <c r="CI165" s="105"/>
      <c r="CJ165" s="105"/>
      <c r="CK165" s="105"/>
      <c r="CL165" s="104">
        <v>138077.81000000003</v>
      </c>
      <c r="CM165" s="105">
        <v>2008065.0199999998</v>
      </c>
      <c r="CN165" s="105">
        <v>4422241.25</v>
      </c>
      <c r="CO165" s="105">
        <v>4197672.6700000009</v>
      </c>
      <c r="CP165" s="105">
        <v>4236917.4399999995</v>
      </c>
      <c r="CQ165" s="105">
        <v>4706155.4200000009</v>
      </c>
      <c r="CR165" s="105">
        <v>4524523.57</v>
      </c>
      <c r="CS165" s="105">
        <v>4216317.49</v>
      </c>
      <c r="CT165" s="105">
        <v>3941356.5699999994</v>
      </c>
      <c r="CU165" s="105">
        <v>5975320.6699999981</v>
      </c>
      <c r="CV165" s="105">
        <v>6045846.2700000005</v>
      </c>
      <c r="CW165" s="106">
        <v>17373008.68</v>
      </c>
      <c r="CX165" s="104">
        <v>1660981.6799999992</v>
      </c>
      <c r="CY165" s="105">
        <v>706574.4800000001</v>
      </c>
      <c r="CZ165" s="105">
        <v>6200648.6300000018</v>
      </c>
      <c r="DA165" s="105">
        <v>3101737.11</v>
      </c>
      <c r="DB165" s="105">
        <v>6084586.5699999984</v>
      </c>
      <c r="DC165" s="105">
        <v>5981156.5000000019</v>
      </c>
      <c r="DD165" s="105">
        <v>5869125.5700000059</v>
      </c>
      <c r="DE165" s="105">
        <v>7492513.8399999971</v>
      </c>
      <c r="DF165" s="105">
        <v>4710598.8999999985</v>
      </c>
      <c r="DG165" s="105">
        <v>9173399.000000013</v>
      </c>
      <c r="DH165" s="105">
        <v>6185989.7799999975</v>
      </c>
      <c r="DI165" s="106">
        <v>17985062.270000018</v>
      </c>
      <c r="DJ165" s="104">
        <v>212599.13000000003</v>
      </c>
      <c r="DK165" s="105">
        <v>13042118.35</v>
      </c>
      <c r="DL165" s="105">
        <v>3425472.6699999962</v>
      </c>
      <c r="DM165" s="105">
        <v>16016853.459999995</v>
      </c>
      <c r="DN165" s="105">
        <v>2373603.1400000025</v>
      </c>
      <c r="DO165" s="105">
        <v>12413886.129999995</v>
      </c>
      <c r="DP165" s="105">
        <v>4697147.7100000083</v>
      </c>
      <c r="DQ165" s="105">
        <v>0</v>
      </c>
      <c r="DR165" s="105">
        <v>0</v>
      </c>
      <c r="DS165" s="105">
        <v>0</v>
      </c>
      <c r="DT165" s="105">
        <v>0</v>
      </c>
      <c r="DU165" s="106">
        <v>0</v>
      </c>
    </row>
    <row r="166" spans="1:125">
      <c r="C166" s="74">
        <v>441</v>
      </c>
      <c r="D166" s="74">
        <v>440</v>
      </c>
      <c r="E166" s="78" t="s">
        <v>430</v>
      </c>
      <c r="F166" s="104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6"/>
      <c r="R166" s="104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6"/>
      <c r="AD166" s="104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6"/>
      <c r="AP166" s="104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6"/>
      <c r="BB166" s="104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6"/>
      <c r="BN166" s="104"/>
      <c r="BO166" s="105"/>
      <c r="BP166" s="105"/>
      <c r="BQ166" s="105"/>
      <c r="BR166" s="105"/>
      <c r="BS166" s="105"/>
      <c r="BT166" s="105"/>
      <c r="BU166" s="105"/>
      <c r="BV166" s="105"/>
      <c r="BW166" s="105"/>
      <c r="BX166" s="105"/>
      <c r="BY166" s="106"/>
      <c r="BZ166" s="104"/>
      <c r="CA166" s="105"/>
      <c r="CB166" s="105"/>
      <c r="CC166" s="105"/>
      <c r="CD166" s="105"/>
      <c r="CE166" s="105"/>
      <c r="CF166" s="105"/>
      <c r="CG166" s="105"/>
      <c r="CH166" s="105"/>
      <c r="CI166" s="105"/>
      <c r="CJ166" s="105"/>
      <c r="CK166" s="105"/>
      <c r="CL166" s="104">
        <v>159304.27999999997</v>
      </c>
      <c r="CM166" s="105">
        <v>113445.32999999999</v>
      </c>
      <c r="CN166" s="105">
        <v>518917.44999999995</v>
      </c>
      <c r="CO166" s="105">
        <v>701872.01000000152</v>
      </c>
      <c r="CP166" s="105">
        <v>697226.15</v>
      </c>
      <c r="CQ166" s="105">
        <v>503944.99999999994</v>
      </c>
      <c r="CR166" s="105">
        <v>403992.4</v>
      </c>
      <c r="CS166" s="105">
        <v>1283008.3199999998</v>
      </c>
      <c r="CT166" s="105">
        <v>1970526.5499999998</v>
      </c>
      <c r="CU166" s="105">
        <v>655809.37</v>
      </c>
      <c r="CV166" s="105">
        <v>440058.91</v>
      </c>
      <c r="CW166" s="106">
        <v>4764124.82</v>
      </c>
      <c r="CX166" s="104">
        <v>13739.029999999999</v>
      </c>
      <c r="CY166" s="105">
        <v>367892.64999999979</v>
      </c>
      <c r="CZ166" s="105">
        <v>424354.38999999996</v>
      </c>
      <c r="DA166" s="105">
        <v>749348.70999999985</v>
      </c>
      <c r="DB166" s="105">
        <v>634069.50000000012</v>
      </c>
      <c r="DC166" s="105">
        <v>766400.02999999991</v>
      </c>
      <c r="DD166" s="105">
        <v>763771.87</v>
      </c>
      <c r="DE166" s="105">
        <v>1885129.5800000003</v>
      </c>
      <c r="DF166" s="105">
        <v>496373.51000000007</v>
      </c>
      <c r="DG166" s="105">
        <v>46958821.280000001</v>
      </c>
      <c r="DH166" s="105">
        <v>4562097.6400000006</v>
      </c>
      <c r="DI166" s="106">
        <v>6732420.6899999958</v>
      </c>
      <c r="DJ166" s="104">
        <v>61723.010000000024</v>
      </c>
      <c r="DK166" s="105">
        <v>312554.87</v>
      </c>
      <c r="DL166" s="105">
        <v>1618272.1700000025</v>
      </c>
      <c r="DM166" s="105">
        <v>608967.27</v>
      </c>
      <c r="DN166" s="105">
        <v>1154162.4099999999</v>
      </c>
      <c r="DO166" s="105">
        <v>968554.92</v>
      </c>
      <c r="DP166" s="105">
        <v>839898.99999999977</v>
      </c>
      <c r="DQ166" s="105">
        <v>0</v>
      </c>
      <c r="DR166" s="105">
        <v>0</v>
      </c>
      <c r="DS166" s="105">
        <v>0</v>
      </c>
      <c r="DT166" s="105">
        <v>0</v>
      </c>
      <c r="DU166" s="106">
        <v>0</v>
      </c>
    </row>
    <row r="167" spans="1:125">
      <c r="D167" s="74">
        <v>4411</v>
      </c>
      <c r="E167" s="78" t="s">
        <v>330</v>
      </c>
      <c r="F167" s="104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6"/>
      <c r="R167" s="104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6"/>
      <c r="AD167" s="104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6"/>
      <c r="AP167" s="104"/>
      <c r="AQ167" s="105"/>
      <c r="AR167" s="105"/>
      <c r="AS167" s="105"/>
      <c r="AT167" s="105"/>
      <c r="AU167" s="105"/>
      <c r="AV167" s="105"/>
      <c r="AW167" s="105"/>
      <c r="AX167" s="105"/>
      <c r="AY167" s="105"/>
      <c r="AZ167" s="105"/>
      <c r="BA167" s="106"/>
      <c r="BB167" s="104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6"/>
      <c r="BN167" s="104"/>
      <c r="BO167" s="105"/>
      <c r="BP167" s="105"/>
      <c r="BQ167" s="105"/>
      <c r="BR167" s="105"/>
      <c r="BS167" s="105"/>
      <c r="BT167" s="105"/>
      <c r="BU167" s="105"/>
      <c r="BV167" s="105"/>
      <c r="BW167" s="105"/>
      <c r="BX167" s="105"/>
      <c r="BY167" s="106"/>
      <c r="BZ167" s="104"/>
      <c r="CA167" s="105"/>
      <c r="CB167" s="105"/>
      <c r="CC167" s="105"/>
      <c r="CD167" s="105"/>
      <c r="CE167" s="105"/>
      <c r="CF167" s="105"/>
      <c r="CG167" s="105"/>
      <c r="CH167" s="105"/>
      <c r="CI167" s="105"/>
      <c r="CJ167" s="105"/>
      <c r="CK167" s="105"/>
      <c r="CL167" s="104">
        <v>0</v>
      </c>
      <c r="CM167" s="105">
        <v>0</v>
      </c>
      <c r="CN167" s="105">
        <v>0</v>
      </c>
      <c r="CO167" s="105">
        <v>0</v>
      </c>
      <c r="CP167" s="105">
        <v>0</v>
      </c>
      <c r="CQ167" s="105">
        <v>0</v>
      </c>
      <c r="CR167" s="105">
        <v>0</v>
      </c>
      <c r="CS167" s="105">
        <v>0</v>
      </c>
      <c r="CT167" s="105">
        <v>0</v>
      </c>
      <c r="CU167" s="105">
        <v>0</v>
      </c>
      <c r="CV167" s="105">
        <v>0</v>
      </c>
      <c r="CW167" s="106">
        <v>0</v>
      </c>
      <c r="CX167" s="104">
        <v>0</v>
      </c>
      <c r="CY167" s="105">
        <v>0</v>
      </c>
      <c r="CZ167" s="105">
        <v>0</v>
      </c>
      <c r="DA167" s="105">
        <v>0</v>
      </c>
      <c r="DB167" s="105">
        <v>0</v>
      </c>
      <c r="DC167" s="105">
        <v>0</v>
      </c>
      <c r="DD167" s="105">
        <v>0</v>
      </c>
      <c r="DE167" s="105">
        <v>0</v>
      </c>
      <c r="DF167" s="105">
        <v>0</v>
      </c>
      <c r="DG167" s="105">
        <v>0</v>
      </c>
      <c r="DH167" s="105">
        <v>0</v>
      </c>
      <c r="DI167" s="106">
        <v>0</v>
      </c>
      <c r="DJ167" s="104">
        <v>1691.0099999999995</v>
      </c>
      <c r="DK167" s="105">
        <v>9313.43</v>
      </c>
      <c r="DL167" s="105">
        <v>4113.01</v>
      </c>
      <c r="DM167" s="105">
        <v>21506.959999999995</v>
      </c>
      <c r="DN167" s="105">
        <v>6491.63</v>
      </c>
      <c r="DO167" s="105">
        <v>21200</v>
      </c>
      <c r="DP167" s="105">
        <v>5391.0099999999993</v>
      </c>
      <c r="DQ167" s="105">
        <v>0</v>
      </c>
      <c r="DR167" s="105">
        <v>0</v>
      </c>
      <c r="DS167" s="105">
        <v>0</v>
      </c>
      <c r="DT167" s="105">
        <v>0</v>
      </c>
      <c r="DU167" s="106">
        <v>0</v>
      </c>
    </row>
    <row r="168" spans="1:125">
      <c r="D168" s="74">
        <v>4412</v>
      </c>
      <c r="E168" s="78" t="s">
        <v>332</v>
      </c>
      <c r="F168" s="104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6"/>
      <c r="R168" s="104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6"/>
      <c r="AD168" s="104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6"/>
      <c r="AP168" s="104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6"/>
      <c r="BB168" s="104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6"/>
      <c r="BN168" s="104"/>
      <c r="BO168" s="105"/>
      <c r="BP168" s="105"/>
      <c r="BQ168" s="105"/>
      <c r="BR168" s="105"/>
      <c r="BS168" s="105"/>
      <c r="BT168" s="105"/>
      <c r="BU168" s="105"/>
      <c r="BV168" s="105"/>
      <c r="BW168" s="105"/>
      <c r="BX168" s="105"/>
      <c r="BY168" s="106"/>
      <c r="BZ168" s="104"/>
      <c r="CA168" s="105"/>
      <c r="CB168" s="105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4">
        <v>12.02</v>
      </c>
      <c r="CM168" s="105">
        <v>0</v>
      </c>
      <c r="CN168" s="105">
        <v>30226.03</v>
      </c>
      <c r="CO168" s="105">
        <v>15007.490000000002</v>
      </c>
      <c r="CP168" s="105">
        <v>225490.40000000002</v>
      </c>
      <c r="CQ168" s="105">
        <v>51444.079999999958</v>
      </c>
      <c r="CR168" s="105">
        <v>74478.399999999994</v>
      </c>
      <c r="CS168" s="105">
        <v>100268.87</v>
      </c>
      <c r="CT168" s="105">
        <v>138821.51</v>
      </c>
      <c r="CU168" s="105">
        <v>81485.640000000014</v>
      </c>
      <c r="CV168" s="105">
        <v>81667.290000000008</v>
      </c>
      <c r="CW168" s="106">
        <v>578627.45000000019</v>
      </c>
      <c r="CX168" s="104">
        <v>0</v>
      </c>
      <c r="CY168" s="105">
        <v>22379.27</v>
      </c>
      <c r="CZ168" s="105">
        <v>103653.71</v>
      </c>
      <c r="DA168" s="105">
        <v>20782.279999999992</v>
      </c>
      <c r="DB168" s="105">
        <v>89077.27</v>
      </c>
      <c r="DC168" s="105">
        <v>139274.37</v>
      </c>
      <c r="DD168" s="105">
        <v>62406.84</v>
      </c>
      <c r="DE168" s="105">
        <v>202667.74</v>
      </c>
      <c r="DF168" s="105">
        <v>49724.229999999996</v>
      </c>
      <c r="DG168" s="105">
        <v>60295.280000000006</v>
      </c>
      <c r="DH168" s="105">
        <v>279165.02</v>
      </c>
      <c r="DI168" s="106">
        <v>373073.87000000005</v>
      </c>
      <c r="DJ168" s="104">
        <v>0</v>
      </c>
      <c r="DK168" s="105">
        <v>43400</v>
      </c>
      <c r="DL168" s="105">
        <v>56179.9</v>
      </c>
      <c r="DM168" s="105">
        <v>65730</v>
      </c>
      <c r="DN168" s="105">
        <v>33304</v>
      </c>
      <c r="DO168" s="105">
        <v>192200</v>
      </c>
      <c r="DP168" s="105">
        <v>42500</v>
      </c>
      <c r="DQ168" s="105">
        <v>0</v>
      </c>
      <c r="DR168" s="105">
        <v>0</v>
      </c>
      <c r="DS168" s="105">
        <v>0</v>
      </c>
      <c r="DT168" s="105">
        <v>0</v>
      </c>
      <c r="DU168" s="106">
        <v>0</v>
      </c>
    </row>
    <row r="169" spans="1:125">
      <c r="D169" s="74">
        <v>4413</v>
      </c>
      <c r="E169" s="78" t="s">
        <v>334</v>
      </c>
      <c r="F169" s="104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6"/>
      <c r="R169" s="104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6"/>
      <c r="AD169" s="104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6"/>
      <c r="AP169" s="104"/>
      <c r="AQ169" s="105"/>
      <c r="AR169" s="105"/>
      <c r="AS169" s="105"/>
      <c r="AT169" s="105"/>
      <c r="AU169" s="105"/>
      <c r="AV169" s="105"/>
      <c r="AW169" s="105"/>
      <c r="AX169" s="105"/>
      <c r="AY169" s="105"/>
      <c r="AZ169" s="105"/>
      <c r="BA169" s="106"/>
      <c r="BB169" s="104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6"/>
      <c r="BN169" s="104"/>
      <c r="BO169" s="105"/>
      <c r="BP169" s="105"/>
      <c r="BQ169" s="105"/>
      <c r="BR169" s="105"/>
      <c r="BS169" s="105"/>
      <c r="BT169" s="105"/>
      <c r="BU169" s="105"/>
      <c r="BV169" s="105"/>
      <c r="BW169" s="105"/>
      <c r="BX169" s="105"/>
      <c r="BY169" s="106"/>
      <c r="BZ169" s="104"/>
      <c r="CA169" s="105"/>
      <c r="CB169" s="105"/>
      <c r="CC169" s="105"/>
      <c r="CD169" s="105"/>
      <c r="CE169" s="105"/>
      <c r="CF169" s="105"/>
      <c r="CG169" s="105"/>
      <c r="CH169" s="105"/>
      <c r="CI169" s="105"/>
      <c r="CJ169" s="105"/>
      <c r="CK169" s="105"/>
      <c r="CL169" s="104">
        <v>93855.349999999991</v>
      </c>
      <c r="CM169" s="105">
        <v>23663.710000000003</v>
      </c>
      <c r="CN169" s="105">
        <v>293243.46999999997</v>
      </c>
      <c r="CO169" s="105">
        <v>282990.63999999996</v>
      </c>
      <c r="CP169" s="105">
        <v>10496.16</v>
      </c>
      <c r="CQ169" s="105">
        <v>25738.059999999998</v>
      </c>
      <c r="CR169" s="105">
        <v>12980</v>
      </c>
      <c r="CS169" s="105">
        <v>327258.42</v>
      </c>
      <c r="CT169" s="105">
        <v>228386.38000000003</v>
      </c>
      <c r="CU169" s="105">
        <v>65713.599999999991</v>
      </c>
      <c r="CV169" s="105">
        <v>38780.81</v>
      </c>
      <c r="CW169" s="106">
        <v>536308.37999999989</v>
      </c>
      <c r="CX169" s="104">
        <v>0</v>
      </c>
      <c r="CY169" s="105">
        <v>228499</v>
      </c>
      <c r="CZ169" s="105">
        <v>188928.97</v>
      </c>
      <c r="DA169" s="105">
        <v>2083.33</v>
      </c>
      <c r="DB169" s="105">
        <v>0</v>
      </c>
      <c r="DC169" s="105">
        <v>15662.42</v>
      </c>
      <c r="DD169" s="105">
        <v>79691.94</v>
      </c>
      <c r="DE169" s="105">
        <v>80534.689999999988</v>
      </c>
      <c r="DF169" s="105">
        <v>67662.14</v>
      </c>
      <c r="DG169" s="105">
        <v>25612.17</v>
      </c>
      <c r="DH169" s="105">
        <v>1314.03</v>
      </c>
      <c r="DI169" s="106">
        <v>154939.32999999996</v>
      </c>
      <c r="DJ169" s="104">
        <v>0</v>
      </c>
      <c r="DK169" s="105">
        <v>49938.559999999998</v>
      </c>
      <c r="DL169" s="105">
        <v>42708.33</v>
      </c>
      <c r="DM169" s="105">
        <v>208.33</v>
      </c>
      <c r="DN169" s="105">
        <v>67464.479999999996</v>
      </c>
      <c r="DO169" s="105">
        <v>117658.33</v>
      </c>
      <c r="DP169" s="105">
        <v>127220.46</v>
      </c>
      <c r="DQ169" s="105">
        <v>0</v>
      </c>
      <c r="DR169" s="105">
        <v>0</v>
      </c>
      <c r="DS169" s="105">
        <v>0</v>
      </c>
      <c r="DT169" s="105">
        <v>0</v>
      </c>
      <c r="DU169" s="106">
        <v>0</v>
      </c>
    </row>
    <row r="170" spans="1:125">
      <c r="D170" s="74">
        <v>4414</v>
      </c>
      <c r="E170" s="78" t="s">
        <v>336</v>
      </c>
      <c r="F170" s="104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6"/>
      <c r="R170" s="104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6"/>
      <c r="AD170" s="104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6"/>
      <c r="AP170" s="104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6"/>
      <c r="BB170" s="104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6"/>
      <c r="BN170" s="104"/>
      <c r="BO170" s="105"/>
      <c r="BP170" s="105"/>
      <c r="BQ170" s="105"/>
      <c r="BR170" s="105"/>
      <c r="BS170" s="105"/>
      <c r="BT170" s="105"/>
      <c r="BU170" s="105"/>
      <c r="BV170" s="105"/>
      <c r="BW170" s="105"/>
      <c r="BX170" s="105"/>
      <c r="BY170" s="106"/>
      <c r="BZ170" s="104"/>
      <c r="CA170" s="105"/>
      <c r="CB170" s="105"/>
      <c r="CC170" s="105"/>
      <c r="CD170" s="105"/>
      <c r="CE170" s="105"/>
      <c r="CF170" s="105"/>
      <c r="CG170" s="105"/>
      <c r="CH170" s="105"/>
      <c r="CI170" s="105"/>
      <c r="CJ170" s="105"/>
      <c r="CK170" s="105"/>
      <c r="CL170" s="104">
        <v>0</v>
      </c>
      <c r="CM170" s="105">
        <v>0</v>
      </c>
      <c r="CN170" s="105">
        <v>12315.5</v>
      </c>
      <c r="CO170" s="105">
        <v>45851.06</v>
      </c>
      <c r="CP170" s="105">
        <v>38875.64</v>
      </c>
      <c r="CQ170" s="105">
        <v>60705.099999999991</v>
      </c>
      <c r="CR170" s="105">
        <v>69712.889999999985</v>
      </c>
      <c r="CS170" s="105">
        <v>18895</v>
      </c>
      <c r="CT170" s="105">
        <v>3560</v>
      </c>
      <c r="CU170" s="105">
        <v>89302</v>
      </c>
      <c r="CV170" s="105">
        <v>46575.31</v>
      </c>
      <c r="CW170" s="106">
        <v>218073.42000000004</v>
      </c>
      <c r="CX170" s="104">
        <v>0</v>
      </c>
      <c r="CY170" s="105">
        <v>0</v>
      </c>
      <c r="CZ170" s="105">
        <v>742.5</v>
      </c>
      <c r="DA170" s="105">
        <v>29402.079999999994</v>
      </c>
      <c r="DB170" s="105">
        <v>98636.09</v>
      </c>
      <c r="DC170" s="105">
        <v>15568.07</v>
      </c>
      <c r="DD170" s="105">
        <v>105222.57</v>
      </c>
      <c r="DE170" s="105">
        <v>20169.400000000001</v>
      </c>
      <c r="DF170" s="105">
        <v>32471.01</v>
      </c>
      <c r="DG170" s="105">
        <v>113821.04</v>
      </c>
      <c r="DH170" s="105">
        <v>51916.670000000013</v>
      </c>
      <c r="DI170" s="106">
        <v>104331.19999999998</v>
      </c>
      <c r="DJ170" s="104">
        <v>0</v>
      </c>
      <c r="DK170" s="105">
        <v>51282.8</v>
      </c>
      <c r="DL170" s="105">
        <v>47796.17</v>
      </c>
      <c r="DM170" s="105">
        <v>107260.9</v>
      </c>
      <c r="DN170" s="105">
        <v>109820.15000000001</v>
      </c>
      <c r="DO170" s="105">
        <v>55683.25</v>
      </c>
      <c r="DP170" s="105">
        <v>72254.22</v>
      </c>
      <c r="DQ170" s="105">
        <v>0</v>
      </c>
      <c r="DR170" s="105">
        <v>0</v>
      </c>
      <c r="DS170" s="105">
        <v>0</v>
      </c>
      <c r="DT170" s="105">
        <v>0</v>
      </c>
      <c r="DU170" s="106">
        <v>0</v>
      </c>
    </row>
    <row r="171" spans="1:125">
      <c r="D171" s="74">
        <v>4415</v>
      </c>
      <c r="E171" s="78" t="s">
        <v>338</v>
      </c>
      <c r="F171" s="104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6"/>
      <c r="R171" s="104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6"/>
      <c r="AD171" s="104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6"/>
      <c r="AP171" s="104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6"/>
      <c r="BB171" s="104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6"/>
      <c r="BN171" s="104"/>
      <c r="BO171" s="105"/>
      <c r="BP171" s="105"/>
      <c r="BQ171" s="105"/>
      <c r="BR171" s="105"/>
      <c r="BS171" s="105"/>
      <c r="BT171" s="105"/>
      <c r="BU171" s="105"/>
      <c r="BV171" s="105"/>
      <c r="BW171" s="105"/>
      <c r="BX171" s="105"/>
      <c r="BY171" s="106"/>
      <c r="BZ171" s="104"/>
      <c r="CA171" s="105"/>
      <c r="CB171" s="105"/>
      <c r="CC171" s="105"/>
      <c r="CD171" s="105"/>
      <c r="CE171" s="105"/>
      <c r="CF171" s="105"/>
      <c r="CG171" s="105"/>
      <c r="CH171" s="105"/>
      <c r="CI171" s="105"/>
      <c r="CJ171" s="105"/>
      <c r="CK171" s="105"/>
      <c r="CL171" s="104">
        <v>55698.119999999995</v>
      </c>
      <c r="CM171" s="105">
        <v>54286.359999999993</v>
      </c>
      <c r="CN171" s="105">
        <v>169744.78999999998</v>
      </c>
      <c r="CO171" s="105">
        <v>284790.03000000154</v>
      </c>
      <c r="CP171" s="105">
        <v>116365.64999999997</v>
      </c>
      <c r="CQ171" s="105">
        <v>121538.83000000003</v>
      </c>
      <c r="CR171" s="105">
        <v>205337.74000000005</v>
      </c>
      <c r="CS171" s="105">
        <v>347666.56</v>
      </c>
      <c r="CT171" s="105">
        <v>441247.23999999987</v>
      </c>
      <c r="CU171" s="105">
        <v>319322.41999999993</v>
      </c>
      <c r="CV171" s="105">
        <v>160901.00999999998</v>
      </c>
      <c r="CW171" s="106">
        <v>3051702.310000001</v>
      </c>
      <c r="CX171" s="104">
        <v>7906.58</v>
      </c>
      <c r="CY171" s="105">
        <v>93612.669999999765</v>
      </c>
      <c r="CZ171" s="105">
        <v>88391.78</v>
      </c>
      <c r="DA171" s="105">
        <v>277075.80999999994</v>
      </c>
      <c r="DB171" s="105">
        <v>320405.96000000002</v>
      </c>
      <c r="DC171" s="105">
        <v>567005.84</v>
      </c>
      <c r="DD171" s="105">
        <v>164890.24999999997</v>
      </c>
      <c r="DE171" s="105">
        <v>664939.1100000001</v>
      </c>
      <c r="DF171" s="105">
        <v>304850.76000000007</v>
      </c>
      <c r="DG171" s="105">
        <v>1421908.0799999991</v>
      </c>
      <c r="DH171" s="105">
        <v>1251630.3900000001</v>
      </c>
      <c r="DI171" s="106">
        <v>5222510.1099999957</v>
      </c>
      <c r="DJ171" s="104">
        <v>53324.730000000018</v>
      </c>
      <c r="DK171" s="105">
        <v>59601.920000000006</v>
      </c>
      <c r="DL171" s="105">
        <v>1060919.2200000025</v>
      </c>
      <c r="DM171" s="105">
        <v>213284.43999999997</v>
      </c>
      <c r="DN171" s="105">
        <v>465186.66999999993</v>
      </c>
      <c r="DO171" s="105">
        <v>367759.69999999995</v>
      </c>
      <c r="DP171" s="105">
        <v>406161.24999999983</v>
      </c>
      <c r="DQ171" s="105">
        <v>0</v>
      </c>
      <c r="DR171" s="105">
        <v>0</v>
      </c>
      <c r="DS171" s="105">
        <v>0</v>
      </c>
      <c r="DT171" s="105">
        <v>0</v>
      </c>
      <c r="DU171" s="106">
        <v>0</v>
      </c>
    </row>
    <row r="172" spans="1:125">
      <c r="D172" s="74">
        <v>4416</v>
      </c>
      <c r="E172" s="78" t="s">
        <v>340</v>
      </c>
      <c r="F172" s="104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6"/>
      <c r="R172" s="104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6"/>
      <c r="AD172" s="104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6"/>
      <c r="AP172" s="104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6"/>
      <c r="BB172" s="104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6"/>
      <c r="BN172" s="104"/>
      <c r="BO172" s="105"/>
      <c r="BP172" s="105"/>
      <c r="BQ172" s="105"/>
      <c r="BR172" s="105"/>
      <c r="BS172" s="105"/>
      <c r="BT172" s="105"/>
      <c r="BU172" s="105"/>
      <c r="BV172" s="105"/>
      <c r="BW172" s="105"/>
      <c r="BX172" s="105"/>
      <c r="BY172" s="106"/>
      <c r="BZ172" s="104"/>
      <c r="CA172" s="105"/>
      <c r="CB172" s="105"/>
      <c r="CC172" s="105"/>
      <c r="CD172" s="105"/>
      <c r="CE172" s="105"/>
      <c r="CF172" s="105"/>
      <c r="CG172" s="105"/>
      <c r="CH172" s="105"/>
      <c r="CI172" s="105"/>
      <c r="CJ172" s="105"/>
      <c r="CK172" s="105"/>
      <c r="CL172" s="104">
        <v>7638.02</v>
      </c>
      <c r="CM172" s="105">
        <v>34265.26</v>
      </c>
      <c r="CN172" s="105">
        <v>8385.0999999999985</v>
      </c>
      <c r="CO172" s="105">
        <v>63232.789999999994</v>
      </c>
      <c r="CP172" s="105">
        <v>305998.30000000005</v>
      </c>
      <c r="CQ172" s="105">
        <v>230638.74999999997</v>
      </c>
      <c r="CR172" s="105">
        <v>24869.37</v>
      </c>
      <c r="CS172" s="105">
        <v>479636.80000000005</v>
      </c>
      <c r="CT172" s="105">
        <v>30913.99</v>
      </c>
      <c r="CU172" s="105">
        <v>92913.430000000008</v>
      </c>
      <c r="CV172" s="105">
        <v>100075.76</v>
      </c>
      <c r="CW172" s="106">
        <v>359734.27</v>
      </c>
      <c r="CX172" s="104">
        <v>5832.45</v>
      </c>
      <c r="CY172" s="105">
        <v>23401.71</v>
      </c>
      <c r="CZ172" s="105">
        <v>40941.479999999996</v>
      </c>
      <c r="DA172" s="105">
        <v>418479.39</v>
      </c>
      <c r="DB172" s="105">
        <v>112868.01000000001</v>
      </c>
      <c r="DC172" s="105">
        <v>16986.690000000002</v>
      </c>
      <c r="DD172" s="105">
        <v>342113.45</v>
      </c>
      <c r="DE172" s="105">
        <v>911833.7300000001</v>
      </c>
      <c r="DF172" s="105">
        <v>31695.06</v>
      </c>
      <c r="DG172" s="105">
        <v>326789.46999999991</v>
      </c>
      <c r="DH172" s="105">
        <v>2976573.53</v>
      </c>
      <c r="DI172" s="106">
        <v>852071.23999999953</v>
      </c>
      <c r="DJ172" s="104">
        <v>6707.27</v>
      </c>
      <c r="DK172" s="105">
        <v>94430.709999999992</v>
      </c>
      <c r="DL172" s="105">
        <v>406555.54000000004</v>
      </c>
      <c r="DM172" s="105">
        <v>200976.64000000004</v>
      </c>
      <c r="DN172" s="105">
        <v>465071.95999999996</v>
      </c>
      <c r="DO172" s="105">
        <v>201405.9</v>
      </c>
      <c r="DP172" s="105">
        <v>151454.5</v>
      </c>
      <c r="DQ172" s="105">
        <v>0</v>
      </c>
      <c r="DR172" s="105">
        <v>0</v>
      </c>
      <c r="DS172" s="105">
        <v>0</v>
      </c>
      <c r="DT172" s="105">
        <v>0</v>
      </c>
      <c r="DU172" s="106">
        <v>0</v>
      </c>
    </row>
    <row r="173" spans="1:125">
      <c r="D173" s="74">
        <v>4417</v>
      </c>
      <c r="E173" s="78" t="s">
        <v>342</v>
      </c>
      <c r="F173" s="104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6"/>
      <c r="R173" s="104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6"/>
      <c r="AD173" s="104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6"/>
      <c r="AP173" s="104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6"/>
      <c r="BB173" s="104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6"/>
      <c r="BN173" s="104"/>
      <c r="BO173" s="105"/>
      <c r="BP173" s="105"/>
      <c r="BQ173" s="105"/>
      <c r="BR173" s="105"/>
      <c r="BS173" s="105"/>
      <c r="BT173" s="105"/>
      <c r="BU173" s="105"/>
      <c r="BV173" s="105"/>
      <c r="BW173" s="105"/>
      <c r="BX173" s="105"/>
      <c r="BY173" s="106"/>
      <c r="BZ173" s="104"/>
      <c r="CA173" s="105"/>
      <c r="CB173" s="105"/>
      <c r="CC173" s="105"/>
      <c r="CD173" s="105"/>
      <c r="CE173" s="105"/>
      <c r="CF173" s="105"/>
      <c r="CG173" s="105"/>
      <c r="CH173" s="105"/>
      <c r="CI173" s="105"/>
      <c r="CJ173" s="105"/>
      <c r="CK173" s="105"/>
      <c r="CL173" s="104">
        <v>2100.77</v>
      </c>
      <c r="CM173" s="105">
        <v>1230</v>
      </c>
      <c r="CN173" s="105">
        <v>5002.5600000000004</v>
      </c>
      <c r="CO173" s="105">
        <v>10000</v>
      </c>
      <c r="CP173" s="105">
        <v>0</v>
      </c>
      <c r="CQ173" s="105">
        <v>13880.18</v>
      </c>
      <c r="CR173" s="105">
        <v>16614</v>
      </c>
      <c r="CS173" s="105">
        <v>9282.67</v>
      </c>
      <c r="CT173" s="105">
        <v>2233.1899999999996</v>
      </c>
      <c r="CU173" s="105">
        <v>7072.2800000000007</v>
      </c>
      <c r="CV173" s="105">
        <v>12058.73</v>
      </c>
      <c r="CW173" s="106">
        <v>19678.989999999998</v>
      </c>
      <c r="CX173" s="104">
        <v>0</v>
      </c>
      <c r="CY173" s="105">
        <v>0</v>
      </c>
      <c r="CZ173" s="105">
        <v>1695.95</v>
      </c>
      <c r="DA173" s="105">
        <v>1525.8199999999997</v>
      </c>
      <c r="DB173" s="105">
        <v>13082.17</v>
      </c>
      <c r="DC173" s="105">
        <v>11902.640000000001</v>
      </c>
      <c r="DD173" s="105">
        <v>9446.82</v>
      </c>
      <c r="DE173" s="105">
        <v>4984.91</v>
      </c>
      <c r="DF173" s="105">
        <v>9970.31</v>
      </c>
      <c r="DG173" s="105">
        <v>10397.92</v>
      </c>
      <c r="DH173" s="105">
        <v>1498</v>
      </c>
      <c r="DI173" s="106">
        <v>25494.94</v>
      </c>
      <c r="DJ173" s="104">
        <v>0</v>
      </c>
      <c r="DK173" s="105">
        <v>4587.45</v>
      </c>
      <c r="DL173" s="105">
        <v>0</v>
      </c>
      <c r="DM173" s="105">
        <v>0</v>
      </c>
      <c r="DN173" s="105">
        <v>6823.52</v>
      </c>
      <c r="DO173" s="105">
        <v>12647.74</v>
      </c>
      <c r="DP173" s="105">
        <v>34917.56</v>
      </c>
      <c r="DQ173" s="105">
        <v>0</v>
      </c>
      <c r="DR173" s="105">
        <v>0</v>
      </c>
      <c r="DS173" s="105">
        <v>0</v>
      </c>
      <c r="DT173" s="105">
        <v>0</v>
      </c>
      <c r="DU173" s="106">
        <v>0</v>
      </c>
    </row>
    <row r="174" spans="1:125">
      <c r="D174" s="74">
        <v>4418</v>
      </c>
      <c r="E174" s="78" t="s">
        <v>344</v>
      </c>
      <c r="F174" s="104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6"/>
      <c r="R174" s="104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6"/>
      <c r="AD174" s="104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6"/>
      <c r="AP174" s="104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6"/>
      <c r="BB174" s="104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6"/>
      <c r="BN174" s="104"/>
      <c r="BO174" s="105"/>
      <c r="BP174" s="105"/>
      <c r="BQ174" s="105"/>
      <c r="BR174" s="105"/>
      <c r="BS174" s="105"/>
      <c r="BT174" s="105"/>
      <c r="BU174" s="105"/>
      <c r="BV174" s="105"/>
      <c r="BW174" s="105"/>
      <c r="BX174" s="105"/>
      <c r="BY174" s="106"/>
      <c r="BZ174" s="104"/>
      <c r="CA174" s="105"/>
      <c r="CB174" s="105"/>
      <c r="CC174" s="105"/>
      <c r="CD174" s="105"/>
      <c r="CE174" s="105"/>
      <c r="CF174" s="105"/>
      <c r="CG174" s="105"/>
      <c r="CH174" s="105"/>
      <c r="CI174" s="105"/>
      <c r="CJ174" s="105"/>
      <c r="CK174" s="105"/>
      <c r="CL174" s="104">
        <v>0</v>
      </c>
      <c r="CM174" s="105">
        <v>0</v>
      </c>
      <c r="CN174" s="105">
        <v>0</v>
      </c>
      <c r="CO174" s="105">
        <v>0</v>
      </c>
      <c r="CP174" s="105">
        <v>0</v>
      </c>
      <c r="CQ174" s="105">
        <v>0</v>
      </c>
      <c r="CR174" s="105">
        <v>0</v>
      </c>
      <c r="CS174" s="105">
        <v>0</v>
      </c>
      <c r="CT174" s="105">
        <v>1125364.24</v>
      </c>
      <c r="CU174" s="105">
        <v>0</v>
      </c>
      <c r="CV174" s="105">
        <v>0</v>
      </c>
      <c r="CW174" s="106">
        <v>0</v>
      </c>
      <c r="CX174" s="104">
        <v>0</v>
      </c>
      <c r="CY174" s="105">
        <v>0</v>
      </c>
      <c r="CZ174" s="105">
        <v>0</v>
      </c>
      <c r="DA174" s="105">
        <v>0</v>
      </c>
      <c r="DB174" s="105">
        <v>0</v>
      </c>
      <c r="DC174" s="105">
        <v>0</v>
      </c>
      <c r="DD174" s="105">
        <v>0</v>
      </c>
      <c r="DE174" s="105">
        <v>0</v>
      </c>
      <c r="DF174" s="105">
        <v>0</v>
      </c>
      <c r="DG174" s="105">
        <v>44999997.32</v>
      </c>
      <c r="DH174" s="105">
        <v>0</v>
      </c>
      <c r="DI174" s="106">
        <v>0</v>
      </c>
      <c r="DJ174" s="104">
        <v>0</v>
      </c>
      <c r="DK174" s="105">
        <v>0</v>
      </c>
      <c r="DL174" s="105">
        <v>0</v>
      </c>
      <c r="DM174" s="105">
        <v>0</v>
      </c>
      <c r="DN174" s="105">
        <v>0</v>
      </c>
      <c r="DO174" s="105">
        <v>0</v>
      </c>
      <c r="DP174" s="105">
        <v>0</v>
      </c>
      <c r="DQ174" s="105">
        <v>0</v>
      </c>
      <c r="DR174" s="105">
        <v>0</v>
      </c>
      <c r="DS174" s="105">
        <v>0</v>
      </c>
      <c r="DT174" s="105">
        <v>0</v>
      </c>
      <c r="DU174" s="106">
        <v>0</v>
      </c>
    </row>
    <row r="175" spans="1:125">
      <c r="D175" s="74">
        <v>4419</v>
      </c>
      <c r="E175" s="78" t="s">
        <v>346</v>
      </c>
      <c r="F175" s="104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6"/>
      <c r="R175" s="104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6"/>
      <c r="AD175" s="104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6"/>
      <c r="AP175" s="104"/>
      <c r="AQ175" s="105"/>
      <c r="AR175" s="105"/>
      <c r="AS175" s="105"/>
      <c r="AT175" s="105"/>
      <c r="AU175" s="105"/>
      <c r="AV175" s="105"/>
      <c r="AW175" s="105"/>
      <c r="AX175" s="105"/>
      <c r="AY175" s="105"/>
      <c r="AZ175" s="105"/>
      <c r="BA175" s="106"/>
      <c r="BB175" s="104"/>
      <c r="BC175" s="105"/>
      <c r="BD175" s="105"/>
      <c r="BE175" s="105"/>
      <c r="BF175" s="105"/>
      <c r="BG175" s="105"/>
      <c r="BH175" s="105"/>
      <c r="BI175" s="105"/>
      <c r="BJ175" s="105"/>
      <c r="BK175" s="105"/>
      <c r="BL175" s="105"/>
      <c r="BM175" s="106"/>
      <c r="BN175" s="104"/>
      <c r="BO175" s="105"/>
      <c r="BP175" s="105"/>
      <c r="BQ175" s="105"/>
      <c r="BR175" s="105"/>
      <c r="BS175" s="105"/>
      <c r="BT175" s="105"/>
      <c r="BU175" s="105"/>
      <c r="BV175" s="105"/>
      <c r="BW175" s="105"/>
      <c r="BX175" s="105"/>
      <c r="BY175" s="106"/>
      <c r="BZ175" s="104"/>
      <c r="CA175" s="105"/>
      <c r="CB175" s="105"/>
      <c r="CC175" s="105"/>
      <c r="CD175" s="105"/>
      <c r="CE175" s="105"/>
      <c r="CF175" s="105"/>
      <c r="CG175" s="105"/>
      <c r="CH175" s="105"/>
      <c r="CI175" s="105"/>
      <c r="CJ175" s="105"/>
      <c r="CK175" s="105"/>
      <c r="CL175" s="104">
        <v>0</v>
      </c>
      <c r="CM175" s="105">
        <v>0</v>
      </c>
      <c r="CN175" s="105">
        <v>0</v>
      </c>
      <c r="CO175" s="105">
        <v>0</v>
      </c>
      <c r="CP175" s="105">
        <v>0</v>
      </c>
      <c r="CQ175" s="105">
        <v>0</v>
      </c>
      <c r="CR175" s="105">
        <v>0</v>
      </c>
      <c r="CS175" s="105">
        <v>0</v>
      </c>
      <c r="CT175" s="105">
        <v>0</v>
      </c>
      <c r="CU175" s="105">
        <v>0</v>
      </c>
      <c r="CV175" s="105">
        <v>0</v>
      </c>
      <c r="CW175" s="106">
        <v>0</v>
      </c>
      <c r="CX175" s="104">
        <v>0</v>
      </c>
      <c r="CY175" s="105">
        <v>0</v>
      </c>
      <c r="CZ175" s="105">
        <v>0</v>
      </c>
      <c r="DA175" s="105">
        <v>0</v>
      </c>
      <c r="DB175" s="105">
        <v>0</v>
      </c>
      <c r="DC175" s="105">
        <v>0</v>
      </c>
      <c r="DD175" s="105">
        <v>0</v>
      </c>
      <c r="DE175" s="105">
        <v>0</v>
      </c>
      <c r="DF175" s="105">
        <v>0</v>
      </c>
      <c r="DG175" s="105">
        <v>0</v>
      </c>
      <c r="DH175" s="105">
        <v>0</v>
      </c>
      <c r="DI175" s="106">
        <v>0</v>
      </c>
      <c r="DJ175" s="104">
        <v>0</v>
      </c>
      <c r="DK175" s="105">
        <v>0</v>
      </c>
      <c r="DL175" s="105">
        <v>0</v>
      </c>
      <c r="DM175" s="105">
        <v>0</v>
      </c>
      <c r="DN175" s="105">
        <v>0</v>
      </c>
      <c r="DO175" s="105">
        <v>0</v>
      </c>
      <c r="DP175" s="105">
        <v>0</v>
      </c>
      <c r="DQ175" s="105">
        <v>0</v>
      </c>
      <c r="DR175" s="105">
        <v>0</v>
      </c>
      <c r="DS175" s="105">
        <v>0</v>
      </c>
      <c r="DT175" s="105">
        <v>0</v>
      </c>
      <c r="DU175" s="106">
        <v>0</v>
      </c>
    </row>
    <row r="176" spans="1:125">
      <c r="A176" s="74" t="s">
        <v>100</v>
      </c>
      <c r="B176" s="74">
        <v>45</v>
      </c>
      <c r="E176" s="78" t="s">
        <v>348</v>
      </c>
      <c r="F176" s="104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6"/>
      <c r="R176" s="104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6"/>
      <c r="AD176" s="104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6"/>
      <c r="AP176" s="104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6"/>
      <c r="BB176" s="104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6"/>
      <c r="BN176" s="104"/>
      <c r="BO176" s="105"/>
      <c r="BP176" s="105"/>
      <c r="BQ176" s="105"/>
      <c r="BR176" s="105"/>
      <c r="BS176" s="105"/>
      <c r="BT176" s="105"/>
      <c r="BU176" s="105"/>
      <c r="BV176" s="105"/>
      <c r="BW176" s="105"/>
      <c r="BX176" s="105"/>
      <c r="BY176" s="106"/>
      <c r="BZ176" s="104"/>
      <c r="CA176" s="105"/>
      <c r="CB176" s="105"/>
      <c r="CC176" s="105"/>
      <c r="CD176" s="105"/>
      <c r="CE176" s="105"/>
      <c r="CF176" s="105"/>
      <c r="CG176" s="105"/>
      <c r="CH176" s="105"/>
      <c r="CI176" s="105"/>
      <c r="CJ176" s="105"/>
      <c r="CK176" s="105"/>
      <c r="CL176" s="104">
        <v>5000</v>
      </c>
      <c r="CM176" s="105">
        <v>57001.11</v>
      </c>
      <c r="CN176" s="105">
        <v>614160.66</v>
      </c>
      <c r="CO176" s="105">
        <v>220833.34</v>
      </c>
      <c r="CP176" s="105">
        <v>331814</v>
      </c>
      <c r="CQ176" s="105">
        <v>6656</v>
      </c>
      <c r="CR176" s="105">
        <v>27500</v>
      </c>
      <c r="CS176" s="105">
        <v>40000</v>
      </c>
      <c r="CT176" s="105">
        <v>17507.28</v>
      </c>
      <c r="CU176" s="105">
        <v>533513.18999999994</v>
      </c>
      <c r="CV176" s="105">
        <v>69960</v>
      </c>
      <c r="CW176" s="106">
        <v>828836.4</v>
      </c>
      <c r="CX176" s="104">
        <v>46726.67</v>
      </c>
      <c r="CY176" s="105">
        <v>493119.12</v>
      </c>
      <c r="CZ176" s="105">
        <v>0</v>
      </c>
      <c r="DA176" s="105">
        <v>286420</v>
      </c>
      <c r="DB176" s="105">
        <v>0</v>
      </c>
      <c r="DC176" s="105">
        <v>411760.67</v>
      </c>
      <c r="DD176" s="105">
        <v>16000</v>
      </c>
      <c r="DE176" s="105">
        <v>15000</v>
      </c>
      <c r="DF176" s="105">
        <v>505984</v>
      </c>
      <c r="DG176" s="105">
        <v>5000</v>
      </c>
      <c r="DH176" s="105">
        <v>105666.66</v>
      </c>
      <c r="DI176" s="106">
        <v>599222.64999999991</v>
      </c>
      <c r="DJ176" s="104">
        <v>13003.12</v>
      </c>
      <c r="DK176" s="105">
        <v>303628</v>
      </c>
      <c r="DL176" s="105">
        <v>0</v>
      </c>
      <c r="DM176" s="105">
        <v>287926</v>
      </c>
      <c r="DN176" s="105">
        <v>0</v>
      </c>
      <c r="DO176" s="105">
        <v>298266</v>
      </c>
      <c r="DP176" s="105">
        <v>163833.34</v>
      </c>
      <c r="DQ176" s="105">
        <v>0</v>
      </c>
      <c r="DR176" s="105">
        <v>0</v>
      </c>
      <c r="DS176" s="105">
        <v>0</v>
      </c>
      <c r="DT176" s="105">
        <v>0</v>
      </c>
      <c r="DU176" s="106">
        <v>0</v>
      </c>
    </row>
    <row r="177" spans="1:125">
      <c r="C177" s="74">
        <v>451</v>
      </c>
      <c r="D177" s="74">
        <v>451</v>
      </c>
      <c r="E177" s="78" t="s">
        <v>121</v>
      </c>
      <c r="F177" s="104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6"/>
      <c r="R177" s="104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6"/>
      <c r="AD177" s="104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6"/>
      <c r="AP177" s="104"/>
      <c r="AQ177" s="105"/>
      <c r="AR177" s="105"/>
      <c r="AS177" s="105"/>
      <c r="AT177" s="105"/>
      <c r="AU177" s="105"/>
      <c r="AV177" s="105"/>
      <c r="AW177" s="105"/>
      <c r="AX177" s="105"/>
      <c r="AY177" s="105"/>
      <c r="AZ177" s="105"/>
      <c r="BA177" s="106"/>
      <c r="BB177" s="104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6"/>
      <c r="BN177" s="104"/>
      <c r="BO177" s="105"/>
      <c r="BP177" s="105"/>
      <c r="BQ177" s="105"/>
      <c r="BR177" s="105"/>
      <c r="BS177" s="105"/>
      <c r="BT177" s="105"/>
      <c r="BU177" s="105"/>
      <c r="BV177" s="105"/>
      <c r="BW177" s="105"/>
      <c r="BX177" s="105"/>
      <c r="BY177" s="106"/>
      <c r="BZ177" s="104"/>
      <c r="CA177" s="105"/>
      <c r="CB177" s="105"/>
      <c r="CC177" s="105"/>
      <c r="CD177" s="105"/>
      <c r="CE177" s="105"/>
      <c r="CF177" s="105"/>
      <c r="CG177" s="105"/>
      <c r="CH177" s="105"/>
      <c r="CI177" s="105"/>
      <c r="CJ177" s="105"/>
      <c r="CK177" s="105"/>
      <c r="CL177" s="104">
        <v>5000</v>
      </c>
      <c r="CM177" s="105">
        <v>57001.11</v>
      </c>
      <c r="CN177" s="105">
        <v>614160.66</v>
      </c>
      <c r="CO177" s="105">
        <v>220833.34</v>
      </c>
      <c r="CP177" s="105">
        <v>331814</v>
      </c>
      <c r="CQ177" s="105">
        <v>6656</v>
      </c>
      <c r="CR177" s="105">
        <v>27500</v>
      </c>
      <c r="CS177" s="105">
        <v>40000</v>
      </c>
      <c r="CT177" s="105">
        <v>17507.28</v>
      </c>
      <c r="CU177" s="105">
        <v>533513.18999999994</v>
      </c>
      <c r="CV177" s="105">
        <v>69960</v>
      </c>
      <c r="CW177" s="106">
        <v>828836.4</v>
      </c>
      <c r="CX177" s="104">
        <v>46726.67</v>
      </c>
      <c r="CY177" s="105">
        <v>493119.12</v>
      </c>
      <c r="CZ177" s="105">
        <v>0</v>
      </c>
      <c r="DA177" s="105">
        <v>286420</v>
      </c>
      <c r="DB177" s="105">
        <v>0</v>
      </c>
      <c r="DC177" s="105">
        <v>411760.67</v>
      </c>
      <c r="DD177" s="105">
        <v>16000</v>
      </c>
      <c r="DE177" s="105">
        <v>15000</v>
      </c>
      <c r="DF177" s="105">
        <v>505984</v>
      </c>
      <c r="DG177" s="105">
        <v>5000</v>
      </c>
      <c r="DH177" s="105">
        <v>105666.66</v>
      </c>
      <c r="DI177" s="106">
        <v>599222.64999999991</v>
      </c>
      <c r="DJ177" s="104">
        <v>13003.12</v>
      </c>
      <c r="DK177" s="105">
        <v>303628</v>
      </c>
      <c r="DL177" s="105">
        <v>0</v>
      </c>
      <c r="DM177" s="105">
        <v>287926</v>
      </c>
      <c r="DN177" s="105">
        <v>0</v>
      </c>
      <c r="DO177" s="105">
        <v>298266</v>
      </c>
      <c r="DP177" s="105">
        <v>163833.34</v>
      </c>
      <c r="DQ177" s="105">
        <v>0</v>
      </c>
      <c r="DR177" s="105">
        <v>0</v>
      </c>
      <c r="DS177" s="105">
        <v>0</v>
      </c>
      <c r="DT177" s="105">
        <v>0</v>
      </c>
      <c r="DU177" s="106">
        <v>0</v>
      </c>
    </row>
    <row r="178" spans="1:125" ht="30">
      <c r="D178" s="74">
        <v>4511</v>
      </c>
      <c r="E178" s="78" t="s">
        <v>350</v>
      </c>
      <c r="F178" s="104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6"/>
      <c r="R178" s="104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6"/>
      <c r="AD178" s="104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6"/>
      <c r="AP178" s="104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6"/>
      <c r="BB178" s="104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6"/>
      <c r="BN178" s="104"/>
      <c r="BO178" s="105"/>
      <c r="BP178" s="105"/>
      <c r="BQ178" s="105"/>
      <c r="BR178" s="105"/>
      <c r="BS178" s="105"/>
      <c r="BT178" s="105"/>
      <c r="BU178" s="105"/>
      <c r="BV178" s="105"/>
      <c r="BW178" s="105"/>
      <c r="BX178" s="105"/>
      <c r="BY178" s="106"/>
      <c r="BZ178" s="104"/>
      <c r="CA178" s="105"/>
      <c r="CB178" s="105"/>
      <c r="CC178" s="105"/>
      <c r="CD178" s="105"/>
      <c r="CE178" s="105"/>
      <c r="CF178" s="105"/>
      <c r="CG178" s="105"/>
      <c r="CH178" s="105"/>
      <c r="CI178" s="105"/>
      <c r="CJ178" s="105"/>
      <c r="CK178" s="105"/>
      <c r="CL178" s="104">
        <v>0</v>
      </c>
      <c r="CM178" s="105">
        <v>0</v>
      </c>
      <c r="CN178" s="105">
        <v>0</v>
      </c>
      <c r="CO178" s="105">
        <v>0</v>
      </c>
      <c r="CP178" s="105">
        <v>0</v>
      </c>
      <c r="CQ178" s="105">
        <v>0</v>
      </c>
      <c r="CR178" s="105">
        <v>0</v>
      </c>
      <c r="CS178" s="105">
        <v>0</v>
      </c>
      <c r="CT178" s="105">
        <v>0</v>
      </c>
      <c r="CU178" s="105">
        <v>0</v>
      </c>
      <c r="CV178" s="105">
        <v>0</v>
      </c>
      <c r="CW178" s="106">
        <v>0</v>
      </c>
      <c r="CX178" s="104">
        <v>0</v>
      </c>
      <c r="CY178" s="105">
        <v>0</v>
      </c>
      <c r="CZ178" s="105">
        <v>0</v>
      </c>
      <c r="DA178" s="105">
        <v>0</v>
      </c>
      <c r="DB178" s="105">
        <v>0</v>
      </c>
      <c r="DC178" s="105">
        <v>0</v>
      </c>
      <c r="DD178" s="105">
        <v>0</v>
      </c>
      <c r="DE178" s="105">
        <v>0</v>
      </c>
      <c r="DF178" s="105">
        <v>0</v>
      </c>
      <c r="DG178" s="105">
        <v>0</v>
      </c>
      <c r="DH178" s="105">
        <v>0</v>
      </c>
      <c r="DI178" s="106">
        <v>0</v>
      </c>
      <c r="DJ178" s="104">
        <v>0</v>
      </c>
      <c r="DK178" s="105">
        <v>0</v>
      </c>
      <c r="DL178" s="105">
        <v>0</v>
      </c>
      <c r="DM178" s="105">
        <v>0</v>
      </c>
      <c r="DN178" s="105">
        <v>0</v>
      </c>
      <c r="DO178" s="105">
        <v>0</v>
      </c>
      <c r="DP178" s="105">
        <v>0</v>
      </c>
      <c r="DQ178" s="105">
        <v>0</v>
      </c>
      <c r="DR178" s="105">
        <v>0</v>
      </c>
      <c r="DS178" s="105">
        <v>0</v>
      </c>
      <c r="DT178" s="105">
        <v>0</v>
      </c>
      <c r="DU178" s="106">
        <v>0</v>
      </c>
    </row>
    <row r="179" spans="1:125">
      <c r="D179" s="74">
        <v>4512</v>
      </c>
      <c r="E179" s="78" t="s">
        <v>352</v>
      </c>
      <c r="F179" s="104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6"/>
      <c r="R179" s="104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6"/>
      <c r="AD179" s="104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6"/>
      <c r="AP179" s="104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6"/>
      <c r="BB179" s="104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6"/>
      <c r="BN179" s="104"/>
      <c r="BO179" s="105"/>
      <c r="BP179" s="105"/>
      <c r="BQ179" s="105"/>
      <c r="BR179" s="105"/>
      <c r="BS179" s="105"/>
      <c r="BT179" s="105"/>
      <c r="BU179" s="105"/>
      <c r="BV179" s="105"/>
      <c r="BW179" s="105"/>
      <c r="BX179" s="105"/>
      <c r="BY179" s="106"/>
      <c r="BZ179" s="104"/>
      <c r="CA179" s="105"/>
      <c r="CB179" s="105"/>
      <c r="CC179" s="105"/>
      <c r="CD179" s="105"/>
      <c r="CE179" s="105"/>
      <c r="CF179" s="105"/>
      <c r="CG179" s="105"/>
      <c r="CH179" s="105"/>
      <c r="CI179" s="105"/>
      <c r="CJ179" s="105"/>
      <c r="CK179" s="105"/>
      <c r="CL179" s="104">
        <v>0</v>
      </c>
      <c r="CM179" s="105">
        <v>0</v>
      </c>
      <c r="CN179" s="105">
        <v>0</v>
      </c>
      <c r="CO179" s="105">
        <v>0</v>
      </c>
      <c r="CP179" s="105">
        <v>0</v>
      </c>
      <c r="CQ179" s="105">
        <v>0</v>
      </c>
      <c r="CR179" s="105">
        <v>0</v>
      </c>
      <c r="CS179" s="105">
        <v>0</v>
      </c>
      <c r="CT179" s="105">
        <v>0</v>
      </c>
      <c r="CU179" s="105">
        <v>0</v>
      </c>
      <c r="CV179" s="105">
        <v>0</v>
      </c>
      <c r="CW179" s="106">
        <v>0</v>
      </c>
      <c r="CX179" s="104">
        <v>0</v>
      </c>
      <c r="CY179" s="105">
        <v>0</v>
      </c>
      <c r="CZ179" s="105">
        <v>0</v>
      </c>
      <c r="DA179" s="105">
        <v>0</v>
      </c>
      <c r="DB179" s="105">
        <v>0</v>
      </c>
      <c r="DC179" s="105">
        <v>0</v>
      </c>
      <c r="DD179" s="105">
        <v>0</v>
      </c>
      <c r="DE179" s="105">
        <v>0</v>
      </c>
      <c r="DF179" s="105">
        <v>0</v>
      </c>
      <c r="DG179" s="105">
        <v>0</v>
      </c>
      <c r="DH179" s="105">
        <v>0</v>
      </c>
      <c r="DI179" s="106">
        <v>0</v>
      </c>
      <c r="DJ179" s="104">
        <v>0</v>
      </c>
      <c r="DK179" s="105">
        <v>0</v>
      </c>
      <c r="DL179" s="105">
        <v>0</v>
      </c>
      <c r="DM179" s="105">
        <v>0</v>
      </c>
      <c r="DN179" s="105">
        <v>0</v>
      </c>
      <c r="DO179" s="105">
        <v>0</v>
      </c>
      <c r="DP179" s="105">
        <v>0</v>
      </c>
      <c r="DQ179" s="105">
        <v>0</v>
      </c>
      <c r="DR179" s="105">
        <v>0</v>
      </c>
      <c r="DS179" s="105">
        <v>0</v>
      </c>
      <c r="DT179" s="105">
        <v>0</v>
      </c>
      <c r="DU179" s="106">
        <v>0</v>
      </c>
    </row>
    <row r="180" spans="1:125">
      <c r="D180" s="74">
        <v>4513</v>
      </c>
      <c r="E180" s="78" t="s">
        <v>354</v>
      </c>
      <c r="F180" s="104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6"/>
      <c r="R180" s="104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6"/>
      <c r="AD180" s="104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6"/>
      <c r="AP180" s="104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6"/>
      <c r="BB180" s="104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6"/>
      <c r="BN180" s="104"/>
      <c r="BO180" s="105"/>
      <c r="BP180" s="105"/>
      <c r="BQ180" s="105"/>
      <c r="BR180" s="105"/>
      <c r="BS180" s="105"/>
      <c r="BT180" s="105"/>
      <c r="BU180" s="105"/>
      <c r="BV180" s="105"/>
      <c r="BW180" s="105"/>
      <c r="BX180" s="105"/>
      <c r="BY180" s="106"/>
      <c r="BZ180" s="104"/>
      <c r="CA180" s="105"/>
      <c r="CB180" s="105"/>
      <c r="CC180" s="105"/>
      <c r="CD180" s="105"/>
      <c r="CE180" s="105"/>
      <c r="CF180" s="105"/>
      <c r="CG180" s="105"/>
      <c r="CH180" s="105"/>
      <c r="CI180" s="105"/>
      <c r="CJ180" s="105"/>
      <c r="CK180" s="105"/>
      <c r="CL180" s="104">
        <v>0</v>
      </c>
      <c r="CM180" s="105">
        <v>0</v>
      </c>
      <c r="CN180" s="105">
        <v>546494</v>
      </c>
      <c r="CO180" s="105">
        <v>0</v>
      </c>
      <c r="CP180" s="105">
        <v>271814</v>
      </c>
      <c r="CQ180" s="105">
        <v>1656</v>
      </c>
      <c r="CR180" s="105">
        <v>0</v>
      </c>
      <c r="CS180" s="105">
        <v>0</v>
      </c>
      <c r="CT180" s="105">
        <v>2507.2800000000002</v>
      </c>
      <c r="CU180" s="105">
        <v>276229</v>
      </c>
      <c r="CV180" s="105">
        <v>960</v>
      </c>
      <c r="CW180" s="106">
        <v>300339.71999999997</v>
      </c>
      <c r="CX180" s="104">
        <v>5060</v>
      </c>
      <c r="CY180" s="105">
        <v>285118</v>
      </c>
      <c r="CZ180" s="105">
        <v>0</v>
      </c>
      <c r="DA180" s="105">
        <v>286420</v>
      </c>
      <c r="DB180" s="105">
        <v>0</v>
      </c>
      <c r="DC180" s="105">
        <v>285094</v>
      </c>
      <c r="DD180" s="105">
        <v>0</v>
      </c>
      <c r="DE180" s="105">
        <v>0</v>
      </c>
      <c r="DF180" s="105">
        <v>285484</v>
      </c>
      <c r="DG180" s="105">
        <v>0</v>
      </c>
      <c r="DH180" s="105">
        <v>0</v>
      </c>
      <c r="DI180" s="106">
        <v>285978</v>
      </c>
      <c r="DJ180" s="104">
        <v>0</v>
      </c>
      <c r="DK180" s="105">
        <v>289628</v>
      </c>
      <c r="DL180" s="105">
        <v>0</v>
      </c>
      <c r="DM180" s="105">
        <v>287926</v>
      </c>
      <c r="DN180" s="105">
        <v>0</v>
      </c>
      <c r="DO180" s="105">
        <v>287766</v>
      </c>
      <c r="DP180" s="105">
        <v>0</v>
      </c>
      <c r="DQ180" s="105">
        <v>0</v>
      </c>
      <c r="DR180" s="105">
        <v>0</v>
      </c>
      <c r="DS180" s="105">
        <v>0</v>
      </c>
      <c r="DT180" s="105">
        <v>0</v>
      </c>
      <c r="DU180" s="106">
        <v>0</v>
      </c>
    </row>
    <row r="181" spans="1:125" ht="30">
      <c r="D181" s="74">
        <v>4514</v>
      </c>
      <c r="E181" s="78" t="s">
        <v>356</v>
      </c>
      <c r="F181" s="104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6"/>
      <c r="R181" s="104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6"/>
      <c r="AD181" s="104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6"/>
      <c r="AP181" s="104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6"/>
      <c r="BB181" s="104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6"/>
      <c r="BN181" s="104"/>
      <c r="BO181" s="105"/>
      <c r="BP181" s="105"/>
      <c r="BQ181" s="105"/>
      <c r="BR181" s="105"/>
      <c r="BS181" s="105"/>
      <c r="BT181" s="105"/>
      <c r="BU181" s="105"/>
      <c r="BV181" s="105"/>
      <c r="BW181" s="105"/>
      <c r="BX181" s="105"/>
      <c r="BY181" s="106"/>
      <c r="BZ181" s="104"/>
      <c r="CA181" s="105"/>
      <c r="CB181" s="105"/>
      <c r="CC181" s="105"/>
      <c r="CD181" s="105"/>
      <c r="CE181" s="105"/>
      <c r="CF181" s="105"/>
      <c r="CG181" s="105"/>
      <c r="CH181" s="105"/>
      <c r="CI181" s="105"/>
      <c r="CJ181" s="105"/>
      <c r="CK181" s="105"/>
      <c r="CL181" s="104">
        <v>0</v>
      </c>
      <c r="CM181" s="105">
        <v>0</v>
      </c>
      <c r="CN181" s="105">
        <v>0</v>
      </c>
      <c r="CO181" s="105">
        <v>0</v>
      </c>
      <c r="CP181" s="105">
        <v>0</v>
      </c>
      <c r="CQ181" s="105">
        <v>0</v>
      </c>
      <c r="CR181" s="105">
        <v>0</v>
      </c>
      <c r="CS181" s="105">
        <v>0</v>
      </c>
      <c r="CT181" s="105">
        <v>0</v>
      </c>
      <c r="CU181" s="105">
        <v>0</v>
      </c>
      <c r="CV181" s="105">
        <v>0</v>
      </c>
      <c r="CW181" s="106">
        <v>0</v>
      </c>
      <c r="CX181" s="104">
        <v>0</v>
      </c>
      <c r="CY181" s="105">
        <v>0</v>
      </c>
      <c r="CZ181" s="105">
        <v>0</v>
      </c>
      <c r="DA181" s="105">
        <v>0</v>
      </c>
      <c r="DB181" s="105">
        <v>0</v>
      </c>
      <c r="DC181" s="105">
        <v>0</v>
      </c>
      <c r="DD181" s="105">
        <v>0</v>
      </c>
      <c r="DE181" s="105">
        <v>0</v>
      </c>
      <c r="DF181" s="105">
        <v>0</v>
      </c>
      <c r="DG181" s="105">
        <v>0</v>
      </c>
      <c r="DH181" s="105">
        <v>0</v>
      </c>
      <c r="DI181" s="106">
        <v>0</v>
      </c>
      <c r="DJ181" s="104">
        <v>0</v>
      </c>
      <c r="DK181" s="105">
        <v>0</v>
      </c>
      <c r="DL181" s="105">
        <v>0</v>
      </c>
      <c r="DM181" s="105">
        <v>0</v>
      </c>
      <c r="DN181" s="105">
        <v>0</v>
      </c>
      <c r="DO181" s="105">
        <v>0</v>
      </c>
      <c r="DP181" s="105">
        <v>0</v>
      </c>
      <c r="DQ181" s="105">
        <v>0</v>
      </c>
      <c r="DR181" s="105">
        <v>0</v>
      </c>
      <c r="DS181" s="105">
        <v>0</v>
      </c>
      <c r="DT181" s="105">
        <v>0</v>
      </c>
      <c r="DU181" s="106">
        <v>0</v>
      </c>
    </row>
    <row r="182" spans="1:125">
      <c r="D182" s="74">
        <v>4515</v>
      </c>
      <c r="E182" s="78" t="s">
        <v>358</v>
      </c>
      <c r="F182" s="104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6"/>
      <c r="R182" s="104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6"/>
      <c r="AD182" s="104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6"/>
      <c r="AP182" s="104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6"/>
      <c r="BB182" s="104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6"/>
      <c r="BN182" s="104"/>
      <c r="BO182" s="105"/>
      <c r="BP182" s="105"/>
      <c r="BQ182" s="105"/>
      <c r="BR182" s="105"/>
      <c r="BS182" s="105"/>
      <c r="BT182" s="105"/>
      <c r="BU182" s="105"/>
      <c r="BV182" s="105"/>
      <c r="BW182" s="105"/>
      <c r="BX182" s="105"/>
      <c r="BY182" s="106"/>
      <c r="BZ182" s="104"/>
      <c r="CA182" s="105"/>
      <c r="CB182" s="105"/>
      <c r="CC182" s="105"/>
      <c r="CD182" s="105"/>
      <c r="CE182" s="105"/>
      <c r="CF182" s="105"/>
      <c r="CG182" s="105"/>
      <c r="CH182" s="105"/>
      <c r="CI182" s="105"/>
      <c r="CJ182" s="105"/>
      <c r="CK182" s="105"/>
      <c r="CL182" s="104">
        <v>5000</v>
      </c>
      <c r="CM182" s="105">
        <v>57001.11</v>
      </c>
      <c r="CN182" s="105">
        <v>67666.66</v>
      </c>
      <c r="CO182" s="105">
        <v>220833.34</v>
      </c>
      <c r="CP182" s="105">
        <v>60000</v>
      </c>
      <c r="CQ182" s="105">
        <v>5000</v>
      </c>
      <c r="CR182" s="105">
        <v>27500</v>
      </c>
      <c r="CS182" s="105">
        <v>40000</v>
      </c>
      <c r="CT182" s="105">
        <v>15000</v>
      </c>
      <c r="CU182" s="105">
        <v>257284.19</v>
      </c>
      <c r="CV182" s="105">
        <v>69000</v>
      </c>
      <c r="CW182" s="106">
        <v>528496.68000000005</v>
      </c>
      <c r="CX182" s="104">
        <v>41666.67</v>
      </c>
      <c r="CY182" s="105">
        <v>208001.12</v>
      </c>
      <c r="CZ182" s="105">
        <v>0</v>
      </c>
      <c r="DA182" s="105">
        <v>0</v>
      </c>
      <c r="DB182" s="105">
        <v>0</v>
      </c>
      <c r="DC182" s="105">
        <v>126666.67</v>
      </c>
      <c r="DD182" s="105">
        <v>16000</v>
      </c>
      <c r="DE182" s="105">
        <v>15000</v>
      </c>
      <c r="DF182" s="105">
        <v>220500</v>
      </c>
      <c r="DG182" s="105">
        <v>5000</v>
      </c>
      <c r="DH182" s="105">
        <v>105666.66</v>
      </c>
      <c r="DI182" s="106">
        <v>313244.64999999997</v>
      </c>
      <c r="DJ182" s="104">
        <v>13003.12</v>
      </c>
      <c r="DK182" s="105">
        <v>14000</v>
      </c>
      <c r="DL182" s="105">
        <v>0</v>
      </c>
      <c r="DM182" s="105">
        <v>0</v>
      </c>
      <c r="DN182" s="105">
        <v>0</v>
      </c>
      <c r="DO182" s="105">
        <v>10500</v>
      </c>
      <c r="DP182" s="105">
        <v>163833.34</v>
      </c>
      <c r="DQ182" s="105">
        <v>0</v>
      </c>
      <c r="DR182" s="105">
        <v>0</v>
      </c>
      <c r="DS182" s="105">
        <v>0</v>
      </c>
      <c r="DT182" s="105">
        <v>0</v>
      </c>
      <c r="DU182" s="106">
        <v>0</v>
      </c>
    </row>
    <row r="183" spans="1:125">
      <c r="A183" s="74" t="s">
        <v>100</v>
      </c>
      <c r="B183" s="74">
        <v>46</v>
      </c>
      <c r="E183" s="78" t="s">
        <v>360</v>
      </c>
      <c r="F183" s="104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6"/>
      <c r="R183" s="104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6"/>
      <c r="AD183" s="104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6"/>
      <c r="AP183" s="104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6"/>
      <c r="BB183" s="104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6"/>
      <c r="BN183" s="104"/>
      <c r="BO183" s="105"/>
      <c r="BP183" s="105"/>
      <c r="BQ183" s="105"/>
      <c r="BR183" s="105"/>
      <c r="BS183" s="105"/>
      <c r="BT183" s="105"/>
      <c r="BU183" s="105"/>
      <c r="BV183" s="105"/>
      <c r="BW183" s="105"/>
      <c r="BX183" s="105"/>
      <c r="BY183" s="106"/>
      <c r="BZ183" s="104"/>
      <c r="CA183" s="105"/>
      <c r="CB183" s="105"/>
      <c r="CC183" s="105"/>
      <c r="CD183" s="105"/>
      <c r="CE183" s="105"/>
      <c r="CF183" s="105"/>
      <c r="CG183" s="105"/>
      <c r="CH183" s="105"/>
      <c r="CI183" s="105"/>
      <c r="CJ183" s="105"/>
      <c r="CK183" s="105"/>
      <c r="CL183" s="104">
        <v>13535535.23</v>
      </c>
      <c r="CM183" s="105">
        <v>1235188.6600000001</v>
      </c>
      <c r="CN183" s="105">
        <v>5069298.5799999991</v>
      </c>
      <c r="CO183" s="105">
        <v>5426716.3900000006</v>
      </c>
      <c r="CP183" s="105">
        <v>4462597.3999999994</v>
      </c>
      <c r="CQ183" s="105">
        <v>12284472.710000001</v>
      </c>
      <c r="CR183" s="105">
        <v>19258533.780000001</v>
      </c>
      <c r="CS183" s="105">
        <v>10735160.850000001</v>
      </c>
      <c r="CT183" s="105">
        <v>19194056.120000001</v>
      </c>
      <c r="CU183" s="105">
        <v>11227719.770000001</v>
      </c>
      <c r="CV183" s="105">
        <v>7409763.3200000003</v>
      </c>
      <c r="CW183" s="106">
        <v>64186408.939999998</v>
      </c>
      <c r="CX183" s="104">
        <v>2995587.7600000002</v>
      </c>
      <c r="CY183" s="105">
        <v>3336299.88</v>
      </c>
      <c r="CZ183" s="105">
        <v>7984326.129999999</v>
      </c>
      <c r="DA183" s="105">
        <v>37331422.000000007</v>
      </c>
      <c r="DB183" s="105">
        <v>9651336.870000001</v>
      </c>
      <c r="DC183" s="105">
        <v>51081075.510000005</v>
      </c>
      <c r="DD183" s="105">
        <v>31417546.140000001</v>
      </c>
      <c r="DE183" s="105">
        <v>4545826.76</v>
      </c>
      <c r="DF183" s="105">
        <v>14570015.650000002</v>
      </c>
      <c r="DG183" s="105">
        <v>10152744.359999999</v>
      </c>
      <c r="DH183" s="105">
        <v>5468562.75</v>
      </c>
      <c r="DI183" s="106">
        <v>31216208.469999999</v>
      </c>
      <c r="DJ183" s="104">
        <v>17043987.649999999</v>
      </c>
      <c r="DK183" s="105">
        <v>1933056.25</v>
      </c>
      <c r="DL183" s="105">
        <v>30815576.710000008</v>
      </c>
      <c r="DM183" s="105">
        <v>39716380.309999995</v>
      </c>
      <c r="DN183" s="105">
        <v>5165036.2</v>
      </c>
      <c r="DO183" s="105">
        <v>34898791.960000001</v>
      </c>
      <c r="DP183" s="105">
        <v>47031347.280000001</v>
      </c>
      <c r="DQ183" s="105">
        <v>0</v>
      </c>
      <c r="DR183" s="105">
        <v>0</v>
      </c>
      <c r="DS183" s="105">
        <v>0</v>
      </c>
      <c r="DT183" s="105">
        <v>0</v>
      </c>
      <c r="DU183" s="106">
        <v>0</v>
      </c>
    </row>
    <row r="184" spans="1:125">
      <c r="C184" s="74">
        <v>461</v>
      </c>
      <c r="D184" s="74">
        <v>461</v>
      </c>
      <c r="E184" s="78" t="s">
        <v>362</v>
      </c>
      <c r="F184" s="104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6"/>
      <c r="R184" s="104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6"/>
      <c r="AD184" s="104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6"/>
      <c r="AP184" s="104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6"/>
      <c r="BB184" s="104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6"/>
      <c r="BN184" s="104"/>
      <c r="BO184" s="105"/>
      <c r="BP184" s="105"/>
      <c r="BQ184" s="105"/>
      <c r="BR184" s="105"/>
      <c r="BS184" s="105"/>
      <c r="BT184" s="105"/>
      <c r="BU184" s="105"/>
      <c r="BV184" s="105"/>
      <c r="BW184" s="105"/>
      <c r="BX184" s="105"/>
      <c r="BY184" s="106"/>
      <c r="BZ184" s="104"/>
      <c r="CA184" s="105"/>
      <c r="CB184" s="105"/>
      <c r="CC184" s="105"/>
      <c r="CD184" s="105"/>
      <c r="CE184" s="105"/>
      <c r="CF184" s="105"/>
      <c r="CG184" s="105"/>
      <c r="CH184" s="105"/>
      <c r="CI184" s="105"/>
      <c r="CJ184" s="105"/>
      <c r="CK184" s="105"/>
      <c r="CL184" s="104">
        <v>13535535.23</v>
      </c>
      <c r="CM184" s="105">
        <v>1235188.6600000001</v>
      </c>
      <c r="CN184" s="105">
        <v>5069298.5799999991</v>
      </c>
      <c r="CO184" s="105">
        <v>5426716.3900000006</v>
      </c>
      <c r="CP184" s="105">
        <v>4462597.3999999994</v>
      </c>
      <c r="CQ184" s="105">
        <v>12284472.710000001</v>
      </c>
      <c r="CR184" s="105">
        <v>19258533.780000001</v>
      </c>
      <c r="CS184" s="105">
        <v>10735160.850000001</v>
      </c>
      <c r="CT184" s="105">
        <v>19194056.120000001</v>
      </c>
      <c r="CU184" s="105">
        <v>11227719.770000001</v>
      </c>
      <c r="CV184" s="105">
        <v>7409763.3200000003</v>
      </c>
      <c r="CW184" s="106">
        <v>64186408.939999998</v>
      </c>
      <c r="CX184" s="104">
        <v>2995587.7600000002</v>
      </c>
      <c r="CY184" s="105">
        <v>3336299.88</v>
      </c>
      <c r="CZ184" s="105">
        <v>7984326.129999999</v>
      </c>
      <c r="DA184" s="105">
        <v>37331422.000000007</v>
      </c>
      <c r="DB184" s="105">
        <v>9651336.870000001</v>
      </c>
      <c r="DC184" s="105">
        <v>51081075.510000005</v>
      </c>
      <c r="DD184" s="105">
        <v>31417546.140000001</v>
      </c>
      <c r="DE184" s="105">
        <v>4545826.76</v>
      </c>
      <c r="DF184" s="105">
        <v>14570015.650000002</v>
      </c>
      <c r="DG184" s="105">
        <v>10152744.359999999</v>
      </c>
      <c r="DH184" s="105">
        <v>5468562.75</v>
      </c>
      <c r="DI184" s="106">
        <v>31216208.469999999</v>
      </c>
      <c r="DJ184" s="104">
        <v>17043987.649999999</v>
      </c>
      <c r="DK184" s="105">
        <v>1933056.25</v>
      </c>
      <c r="DL184" s="105">
        <v>30815576.710000008</v>
      </c>
      <c r="DM184" s="105">
        <v>39716380.309999995</v>
      </c>
      <c r="DN184" s="105">
        <v>5165036.2</v>
      </c>
      <c r="DO184" s="105">
        <v>34898791.960000001</v>
      </c>
      <c r="DP184" s="105">
        <v>47031347.280000001</v>
      </c>
      <c r="DQ184" s="105">
        <v>0</v>
      </c>
      <c r="DR184" s="105">
        <v>0</v>
      </c>
      <c r="DS184" s="105">
        <v>0</v>
      </c>
      <c r="DT184" s="105">
        <v>0</v>
      </c>
      <c r="DU184" s="106">
        <v>0</v>
      </c>
    </row>
    <row r="185" spans="1:125" ht="30">
      <c r="D185" s="74">
        <v>4611</v>
      </c>
      <c r="E185" s="78" t="s">
        <v>363</v>
      </c>
      <c r="F185" s="104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6"/>
      <c r="R185" s="104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6"/>
      <c r="AD185" s="104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6"/>
      <c r="AP185" s="104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6"/>
      <c r="BB185" s="104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6"/>
      <c r="BN185" s="104"/>
      <c r="BO185" s="105"/>
      <c r="BP185" s="105"/>
      <c r="BQ185" s="105"/>
      <c r="BR185" s="105"/>
      <c r="BS185" s="105"/>
      <c r="BT185" s="105"/>
      <c r="BU185" s="105"/>
      <c r="BV185" s="105"/>
      <c r="BW185" s="105"/>
      <c r="BX185" s="105"/>
      <c r="BY185" s="106"/>
      <c r="BZ185" s="104"/>
      <c r="CA185" s="105"/>
      <c r="CB185" s="105"/>
      <c r="CC185" s="105"/>
      <c r="CD185" s="105"/>
      <c r="CE185" s="105"/>
      <c r="CF185" s="105"/>
      <c r="CG185" s="105"/>
      <c r="CH185" s="105"/>
      <c r="CI185" s="105"/>
      <c r="CJ185" s="105"/>
      <c r="CK185" s="105"/>
      <c r="CL185" s="104">
        <v>10400865.82</v>
      </c>
      <c r="CM185" s="105">
        <v>1076386.28</v>
      </c>
      <c r="CN185" s="105">
        <v>1750313.7699999998</v>
      </c>
      <c r="CO185" s="105">
        <v>3128301.99</v>
      </c>
      <c r="CP185" s="105">
        <v>1945669.64</v>
      </c>
      <c r="CQ185" s="105">
        <v>989736.54</v>
      </c>
      <c r="CR185" s="105">
        <v>4774307.7200000007</v>
      </c>
      <c r="CS185" s="105">
        <v>9944955.370000001</v>
      </c>
      <c r="CT185" s="105">
        <v>12179630.32</v>
      </c>
      <c r="CU185" s="105">
        <v>7710797.4800000004</v>
      </c>
      <c r="CV185" s="105">
        <v>4899072.42</v>
      </c>
      <c r="CW185" s="106">
        <v>48820983.07</v>
      </c>
      <c r="CX185" s="104">
        <v>572002.05999999994</v>
      </c>
      <c r="CY185" s="105">
        <v>2585632.2399999998</v>
      </c>
      <c r="CZ185" s="105">
        <v>4238041.8499999996</v>
      </c>
      <c r="DA185" s="105">
        <v>3685616.07</v>
      </c>
      <c r="DB185" s="105">
        <v>5144317.790000001</v>
      </c>
      <c r="DC185" s="105">
        <v>35693419.079999998</v>
      </c>
      <c r="DD185" s="105">
        <v>17351336.920000002</v>
      </c>
      <c r="DE185" s="105">
        <v>3355572.06</v>
      </c>
      <c r="DF185" s="105">
        <v>10984463.470000003</v>
      </c>
      <c r="DG185" s="105">
        <v>5540883.2199999997</v>
      </c>
      <c r="DH185" s="105">
        <v>800498.19</v>
      </c>
      <c r="DI185" s="106">
        <v>9805053.8499999996</v>
      </c>
      <c r="DJ185" s="104">
        <v>610568.83000000007</v>
      </c>
      <c r="DK185" s="105">
        <v>814379.62</v>
      </c>
      <c r="DL185" s="105">
        <v>18805287.670000002</v>
      </c>
      <c r="DM185" s="105">
        <v>4348886.3999999994</v>
      </c>
      <c r="DN185" s="105">
        <v>97613.569999999992</v>
      </c>
      <c r="DO185" s="105">
        <v>13454297.34</v>
      </c>
      <c r="DP185" s="105">
        <v>22397928.459999997</v>
      </c>
      <c r="DQ185" s="105">
        <v>0</v>
      </c>
      <c r="DR185" s="105">
        <v>0</v>
      </c>
      <c r="DS185" s="105">
        <v>0</v>
      </c>
      <c r="DT185" s="105">
        <v>0</v>
      </c>
      <c r="DU185" s="106">
        <v>0</v>
      </c>
    </row>
    <row r="186" spans="1:125" ht="30">
      <c r="D186" s="74">
        <v>4612</v>
      </c>
      <c r="E186" s="78" t="s">
        <v>365</v>
      </c>
      <c r="F186" s="104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6"/>
      <c r="R186" s="104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6"/>
      <c r="AD186" s="104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6"/>
      <c r="AP186" s="104"/>
      <c r="AQ186" s="105"/>
      <c r="AR186" s="105"/>
      <c r="AS186" s="105"/>
      <c r="AT186" s="105"/>
      <c r="AU186" s="105"/>
      <c r="AV186" s="105"/>
      <c r="AW186" s="105"/>
      <c r="AX186" s="105"/>
      <c r="AY186" s="105"/>
      <c r="AZ186" s="105"/>
      <c r="BA186" s="106"/>
      <c r="BB186" s="104"/>
      <c r="BC186" s="105"/>
      <c r="BD186" s="105"/>
      <c r="BE186" s="105"/>
      <c r="BF186" s="105"/>
      <c r="BG186" s="105"/>
      <c r="BH186" s="105"/>
      <c r="BI186" s="105"/>
      <c r="BJ186" s="105"/>
      <c r="BK186" s="105"/>
      <c r="BL186" s="105"/>
      <c r="BM186" s="106"/>
      <c r="BN186" s="104"/>
      <c r="BO186" s="105"/>
      <c r="BP186" s="105"/>
      <c r="BQ186" s="105"/>
      <c r="BR186" s="105"/>
      <c r="BS186" s="105"/>
      <c r="BT186" s="105"/>
      <c r="BU186" s="105"/>
      <c r="BV186" s="105"/>
      <c r="BW186" s="105"/>
      <c r="BX186" s="105"/>
      <c r="BY186" s="106"/>
      <c r="BZ186" s="104"/>
      <c r="CA186" s="105"/>
      <c r="CB186" s="105"/>
      <c r="CC186" s="105"/>
      <c r="CD186" s="105"/>
      <c r="CE186" s="105"/>
      <c r="CF186" s="105"/>
      <c r="CG186" s="105"/>
      <c r="CH186" s="105"/>
      <c r="CI186" s="105"/>
      <c r="CJ186" s="105"/>
      <c r="CK186" s="105"/>
      <c r="CL186" s="104">
        <v>3134669.4099999997</v>
      </c>
      <c r="CM186" s="105">
        <v>158802.38</v>
      </c>
      <c r="CN186" s="105">
        <v>3318984.8099999996</v>
      </c>
      <c r="CO186" s="105">
        <v>2298414.4</v>
      </c>
      <c r="CP186" s="105">
        <v>2516927.7599999998</v>
      </c>
      <c r="CQ186" s="105">
        <v>11294736.17</v>
      </c>
      <c r="CR186" s="105">
        <v>14484226.060000002</v>
      </c>
      <c r="CS186" s="105">
        <v>790205.48</v>
      </c>
      <c r="CT186" s="105">
        <v>7014425.7999999998</v>
      </c>
      <c r="CU186" s="105">
        <v>3516922.290000001</v>
      </c>
      <c r="CV186" s="105">
        <v>2510690.9000000004</v>
      </c>
      <c r="CW186" s="106">
        <v>15365425.870000001</v>
      </c>
      <c r="CX186" s="104">
        <v>2423585.7000000002</v>
      </c>
      <c r="CY186" s="105">
        <v>750667.6399999999</v>
      </c>
      <c r="CZ186" s="105">
        <v>3746284.2799999993</v>
      </c>
      <c r="DA186" s="105">
        <v>33645805.930000007</v>
      </c>
      <c r="DB186" s="105">
        <v>4507019.08</v>
      </c>
      <c r="DC186" s="105">
        <v>15387656.430000003</v>
      </c>
      <c r="DD186" s="105">
        <v>14066209.220000001</v>
      </c>
      <c r="DE186" s="105">
        <v>1190254.7</v>
      </c>
      <c r="DF186" s="105">
        <v>3585552.18</v>
      </c>
      <c r="DG186" s="105">
        <v>4611861.1400000006</v>
      </c>
      <c r="DH186" s="105">
        <v>4668064.5600000005</v>
      </c>
      <c r="DI186" s="106">
        <v>21411154.620000001</v>
      </c>
      <c r="DJ186" s="104">
        <v>16433418.82</v>
      </c>
      <c r="DK186" s="105">
        <v>1118676.6299999999</v>
      </c>
      <c r="DL186" s="105">
        <v>12010289.040000005</v>
      </c>
      <c r="DM186" s="105">
        <v>35367493.909999996</v>
      </c>
      <c r="DN186" s="105">
        <v>5067422.63</v>
      </c>
      <c r="DO186" s="105">
        <v>21444494.620000001</v>
      </c>
      <c r="DP186" s="105">
        <v>24633418.82</v>
      </c>
      <c r="DQ186" s="105">
        <v>0</v>
      </c>
      <c r="DR186" s="105">
        <v>0</v>
      </c>
      <c r="DS186" s="105">
        <v>0</v>
      </c>
      <c r="DT186" s="105">
        <v>0</v>
      </c>
      <c r="DU186" s="106">
        <v>0</v>
      </c>
    </row>
    <row r="187" spans="1:125">
      <c r="C187" s="74">
        <v>462</v>
      </c>
      <c r="D187" s="74">
        <v>462</v>
      </c>
      <c r="E187" s="78" t="s">
        <v>367</v>
      </c>
      <c r="F187" s="104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6"/>
      <c r="R187" s="104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6"/>
      <c r="AD187" s="104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6"/>
      <c r="AP187" s="104"/>
      <c r="AQ187" s="105"/>
      <c r="AR187" s="105"/>
      <c r="AS187" s="105"/>
      <c r="AT187" s="105"/>
      <c r="AU187" s="105"/>
      <c r="AV187" s="105"/>
      <c r="AW187" s="105"/>
      <c r="AX187" s="105"/>
      <c r="AY187" s="105"/>
      <c r="AZ187" s="105"/>
      <c r="BA187" s="106"/>
      <c r="BB187" s="104"/>
      <c r="BC187" s="105"/>
      <c r="BD187" s="105"/>
      <c r="BE187" s="105"/>
      <c r="BF187" s="105"/>
      <c r="BG187" s="105"/>
      <c r="BH187" s="105"/>
      <c r="BI187" s="105"/>
      <c r="BJ187" s="105"/>
      <c r="BK187" s="105"/>
      <c r="BL187" s="105"/>
      <c r="BM187" s="106"/>
      <c r="BN187" s="104"/>
      <c r="BO187" s="105"/>
      <c r="BP187" s="105"/>
      <c r="BQ187" s="105"/>
      <c r="BR187" s="105"/>
      <c r="BS187" s="105"/>
      <c r="BT187" s="105"/>
      <c r="BU187" s="105"/>
      <c r="BV187" s="105"/>
      <c r="BW187" s="105"/>
      <c r="BX187" s="105"/>
      <c r="BY187" s="106"/>
      <c r="BZ187" s="104"/>
      <c r="CA187" s="105"/>
      <c r="CB187" s="105"/>
      <c r="CC187" s="105"/>
      <c r="CD187" s="105"/>
      <c r="CE187" s="105"/>
      <c r="CF187" s="105"/>
      <c r="CG187" s="105"/>
      <c r="CH187" s="105"/>
      <c r="CI187" s="105"/>
      <c r="CJ187" s="105"/>
      <c r="CK187" s="105"/>
      <c r="CL187" s="104">
        <v>0</v>
      </c>
      <c r="CM187" s="105">
        <v>0</v>
      </c>
      <c r="CN187" s="105">
        <v>0</v>
      </c>
      <c r="CO187" s="105">
        <v>145520.37</v>
      </c>
      <c r="CP187" s="105">
        <v>0</v>
      </c>
      <c r="CQ187" s="105">
        <v>0</v>
      </c>
      <c r="CR187" s="105">
        <v>60056480</v>
      </c>
      <c r="CS187" s="105">
        <v>42900294.009999998</v>
      </c>
      <c r="CT187" s="105">
        <v>0</v>
      </c>
      <c r="CU187" s="105">
        <v>0</v>
      </c>
      <c r="CV187" s="105">
        <v>3552750.0900000008</v>
      </c>
      <c r="CW187" s="106">
        <v>575548.03</v>
      </c>
      <c r="CX187" s="104">
        <v>5125021.1000000006</v>
      </c>
      <c r="CY187" s="105">
        <v>28180.16</v>
      </c>
      <c r="CZ187" s="105">
        <v>4529565.8099999996</v>
      </c>
      <c r="DA187" s="105">
        <v>0</v>
      </c>
      <c r="DB187" s="105">
        <v>0</v>
      </c>
      <c r="DC187" s="105">
        <v>0</v>
      </c>
      <c r="DD187" s="105">
        <v>0</v>
      </c>
      <c r="DE187" s="105">
        <v>0</v>
      </c>
      <c r="DF187" s="105">
        <v>5576163.8799999999</v>
      </c>
      <c r="DG187" s="105">
        <v>0</v>
      </c>
      <c r="DH187" s="105">
        <v>0</v>
      </c>
      <c r="DI187" s="106">
        <v>0</v>
      </c>
      <c r="DJ187" s="104">
        <v>0</v>
      </c>
      <c r="DK187" s="105">
        <v>0</v>
      </c>
      <c r="DL187" s="105">
        <v>0</v>
      </c>
      <c r="DM187" s="105">
        <v>0</v>
      </c>
      <c r="DN187" s="105">
        <v>0</v>
      </c>
      <c r="DO187" s="105">
        <v>0</v>
      </c>
      <c r="DP187" s="105">
        <v>0</v>
      </c>
      <c r="DQ187" s="105">
        <v>0</v>
      </c>
      <c r="DR187" s="105">
        <v>0</v>
      </c>
      <c r="DS187" s="105">
        <v>0</v>
      </c>
      <c r="DT187" s="105">
        <v>0</v>
      </c>
      <c r="DU187" s="106">
        <v>0</v>
      </c>
    </row>
    <row r="188" spans="1:125">
      <c r="D188" s="74">
        <v>4621</v>
      </c>
      <c r="E188" s="78" t="s">
        <v>369</v>
      </c>
      <c r="F188" s="104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6"/>
      <c r="R188" s="104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6"/>
      <c r="AD188" s="104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6"/>
      <c r="AP188" s="104"/>
      <c r="AQ188" s="105"/>
      <c r="AR188" s="105"/>
      <c r="AS188" s="105"/>
      <c r="AT188" s="105"/>
      <c r="AU188" s="105"/>
      <c r="AV188" s="105"/>
      <c r="AW188" s="105"/>
      <c r="AX188" s="105"/>
      <c r="AY188" s="105"/>
      <c r="AZ188" s="105"/>
      <c r="BA188" s="106"/>
      <c r="BB188" s="104"/>
      <c r="BC188" s="105"/>
      <c r="BD188" s="105"/>
      <c r="BE188" s="105"/>
      <c r="BF188" s="105"/>
      <c r="BG188" s="105"/>
      <c r="BH188" s="105"/>
      <c r="BI188" s="105"/>
      <c r="BJ188" s="105"/>
      <c r="BK188" s="105"/>
      <c r="BL188" s="105"/>
      <c r="BM188" s="106"/>
      <c r="BN188" s="104"/>
      <c r="BO188" s="105"/>
      <c r="BP188" s="105"/>
      <c r="BQ188" s="105"/>
      <c r="BR188" s="105"/>
      <c r="BS188" s="105"/>
      <c r="BT188" s="105"/>
      <c r="BU188" s="105"/>
      <c r="BV188" s="105"/>
      <c r="BW188" s="105"/>
      <c r="BX188" s="105"/>
      <c r="BY188" s="106"/>
      <c r="BZ188" s="104"/>
      <c r="CA188" s="105"/>
      <c r="CB188" s="105"/>
      <c r="CC188" s="105"/>
      <c r="CD188" s="105"/>
      <c r="CE188" s="105"/>
      <c r="CF188" s="105"/>
      <c r="CG188" s="105"/>
      <c r="CH188" s="105"/>
      <c r="CI188" s="105"/>
      <c r="CJ188" s="105"/>
      <c r="CK188" s="105"/>
      <c r="CL188" s="104">
        <v>0</v>
      </c>
      <c r="CM188" s="105">
        <v>0</v>
      </c>
      <c r="CN188" s="105">
        <v>0</v>
      </c>
      <c r="CO188" s="105">
        <v>145520.37</v>
      </c>
      <c r="CP188" s="105">
        <v>0</v>
      </c>
      <c r="CQ188" s="105">
        <v>0</v>
      </c>
      <c r="CR188" s="105">
        <v>0</v>
      </c>
      <c r="CS188" s="105">
        <v>179503.08</v>
      </c>
      <c r="CT188" s="105">
        <v>0</v>
      </c>
      <c r="CU188" s="105">
        <v>0</v>
      </c>
      <c r="CV188" s="105">
        <v>3552750.0900000008</v>
      </c>
      <c r="CW188" s="106">
        <v>575548.03</v>
      </c>
      <c r="CX188" s="104">
        <v>5125021.1000000006</v>
      </c>
      <c r="CY188" s="105">
        <v>28180.16</v>
      </c>
      <c r="CZ188" s="105">
        <v>4529565.8099999996</v>
      </c>
      <c r="DA188" s="105">
        <v>0</v>
      </c>
      <c r="DB188" s="105">
        <v>0</v>
      </c>
      <c r="DC188" s="105">
        <v>0</v>
      </c>
      <c r="DD188" s="105">
        <v>0</v>
      </c>
      <c r="DE188" s="105">
        <v>0</v>
      </c>
      <c r="DF188" s="105">
        <v>5576163.8799999999</v>
      </c>
      <c r="DG188" s="105">
        <v>0</v>
      </c>
      <c r="DH188" s="105">
        <v>0</v>
      </c>
      <c r="DI188" s="106">
        <v>0</v>
      </c>
      <c r="DJ188" s="104">
        <v>0</v>
      </c>
      <c r="DK188" s="105">
        <v>0</v>
      </c>
      <c r="DL188" s="105">
        <v>0</v>
      </c>
      <c r="DM188" s="105">
        <v>0</v>
      </c>
      <c r="DN188" s="105">
        <v>0</v>
      </c>
      <c r="DO188" s="105">
        <v>0</v>
      </c>
      <c r="DP188" s="105">
        <v>0</v>
      </c>
      <c r="DQ188" s="105">
        <v>0</v>
      </c>
      <c r="DR188" s="105">
        <v>0</v>
      </c>
      <c r="DS188" s="105">
        <v>0</v>
      </c>
      <c r="DT188" s="105">
        <v>0</v>
      </c>
      <c r="DU188" s="106">
        <v>0</v>
      </c>
    </row>
    <row r="189" spans="1:125">
      <c r="D189" s="74">
        <v>4622</v>
      </c>
      <c r="E189" s="78" t="s">
        <v>371</v>
      </c>
      <c r="F189" s="104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6"/>
      <c r="R189" s="104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6"/>
      <c r="AD189" s="104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6"/>
      <c r="AP189" s="104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6"/>
      <c r="BB189" s="104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6"/>
      <c r="BN189" s="104"/>
      <c r="BO189" s="105"/>
      <c r="BP189" s="105"/>
      <c r="BQ189" s="105"/>
      <c r="BR189" s="105"/>
      <c r="BS189" s="105"/>
      <c r="BT189" s="105"/>
      <c r="BU189" s="105"/>
      <c r="BV189" s="105"/>
      <c r="BW189" s="105"/>
      <c r="BX189" s="105"/>
      <c r="BY189" s="106"/>
      <c r="BZ189" s="104"/>
      <c r="CA189" s="105"/>
      <c r="CB189" s="105"/>
      <c r="CC189" s="105"/>
      <c r="CD189" s="105"/>
      <c r="CE189" s="105"/>
      <c r="CF189" s="105"/>
      <c r="CG189" s="105"/>
      <c r="CH189" s="105"/>
      <c r="CI189" s="105"/>
      <c r="CJ189" s="105"/>
      <c r="CK189" s="105"/>
      <c r="CL189" s="104">
        <v>0</v>
      </c>
      <c r="CM189" s="105">
        <v>0</v>
      </c>
      <c r="CN189" s="105">
        <v>0</v>
      </c>
      <c r="CO189" s="105">
        <v>0</v>
      </c>
      <c r="CP189" s="105">
        <v>0</v>
      </c>
      <c r="CQ189" s="105">
        <v>0</v>
      </c>
      <c r="CR189" s="105">
        <v>60056480</v>
      </c>
      <c r="CS189" s="105">
        <v>42720790.93</v>
      </c>
      <c r="CT189" s="105">
        <v>0</v>
      </c>
      <c r="CU189" s="105">
        <v>0</v>
      </c>
      <c r="CV189" s="105">
        <v>0</v>
      </c>
      <c r="CW189" s="106">
        <v>0</v>
      </c>
      <c r="CX189" s="104">
        <v>0</v>
      </c>
      <c r="CY189" s="105">
        <v>0</v>
      </c>
      <c r="CZ189" s="105">
        <v>0</v>
      </c>
      <c r="DA189" s="105">
        <v>0</v>
      </c>
      <c r="DB189" s="105">
        <v>0</v>
      </c>
      <c r="DC189" s="105">
        <v>0</v>
      </c>
      <c r="DD189" s="105">
        <v>0</v>
      </c>
      <c r="DE189" s="105">
        <v>0</v>
      </c>
      <c r="DF189" s="105">
        <v>0</v>
      </c>
      <c r="DG189" s="105">
        <v>0</v>
      </c>
      <c r="DH189" s="105">
        <v>0</v>
      </c>
      <c r="DI189" s="106">
        <v>0</v>
      </c>
      <c r="DJ189" s="104">
        <v>0</v>
      </c>
      <c r="DK189" s="105">
        <v>0</v>
      </c>
      <c r="DL189" s="105">
        <v>0</v>
      </c>
      <c r="DM189" s="105">
        <v>0</v>
      </c>
      <c r="DN189" s="105">
        <v>0</v>
      </c>
      <c r="DO189" s="105">
        <v>0</v>
      </c>
      <c r="DP189" s="105">
        <v>0</v>
      </c>
      <c r="DQ189" s="105">
        <v>0</v>
      </c>
      <c r="DR189" s="105">
        <v>0</v>
      </c>
      <c r="DS189" s="105">
        <v>0</v>
      </c>
      <c r="DT189" s="105">
        <v>0</v>
      </c>
      <c r="DU189" s="106">
        <v>0</v>
      </c>
    </row>
    <row r="190" spans="1:125">
      <c r="C190" s="74">
        <v>463</v>
      </c>
      <c r="D190" s="74">
        <v>4630</v>
      </c>
      <c r="E190" s="78" t="s">
        <v>373</v>
      </c>
      <c r="F190" s="104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6"/>
      <c r="R190" s="104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6"/>
      <c r="AD190" s="104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6"/>
      <c r="AP190" s="104"/>
      <c r="AQ190" s="105"/>
      <c r="AR190" s="105"/>
      <c r="AS190" s="105"/>
      <c r="AT190" s="105"/>
      <c r="AU190" s="105"/>
      <c r="AV190" s="105"/>
      <c r="AW190" s="105"/>
      <c r="AX190" s="105"/>
      <c r="AY190" s="105"/>
      <c r="AZ190" s="105"/>
      <c r="BA190" s="106"/>
      <c r="BB190" s="104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6"/>
      <c r="BN190" s="104"/>
      <c r="BO190" s="105"/>
      <c r="BP190" s="105"/>
      <c r="BQ190" s="105"/>
      <c r="BR190" s="105"/>
      <c r="BS190" s="105"/>
      <c r="BT190" s="105"/>
      <c r="BU190" s="105"/>
      <c r="BV190" s="105"/>
      <c r="BW190" s="105"/>
      <c r="BX190" s="105"/>
      <c r="BY190" s="106"/>
      <c r="BZ190" s="104"/>
      <c r="CA190" s="105"/>
      <c r="CB190" s="105"/>
      <c r="CC190" s="105"/>
      <c r="CD190" s="105"/>
      <c r="CE190" s="105"/>
      <c r="CF190" s="105"/>
      <c r="CG190" s="105"/>
      <c r="CH190" s="105"/>
      <c r="CI190" s="105"/>
      <c r="CJ190" s="105"/>
      <c r="CK190" s="105"/>
      <c r="CL190" s="104">
        <v>2525490.4799999991</v>
      </c>
      <c r="CM190" s="105">
        <v>6326878.6600000029</v>
      </c>
      <c r="CN190" s="105">
        <v>2148000.9299999997</v>
      </c>
      <c r="CO190" s="105">
        <v>2468111.1500000008</v>
      </c>
      <c r="CP190" s="105">
        <v>1102492.0999999994</v>
      </c>
      <c r="CQ190" s="105">
        <v>6182153.1799999997</v>
      </c>
      <c r="CR190" s="105">
        <v>15345385.480000004</v>
      </c>
      <c r="CS190" s="105">
        <v>6244697.2600000184</v>
      </c>
      <c r="CT190" s="105">
        <v>5189842.1999999974</v>
      </c>
      <c r="CU190" s="105">
        <v>2777987.4700000011</v>
      </c>
      <c r="CV190" s="105">
        <v>2751258.04</v>
      </c>
      <c r="CW190" s="106">
        <v>7480893.1499999966</v>
      </c>
      <c r="CX190" s="104">
        <v>3537398.1599999983</v>
      </c>
      <c r="CY190" s="105">
        <v>1619286.4000000001</v>
      </c>
      <c r="CZ190" s="105">
        <v>1848944.2799999998</v>
      </c>
      <c r="DA190" s="105">
        <v>1378572.94</v>
      </c>
      <c r="DB190" s="105">
        <v>1300692.7200000014</v>
      </c>
      <c r="DC190" s="105">
        <v>9528423.1400000006</v>
      </c>
      <c r="DD190" s="105">
        <v>10716449.040000012</v>
      </c>
      <c r="DE190" s="105">
        <v>7406618.4700000016</v>
      </c>
      <c r="DF190" s="105">
        <v>1622410.3800000001</v>
      </c>
      <c r="DG190" s="105">
        <v>1457465.0300000005</v>
      </c>
      <c r="DH190" s="105">
        <v>5940231.870000001</v>
      </c>
      <c r="DI190" s="106">
        <v>18916387.729999989</v>
      </c>
      <c r="DJ190" s="104">
        <v>1536097.2400000002</v>
      </c>
      <c r="DK190" s="105">
        <v>1937879.0199999991</v>
      </c>
      <c r="DL190" s="105">
        <v>1971947.6200000008</v>
      </c>
      <c r="DM190" s="105">
        <v>4020535.4399999976</v>
      </c>
      <c r="DN190" s="105">
        <v>2434526.8999999985</v>
      </c>
      <c r="DO190" s="105">
        <v>27513982.240000013</v>
      </c>
      <c r="DP190" s="105">
        <v>11577992.679999953</v>
      </c>
      <c r="DQ190" s="105">
        <v>0</v>
      </c>
      <c r="DR190" s="105">
        <v>0</v>
      </c>
      <c r="DS190" s="105">
        <v>0</v>
      </c>
      <c r="DT190" s="105">
        <v>0</v>
      </c>
      <c r="DU190" s="106">
        <v>0</v>
      </c>
    </row>
    <row r="191" spans="1:125">
      <c r="A191" s="74" t="s">
        <v>100</v>
      </c>
      <c r="B191" s="74">
        <v>47</v>
      </c>
      <c r="D191" s="74">
        <v>47</v>
      </c>
      <c r="E191" s="78" t="s">
        <v>375</v>
      </c>
      <c r="F191" s="104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6"/>
      <c r="R191" s="104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6"/>
      <c r="AD191" s="104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6"/>
      <c r="AP191" s="104"/>
      <c r="AQ191" s="105"/>
      <c r="AR191" s="105"/>
      <c r="AS191" s="105"/>
      <c r="AT191" s="105"/>
      <c r="AU191" s="105"/>
      <c r="AV191" s="105"/>
      <c r="AW191" s="105"/>
      <c r="AX191" s="105"/>
      <c r="AY191" s="105"/>
      <c r="AZ191" s="105"/>
      <c r="BA191" s="106"/>
      <c r="BB191" s="104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6"/>
      <c r="BN191" s="104"/>
      <c r="BO191" s="105"/>
      <c r="BP191" s="105"/>
      <c r="BQ191" s="105"/>
      <c r="BR191" s="105"/>
      <c r="BS191" s="105"/>
      <c r="BT191" s="105"/>
      <c r="BU191" s="105"/>
      <c r="BV191" s="105"/>
      <c r="BW191" s="105"/>
      <c r="BX191" s="105"/>
      <c r="BY191" s="106"/>
      <c r="BZ191" s="104"/>
      <c r="CA191" s="105"/>
      <c r="CB191" s="105"/>
      <c r="CC191" s="105"/>
      <c r="CD191" s="105"/>
      <c r="CE191" s="105"/>
      <c r="CF191" s="105"/>
      <c r="CG191" s="105"/>
      <c r="CH191" s="105"/>
      <c r="CI191" s="105"/>
      <c r="CJ191" s="105"/>
      <c r="CK191" s="105"/>
      <c r="CL191" s="104">
        <v>152480</v>
      </c>
      <c r="CM191" s="105">
        <v>69850</v>
      </c>
      <c r="CN191" s="105">
        <v>381882.20999999996</v>
      </c>
      <c r="CO191" s="105">
        <v>795860</v>
      </c>
      <c r="CP191" s="105">
        <v>1010265.09</v>
      </c>
      <c r="CQ191" s="105">
        <v>3303845.5</v>
      </c>
      <c r="CR191" s="105">
        <v>2217610</v>
      </c>
      <c r="CS191" s="105">
        <v>1221150.82</v>
      </c>
      <c r="CT191" s="105">
        <v>2522421.1</v>
      </c>
      <c r="CU191" s="105">
        <v>283431.86</v>
      </c>
      <c r="CV191" s="105">
        <v>862021</v>
      </c>
      <c r="CW191" s="106">
        <v>1306027.21</v>
      </c>
      <c r="CX191" s="104">
        <v>987800</v>
      </c>
      <c r="CY191" s="105">
        <v>1479416.02</v>
      </c>
      <c r="CZ191" s="105">
        <v>1804250.6199999999</v>
      </c>
      <c r="DA191" s="105">
        <v>0</v>
      </c>
      <c r="DB191" s="105">
        <v>227494.67</v>
      </c>
      <c r="DC191" s="105">
        <v>653597.98</v>
      </c>
      <c r="DD191" s="105">
        <v>858028.14000000013</v>
      </c>
      <c r="DE191" s="105">
        <v>1253986.73</v>
      </c>
      <c r="DF191" s="105">
        <v>1638486.63</v>
      </c>
      <c r="DG191" s="105">
        <v>1434433.1700000002</v>
      </c>
      <c r="DH191" s="105">
        <v>608624.21</v>
      </c>
      <c r="DI191" s="106">
        <v>2586424.5499999998</v>
      </c>
      <c r="DJ191" s="104">
        <v>0</v>
      </c>
      <c r="DK191" s="105">
        <v>0</v>
      </c>
      <c r="DL191" s="105">
        <v>851526.67</v>
      </c>
      <c r="DM191" s="105">
        <v>2065789.5</v>
      </c>
      <c r="DN191" s="105">
        <v>349813.47000000003</v>
      </c>
      <c r="DO191" s="105">
        <v>2801716.91</v>
      </c>
      <c r="DP191" s="105">
        <v>4098120.5999999996</v>
      </c>
      <c r="DQ191" s="105">
        <v>0</v>
      </c>
      <c r="DR191" s="105">
        <v>0</v>
      </c>
      <c r="DS191" s="105">
        <v>0</v>
      </c>
      <c r="DT191" s="105">
        <v>0</v>
      </c>
      <c r="DU191" s="106">
        <v>0</v>
      </c>
    </row>
    <row r="192" spans="1:125">
      <c r="A192" s="74" t="s">
        <v>100</v>
      </c>
      <c r="B192" s="74" t="s">
        <v>100</v>
      </c>
      <c r="C192" s="74">
        <v>471</v>
      </c>
      <c r="D192" s="74">
        <v>4710</v>
      </c>
      <c r="E192" s="78" t="s">
        <v>377</v>
      </c>
      <c r="F192" s="104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6"/>
      <c r="R192" s="104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6"/>
      <c r="AD192" s="104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6"/>
      <c r="AP192" s="104"/>
      <c r="AQ192" s="105"/>
      <c r="AR192" s="105"/>
      <c r="AS192" s="105"/>
      <c r="AT192" s="105"/>
      <c r="AU192" s="105"/>
      <c r="AV192" s="105"/>
      <c r="AW192" s="105"/>
      <c r="AX192" s="105"/>
      <c r="AY192" s="105"/>
      <c r="AZ192" s="105"/>
      <c r="BA192" s="106"/>
      <c r="BB192" s="104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6"/>
      <c r="BN192" s="104"/>
      <c r="BO192" s="105"/>
      <c r="BP192" s="105"/>
      <c r="BQ192" s="105"/>
      <c r="BR192" s="105"/>
      <c r="BS192" s="105"/>
      <c r="BT192" s="105"/>
      <c r="BU192" s="105"/>
      <c r="BV192" s="105"/>
      <c r="BW192" s="105"/>
      <c r="BX192" s="105"/>
      <c r="BY192" s="106"/>
      <c r="BZ192" s="104"/>
      <c r="CA192" s="105"/>
      <c r="CB192" s="105"/>
      <c r="CC192" s="105"/>
      <c r="CD192" s="105"/>
      <c r="CE192" s="105"/>
      <c r="CF192" s="105"/>
      <c r="CG192" s="105"/>
      <c r="CH192" s="105"/>
      <c r="CI192" s="105"/>
      <c r="CJ192" s="105"/>
      <c r="CK192" s="105"/>
      <c r="CL192" s="104">
        <v>152480</v>
      </c>
      <c r="CM192" s="105">
        <v>69850</v>
      </c>
      <c r="CN192" s="105">
        <v>341282.20999999996</v>
      </c>
      <c r="CO192" s="105">
        <v>430460</v>
      </c>
      <c r="CP192" s="105">
        <v>1010265.09</v>
      </c>
      <c r="CQ192" s="105">
        <v>3303845.5</v>
      </c>
      <c r="CR192" s="105">
        <v>2217610</v>
      </c>
      <c r="CS192" s="105">
        <v>1221150.82</v>
      </c>
      <c r="CT192" s="105">
        <v>2522421.1</v>
      </c>
      <c r="CU192" s="105">
        <v>283431.86</v>
      </c>
      <c r="CV192" s="105">
        <v>862021</v>
      </c>
      <c r="CW192" s="106">
        <v>1306027.21</v>
      </c>
      <c r="CX192" s="104">
        <v>987800</v>
      </c>
      <c r="CY192" s="105">
        <v>1479416.02</v>
      </c>
      <c r="CZ192" s="105">
        <v>1804250.6199999999</v>
      </c>
      <c r="DA192" s="105">
        <v>0</v>
      </c>
      <c r="DB192" s="105">
        <v>227494.67</v>
      </c>
      <c r="DC192" s="105">
        <v>653597.98</v>
      </c>
      <c r="DD192" s="105">
        <v>858028.14000000013</v>
      </c>
      <c r="DE192" s="105">
        <v>1253986.73</v>
      </c>
      <c r="DF192" s="105">
        <v>1638486.63</v>
      </c>
      <c r="DG192" s="105">
        <v>1434433.1700000002</v>
      </c>
      <c r="DH192" s="105">
        <v>608624.21</v>
      </c>
      <c r="DI192" s="106">
        <v>2586424.5499999998</v>
      </c>
      <c r="DJ192" s="104">
        <v>0</v>
      </c>
      <c r="DK192" s="105">
        <v>0</v>
      </c>
      <c r="DL192" s="105">
        <v>851526.67</v>
      </c>
      <c r="DM192" s="105">
        <v>2065789.5</v>
      </c>
      <c r="DN192" s="105">
        <v>349813.47000000003</v>
      </c>
      <c r="DO192" s="105">
        <v>2801716.91</v>
      </c>
      <c r="DP192" s="105">
        <v>4098120.5999999996</v>
      </c>
      <c r="DQ192" s="105">
        <v>0</v>
      </c>
      <c r="DR192" s="105">
        <v>0</v>
      </c>
      <c r="DS192" s="105">
        <v>0</v>
      </c>
      <c r="DT192" s="105">
        <v>0</v>
      </c>
      <c r="DU192" s="106">
        <v>0</v>
      </c>
    </row>
    <row r="193" spans="3:125">
      <c r="C193" s="74">
        <v>472</v>
      </c>
      <c r="D193" s="74">
        <v>4720</v>
      </c>
      <c r="E193" s="78" t="s">
        <v>379</v>
      </c>
      <c r="F193" s="104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6"/>
      <c r="R193" s="104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  <c r="AD193" s="104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6"/>
      <c r="AP193" s="104"/>
      <c r="AQ193" s="105"/>
      <c r="AR193" s="105"/>
      <c r="AS193" s="105"/>
      <c r="AT193" s="105"/>
      <c r="AU193" s="105"/>
      <c r="AV193" s="105"/>
      <c r="AW193" s="105"/>
      <c r="AX193" s="105"/>
      <c r="AY193" s="105"/>
      <c r="AZ193" s="105"/>
      <c r="BA193" s="106"/>
      <c r="BB193" s="104"/>
      <c r="BC193" s="105"/>
      <c r="BD193" s="105"/>
      <c r="BE193" s="105"/>
      <c r="BF193" s="105"/>
      <c r="BG193" s="105"/>
      <c r="BH193" s="105"/>
      <c r="BI193" s="105"/>
      <c r="BJ193" s="105"/>
      <c r="BK193" s="105"/>
      <c r="BL193" s="105"/>
      <c r="BM193" s="106"/>
      <c r="BN193" s="104"/>
      <c r="BO193" s="105"/>
      <c r="BP193" s="105"/>
      <c r="BQ193" s="105"/>
      <c r="BR193" s="105"/>
      <c r="BS193" s="105"/>
      <c r="BT193" s="105"/>
      <c r="BU193" s="105"/>
      <c r="BV193" s="105"/>
      <c r="BW193" s="105"/>
      <c r="BX193" s="105"/>
      <c r="BY193" s="106"/>
      <c r="BZ193" s="104"/>
      <c r="CA193" s="105"/>
      <c r="CB193" s="105"/>
      <c r="CC193" s="105"/>
      <c r="CD193" s="105"/>
      <c r="CE193" s="105"/>
      <c r="CF193" s="105"/>
      <c r="CG193" s="105"/>
      <c r="CH193" s="105"/>
      <c r="CI193" s="105"/>
      <c r="CJ193" s="105"/>
      <c r="CK193" s="105"/>
      <c r="CL193" s="104">
        <v>0</v>
      </c>
      <c r="CM193" s="105">
        <v>0</v>
      </c>
      <c r="CN193" s="105">
        <v>40600</v>
      </c>
      <c r="CO193" s="105">
        <v>365400</v>
      </c>
      <c r="CP193" s="105">
        <v>0</v>
      </c>
      <c r="CQ193" s="105">
        <v>0</v>
      </c>
      <c r="CR193" s="105">
        <v>0</v>
      </c>
      <c r="CS193" s="105">
        <v>0</v>
      </c>
      <c r="CT193" s="105">
        <v>0</v>
      </c>
      <c r="CU193" s="105">
        <v>0</v>
      </c>
      <c r="CV193" s="105">
        <v>0</v>
      </c>
      <c r="CW193" s="106">
        <v>0</v>
      </c>
      <c r="CX193" s="104">
        <v>0</v>
      </c>
      <c r="CY193" s="105">
        <v>0</v>
      </c>
      <c r="CZ193" s="105">
        <v>0</v>
      </c>
      <c r="DA193" s="105">
        <v>0</v>
      </c>
      <c r="DB193" s="105">
        <v>0</v>
      </c>
      <c r="DC193" s="105">
        <v>0</v>
      </c>
      <c r="DD193" s="105">
        <v>0</v>
      </c>
      <c r="DE193" s="105">
        <v>0</v>
      </c>
      <c r="DF193" s="105">
        <v>0</v>
      </c>
      <c r="DG193" s="105">
        <v>0</v>
      </c>
      <c r="DH193" s="105">
        <v>0</v>
      </c>
      <c r="DI193" s="106">
        <v>0</v>
      </c>
      <c r="DJ193" s="104">
        <v>0</v>
      </c>
      <c r="DK193" s="105">
        <v>0</v>
      </c>
      <c r="DL193" s="105">
        <v>0</v>
      </c>
      <c r="DM193" s="105">
        <v>0</v>
      </c>
      <c r="DN193" s="105">
        <v>0</v>
      </c>
      <c r="DO193" s="105">
        <v>0</v>
      </c>
      <c r="DP193" s="105">
        <v>0</v>
      </c>
      <c r="DQ193" s="105">
        <v>0</v>
      </c>
      <c r="DR193" s="105">
        <v>0</v>
      </c>
      <c r="DS193" s="105">
        <v>0</v>
      </c>
      <c r="DT193" s="105">
        <v>0</v>
      </c>
      <c r="DU193" s="106">
        <v>0</v>
      </c>
    </row>
    <row r="194" spans="3:125">
      <c r="C194" s="74">
        <v>473</v>
      </c>
      <c r="D194" s="74">
        <v>4730</v>
      </c>
      <c r="E194" s="78" t="s">
        <v>381</v>
      </c>
      <c r="F194" s="104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6"/>
      <c r="R194" s="104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6"/>
      <c r="AD194" s="104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6"/>
      <c r="AP194" s="104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6"/>
      <c r="BB194" s="104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106"/>
      <c r="BN194" s="104"/>
      <c r="BO194" s="105"/>
      <c r="BP194" s="105"/>
      <c r="BQ194" s="105"/>
      <c r="BR194" s="105"/>
      <c r="BS194" s="105"/>
      <c r="BT194" s="105"/>
      <c r="BU194" s="105"/>
      <c r="BV194" s="105"/>
      <c r="BW194" s="105"/>
      <c r="BX194" s="105"/>
      <c r="BY194" s="106"/>
      <c r="BZ194" s="104"/>
      <c r="CA194" s="105"/>
      <c r="CB194" s="105"/>
      <c r="CC194" s="105"/>
      <c r="CD194" s="105"/>
      <c r="CE194" s="105"/>
      <c r="CF194" s="105"/>
      <c r="CG194" s="105"/>
      <c r="CH194" s="105"/>
      <c r="CI194" s="105"/>
      <c r="CJ194" s="105"/>
      <c r="CK194" s="105"/>
      <c r="CL194" s="104">
        <v>0</v>
      </c>
      <c r="CM194" s="105">
        <v>0</v>
      </c>
      <c r="CN194" s="105">
        <v>0</v>
      </c>
      <c r="CO194" s="105">
        <v>0</v>
      </c>
      <c r="CP194" s="105">
        <v>0</v>
      </c>
      <c r="CQ194" s="105">
        <v>0</v>
      </c>
      <c r="CR194" s="105">
        <v>0</v>
      </c>
      <c r="CS194" s="105">
        <v>0</v>
      </c>
      <c r="CT194" s="105">
        <v>0</v>
      </c>
      <c r="CU194" s="105">
        <v>0</v>
      </c>
      <c r="CV194" s="105">
        <v>0</v>
      </c>
      <c r="CW194" s="106">
        <v>0</v>
      </c>
      <c r="CX194" s="104">
        <v>0</v>
      </c>
      <c r="CY194" s="105">
        <v>0</v>
      </c>
      <c r="CZ194" s="105">
        <v>0</v>
      </c>
      <c r="DA194" s="105">
        <v>0</v>
      </c>
      <c r="DB194" s="105">
        <v>0</v>
      </c>
      <c r="DC194" s="105">
        <v>0</v>
      </c>
      <c r="DD194" s="105">
        <v>0</v>
      </c>
      <c r="DE194" s="105">
        <v>0</v>
      </c>
      <c r="DF194" s="105">
        <v>0</v>
      </c>
      <c r="DG194" s="105">
        <v>0</v>
      </c>
      <c r="DH194" s="105">
        <v>0</v>
      </c>
      <c r="DI194" s="106">
        <v>0</v>
      </c>
      <c r="DJ194" s="104">
        <v>0</v>
      </c>
      <c r="DK194" s="105">
        <v>0</v>
      </c>
      <c r="DL194" s="105">
        <v>0</v>
      </c>
      <c r="DM194" s="105">
        <v>0</v>
      </c>
      <c r="DN194" s="105">
        <v>0</v>
      </c>
      <c r="DO194" s="105">
        <v>0</v>
      </c>
      <c r="DP194" s="105">
        <v>0</v>
      </c>
      <c r="DQ194" s="105">
        <v>0</v>
      </c>
      <c r="DR194" s="105">
        <v>0</v>
      </c>
      <c r="DS194" s="105">
        <v>0</v>
      </c>
      <c r="DT194" s="105">
        <v>0</v>
      </c>
      <c r="DU194" s="106">
        <v>0</v>
      </c>
    </row>
    <row r="195" spans="3:125">
      <c r="D195" s="74">
        <v>1005</v>
      </c>
      <c r="E195" s="78" t="s">
        <v>706</v>
      </c>
      <c r="F195" s="104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6"/>
      <c r="R195" s="104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6"/>
      <c r="AD195" s="104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6"/>
      <c r="AP195" s="104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6"/>
      <c r="BB195" s="104"/>
      <c r="BC195" s="105"/>
      <c r="BD195" s="105"/>
      <c r="BE195" s="105"/>
      <c r="BF195" s="105"/>
      <c r="BG195" s="105"/>
      <c r="BH195" s="105"/>
      <c r="BI195" s="105"/>
      <c r="BJ195" s="105"/>
      <c r="BK195" s="105"/>
      <c r="BL195" s="105"/>
      <c r="BM195" s="106"/>
      <c r="BN195" s="104"/>
      <c r="BO195" s="105"/>
      <c r="BP195" s="105"/>
      <c r="BQ195" s="105"/>
      <c r="BR195" s="105"/>
      <c r="BS195" s="105"/>
      <c r="BT195" s="105"/>
      <c r="BU195" s="105"/>
      <c r="BV195" s="105"/>
      <c r="BW195" s="105"/>
      <c r="BX195" s="105"/>
      <c r="BY195" s="106"/>
      <c r="BZ195" s="104"/>
      <c r="CA195" s="105"/>
      <c r="CB195" s="105"/>
      <c r="CC195" s="105"/>
      <c r="CD195" s="105"/>
      <c r="CE195" s="105"/>
      <c r="CF195" s="105"/>
      <c r="CG195" s="105"/>
      <c r="CH195" s="105"/>
      <c r="CI195" s="105"/>
      <c r="CJ195" s="105"/>
      <c r="CK195" s="105"/>
      <c r="CL195" s="104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105"/>
      <c r="CW195" s="106">
        <v>14438105.227299999</v>
      </c>
      <c r="CX195" s="104"/>
      <c r="CY195" s="105"/>
      <c r="CZ195" s="105"/>
      <c r="DA195" s="105"/>
      <c r="DB195" s="105"/>
      <c r="DC195" s="105"/>
      <c r="DD195" s="105"/>
      <c r="DE195" s="105"/>
      <c r="DF195" s="105"/>
      <c r="DG195" s="105"/>
      <c r="DH195" s="105"/>
      <c r="DI195" s="106"/>
      <c r="DJ195" s="104"/>
      <c r="DK195" s="105"/>
      <c r="DL195" s="105"/>
      <c r="DM195" s="105"/>
      <c r="DN195" s="105"/>
      <c r="DO195" s="105"/>
      <c r="DP195" s="105"/>
      <c r="DQ195" s="105"/>
      <c r="DR195" s="105"/>
      <c r="DS195" s="105"/>
      <c r="DT195" s="105"/>
      <c r="DU195" s="106"/>
    </row>
    <row r="196" spans="3:125">
      <c r="F196" s="104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6"/>
      <c r="R196" s="104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6"/>
      <c r="AD196" s="104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6"/>
      <c r="AP196" s="104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6"/>
      <c r="BB196" s="104"/>
      <c r="BC196" s="105"/>
      <c r="BD196" s="105"/>
      <c r="BE196" s="105"/>
      <c r="BF196" s="105"/>
      <c r="BG196" s="105"/>
      <c r="BH196" s="105"/>
      <c r="BI196" s="105"/>
      <c r="BJ196" s="105"/>
      <c r="BK196" s="105"/>
      <c r="BL196" s="105"/>
      <c r="BM196" s="106"/>
      <c r="BN196" s="104"/>
      <c r="BO196" s="105"/>
      <c r="BP196" s="105"/>
      <c r="BQ196" s="105"/>
      <c r="BR196" s="105"/>
      <c r="BS196" s="105"/>
      <c r="BT196" s="105"/>
      <c r="BU196" s="105"/>
      <c r="BV196" s="105"/>
      <c r="BW196" s="105"/>
      <c r="BX196" s="105"/>
      <c r="BY196" s="106"/>
      <c r="BZ196" s="104"/>
      <c r="CA196" s="105"/>
      <c r="CB196" s="105"/>
      <c r="CC196" s="105"/>
      <c r="CD196" s="105"/>
      <c r="CE196" s="105"/>
      <c r="CF196" s="105"/>
      <c r="CG196" s="105"/>
      <c r="CH196" s="105"/>
      <c r="CI196" s="105"/>
      <c r="CJ196" s="105"/>
      <c r="CK196" s="105"/>
      <c r="CL196" s="104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105"/>
      <c r="CW196" s="106"/>
      <c r="CX196" s="104"/>
      <c r="CY196" s="105"/>
      <c r="CZ196" s="105"/>
      <c r="DA196" s="105"/>
      <c r="DB196" s="105"/>
      <c r="DC196" s="105"/>
      <c r="DD196" s="105"/>
      <c r="DE196" s="105"/>
      <c r="DF196" s="105"/>
      <c r="DG196" s="105"/>
      <c r="DH196" s="105"/>
      <c r="DI196" s="106"/>
      <c r="DJ196" s="104"/>
      <c r="DK196" s="105"/>
      <c r="DL196" s="105"/>
      <c r="DM196" s="105"/>
      <c r="DN196" s="105"/>
      <c r="DO196" s="105"/>
      <c r="DP196" s="105"/>
      <c r="DQ196" s="105"/>
      <c r="DR196" s="105"/>
      <c r="DS196" s="105"/>
      <c r="DT196" s="105"/>
      <c r="DU196" s="106"/>
    </row>
    <row r="197" spans="3:125">
      <c r="E197" s="78" t="str">
        <f>+Master!G22</f>
        <v>Prihodi budžeta</v>
      </c>
      <c r="CL197" s="105">
        <f>+'2013'!G10</f>
        <v>55007549.070000008</v>
      </c>
      <c r="CM197" s="105">
        <f>+'2013'!H10</f>
        <v>75835326.769999996</v>
      </c>
      <c r="CN197" s="105">
        <f>+'2013'!I10</f>
        <v>88914651.390000001</v>
      </c>
      <c r="CO197" s="105">
        <f>+'2013'!J10</f>
        <v>104091401.67000002</v>
      </c>
      <c r="CP197" s="105">
        <f>+'2013'!K10</f>
        <v>94325584.910000011</v>
      </c>
      <c r="CQ197" s="105">
        <f>+'2013'!L10</f>
        <v>99966900.37999998</v>
      </c>
      <c r="CR197" s="105">
        <f>+'2013'!M10</f>
        <v>122481083.35999997</v>
      </c>
      <c r="CS197" s="105">
        <f>+'2013'!N10</f>
        <v>125279368.25000004</v>
      </c>
      <c r="CT197" s="105">
        <f>+'2013'!O10</f>
        <v>117134830.11000004</v>
      </c>
      <c r="CU197" s="105">
        <f>+'2013'!P10</f>
        <v>118761640.25000001</v>
      </c>
      <c r="CV197" s="105">
        <f>+'2013'!Q10</f>
        <v>96518169.450000003</v>
      </c>
      <c r="CW197" s="105">
        <f>+'2013'!R10</f>
        <v>145120002.57999998</v>
      </c>
      <c r="CX197" s="105">
        <f>+'2014'!G10</f>
        <v>70782033.379999995</v>
      </c>
      <c r="CY197" s="105">
        <f>+'2014'!H10</f>
        <v>82133335.86999999</v>
      </c>
      <c r="CZ197" s="105">
        <f>+'2014'!I10</f>
        <v>100708163.93000002</v>
      </c>
      <c r="DA197" s="105">
        <f>+'2014'!J10</f>
        <v>109084648.57999998</v>
      </c>
      <c r="DB197" s="105">
        <f>+'2014'!K10</f>
        <v>102078548.78</v>
      </c>
      <c r="DC197" s="105">
        <f>+'2014'!L10</f>
        <v>109931818.73999998</v>
      </c>
      <c r="DD197" s="105">
        <f>+'2014'!M10</f>
        <v>120720236.03</v>
      </c>
      <c r="DE197" s="105">
        <f>+'2014'!N10</f>
        <v>126556433.89999998</v>
      </c>
      <c r="DF197" s="105">
        <f>+'2014'!O10</f>
        <v>117901924.08</v>
      </c>
      <c r="DG197" s="105">
        <f>+'2014'!P10</f>
        <v>158210534.24000001</v>
      </c>
      <c r="DH197" s="105">
        <f>+'2014'!Q10</f>
        <v>98496460.12999998</v>
      </c>
      <c r="DI197" s="105">
        <f>+'2014'!R10</f>
        <v>155249038.93000004</v>
      </c>
    </row>
    <row r="198" spans="3:125">
      <c r="E198" s="78" t="str">
        <f>+Master!G74</f>
        <v>Budžetki izdaci</v>
      </c>
      <c r="CL198" s="105">
        <f>+'2013'!G30</f>
        <v>84584048.424166679</v>
      </c>
      <c r="CM198" s="105">
        <f>+'2013'!H30</f>
        <v>102684088.27416666</v>
      </c>
      <c r="CN198" s="105">
        <f>+'2013'!I30</f>
        <v>104008573.38416666</v>
      </c>
      <c r="CO198" s="105">
        <f>+'2013'!J30</f>
        <v>122210494.66416664</v>
      </c>
      <c r="CP198" s="105">
        <f>+'2013'!K30</f>
        <v>102878087.82416667</v>
      </c>
      <c r="CQ198" s="105">
        <f>+'2013'!L30</f>
        <v>102392322.23416667</v>
      </c>
      <c r="CR198" s="105">
        <f>+'2013'!M30</f>
        <v>181346847.16416669</v>
      </c>
      <c r="CS198" s="105">
        <f>+'2013'!N30</f>
        <v>150239168.24416667</v>
      </c>
      <c r="CT198" s="105">
        <f>+'2013'!O30</f>
        <v>125770955.07416669</v>
      </c>
      <c r="CU198" s="105">
        <f>+'2013'!P30</f>
        <v>102908154.45416665</v>
      </c>
      <c r="CV198" s="105">
        <f>+'2013'!Q30</f>
        <v>105343610.31416669</v>
      </c>
      <c r="CW198" s="105">
        <f>+'2013'!R30</f>
        <v>160423364.29416662</v>
      </c>
      <c r="CX198" s="105">
        <f>+'2014'!G30</f>
        <v>97859295.059999973</v>
      </c>
      <c r="CY198" s="105">
        <f>+'2014'!H30</f>
        <v>90550649.290000007</v>
      </c>
      <c r="CZ198" s="105">
        <f>+'2014'!I30</f>
        <v>117729573.00999999</v>
      </c>
      <c r="DA198" s="105">
        <f>+'2014'!J30</f>
        <v>124043198.86</v>
      </c>
      <c r="DB198" s="105">
        <f>+'2014'!K30</f>
        <v>107595604.50000003</v>
      </c>
      <c r="DC198" s="105">
        <f>+'2014'!L30</f>
        <v>115296102.46000004</v>
      </c>
      <c r="DD198" s="105">
        <f>+'2014'!M30</f>
        <v>118217871.01000002</v>
      </c>
      <c r="DE198" s="105">
        <f>+'2014'!N30</f>
        <v>116092443.61000001</v>
      </c>
      <c r="DF198" s="105">
        <f>+'2014'!O30</f>
        <v>122089639.22999999</v>
      </c>
      <c r="DG198" s="105">
        <f>+'2014'!P30</f>
        <v>159647344.19</v>
      </c>
      <c r="DH198" s="105">
        <f>+'2014'!Q30</f>
        <v>111384242.39999999</v>
      </c>
      <c r="DI198" s="105">
        <f>+'2014'!R30</f>
        <v>173918629.21999994</v>
      </c>
    </row>
    <row r="199" spans="3:125">
      <c r="E199" s="78" t="str">
        <f>+Master!G212</f>
        <v>Suficit / deficit</v>
      </c>
      <c r="CL199" s="105">
        <f>+'2013'!G56</f>
        <v>-29576499.354166672</v>
      </c>
      <c r="CM199" s="105">
        <f>+'2013'!H56</f>
        <v>-26848761.504166663</v>
      </c>
      <c r="CN199" s="105">
        <f>+'2013'!I56</f>
        <v>-15093921.994166657</v>
      </c>
      <c r="CO199" s="105">
        <f>+'2013'!J56</f>
        <v>-18119092.994166628</v>
      </c>
      <c r="CP199" s="105">
        <f>+'2013'!K56</f>
        <v>-8552502.9141666591</v>
      </c>
      <c r="CQ199" s="105">
        <f>+'2013'!L56</f>
        <v>-2425421.8541666865</v>
      </c>
      <c r="CR199" s="105">
        <f>+'2013'!M56</f>
        <v>-58865763.804166719</v>
      </c>
      <c r="CS199" s="105">
        <f>+'2013'!N56</f>
        <v>-24959799.994166628</v>
      </c>
      <c r="CT199" s="105">
        <f>+'2013'!O56</f>
        <v>-8636124.9641666412</v>
      </c>
      <c r="CU199" s="105">
        <f>+'2013'!P56</f>
        <v>15853485.795833364</v>
      </c>
      <c r="CV199" s="105">
        <f>+'2013'!Q56</f>
        <v>-8825440.8641666919</v>
      </c>
      <c r="CW199" s="105">
        <f>+'2013'!R56</f>
        <v>-29741466.941466641</v>
      </c>
      <c r="CX199" s="105">
        <f>+CX197-CX198</f>
        <v>-27077261.679999977</v>
      </c>
      <c r="CY199" s="105">
        <f t="shared" ref="CY199:DI199" si="10">+CY197-CY198</f>
        <v>-8417313.4200000167</v>
      </c>
      <c r="CZ199" s="105">
        <f t="shared" si="10"/>
        <v>-17021409.079999968</v>
      </c>
      <c r="DA199" s="105">
        <f t="shared" si="10"/>
        <v>-14958550.280000016</v>
      </c>
      <c r="DB199" s="105">
        <f t="shared" si="10"/>
        <v>-5517055.7200000286</v>
      </c>
      <c r="DC199" s="105">
        <f t="shared" si="10"/>
        <v>-5364283.7200000584</v>
      </c>
      <c r="DD199" s="105">
        <f t="shared" si="10"/>
        <v>2502365.0199999809</v>
      </c>
      <c r="DE199" s="105">
        <f t="shared" si="10"/>
        <v>10463990.289999962</v>
      </c>
      <c r="DF199" s="105">
        <f t="shared" si="10"/>
        <v>-4187715.1499999911</v>
      </c>
      <c r="DG199" s="105">
        <f t="shared" si="10"/>
        <v>-1436809.9499999881</v>
      </c>
      <c r="DH199" s="105">
        <f t="shared" si="10"/>
        <v>-12887782.270000011</v>
      </c>
      <c r="DI199" s="105">
        <f t="shared" si="10"/>
        <v>-18669590.289999902</v>
      </c>
    </row>
    <row r="221" spans="1:125">
      <c r="E221" s="429" t="s">
        <v>696</v>
      </c>
      <c r="F221" s="427">
        <v>2006</v>
      </c>
      <c r="G221" s="426"/>
      <c r="H221" s="426"/>
      <c r="I221" s="426"/>
      <c r="J221" s="426"/>
      <c r="K221" s="426"/>
      <c r="L221" s="426"/>
      <c r="M221" s="426"/>
      <c r="N221" s="426"/>
      <c r="O221" s="426"/>
      <c r="P221" s="426"/>
      <c r="Q221" s="428"/>
      <c r="R221" s="427">
        <v>2007</v>
      </c>
      <c r="S221" s="426"/>
      <c r="T221" s="426"/>
      <c r="U221" s="426"/>
      <c r="V221" s="426"/>
      <c r="W221" s="426"/>
      <c r="X221" s="426"/>
      <c r="Y221" s="426"/>
      <c r="Z221" s="426"/>
      <c r="AA221" s="426"/>
      <c r="AB221" s="426"/>
      <c r="AC221" s="428"/>
      <c r="AD221" s="427">
        <v>2008</v>
      </c>
      <c r="AE221" s="426"/>
      <c r="AF221" s="426"/>
      <c r="AG221" s="426"/>
      <c r="AH221" s="426"/>
      <c r="AI221" s="426"/>
      <c r="AJ221" s="426"/>
      <c r="AK221" s="426"/>
      <c r="AL221" s="426"/>
      <c r="AM221" s="426"/>
      <c r="AN221" s="426"/>
      <c r="AO221" s="428"/>
      <c r="AP221" s="427">
        <v>2009</v>
      </c>
      <c r="AQ221" s="426"/>
      <c r="AR221" s="426"/>
      <c r="AS221" s="426"/>
      <c r="AT221" s="426"/>
      <c r="AU221" s="426"/>
      <c r="AV221" s="426"/>
      <c r="AW221" s="426"/>
      <c r="AX221" s="426"/>
      <c r="AY221" s="426"/>
      <c r="AZ221" s="426"/>
      <c r="BA221" s="428"/>
      <c r="BB221" s="427">
        <v>2010</v>
      </c>
      <c r="BC221" s="426"/>
      <c r="BD221" s="426"/>
      <c r="BE221" s="426"/>
      <c r="BF221" s="426"/>
      <c r="BG221" s="426"/>
      <c r="BH221" s="426"/>
      <c r="BI221" s="426"/>
      <c r="BJ221" s="426"/>
      <c r="BK221" s="426"/>
      <c r="BL221" s="426"/>
      <c r="BM221" s="428"/>
      <c r="BN221" s="427">
        <v>2011</v>
      </c>
      <c r="BO221" s="426"/>
      <c r="BP221" s="426"/>
      <c r="BQ221" s="426"/>
      <c r="BR221" s="426"/>
      <c r="BS221" s="426"/>
      <c r="BT221" s="426"/>
      <c r="BU221" s="426"/>
      <c r="BV221" s="426"/>
      <c r="BW221" s="426"/>
      <c r="BX221" s="426"/>
      <c r="BY221" s="428"/>
      <c r="BZ221" s="426">
        <v>2012</v>
      </c>
      <c r="CA221" s="426"/>
      <c r="CB221" s="426"/>
      <c r="CC221" s="426"/>
      <c r="CD221" s="426"/>
      <c r="CE221" s="426"/>
      <c r="CF221" s="426"/>
      <c r="CG221" s="426"/>
      <c r="CH221" s="426"/>
      <c r="CI221" s="426"/>
      <c r="CJ221" s="426"/>
      <c r="CK221" s="426"/>
      <c r="CL221" s="427">
        <v>2013</v>
      </c>
      <c r="CM221" s="426"/>
      <c r="CN221" s="426"/>
      <c r="CO221" s="426"/>
      <c r="CP221" s="426"/>
      <c r="CQ221" s="426"/>
      <c r="CR221" s="426"/>
      <c r="CS221" s="426"/>
      <c r="CT221" s="426"/>
      <c r="CU221" s="426"/>
      <c r="CV221" s="426"/>
      <c r="CW221" s="428"/>
      <c r="CX221" s="427">
        <v>2014</v>
      </c>
      <c r="CY221" s="426"/>
      <c r="CZ221" s="426"/>
      <c r="DA221" s="426"/>
      <c r="DB221" s="426"/>
      <c r="DC221" s="426"/>
      <c r="DD221" s="426"/>
      <c r="DE221" s="426"/>
      <c r="DF221" s="426"/>
      <c r="DG221" s="426"/>
      <c r="DH221" s="426"/>
      <c r="DI221" s="428"/>
      <c r="DJ221" s="427">
        <v>2015</v>
      </c>
      <c r="DK221" s="426"/>
      <c r="DL221" s="426"/>
      <c r="DM221" s="426"/>
      <c r="DN221" s="426"/>
      <c r="DO221" s="426"/>
      <c r="DP221" s="426"/>
      <c r="DQ221" s="426"/>
      <c r="DR221" s="426"/>
      <c r="DS221" s="426"/>
      <c r="DT221" s="426"/>
      <c r="DU221" s="428"/>
    </row>
    <row r="222" spans="1:125">
      <c r="E222" s="429"/>
      <c r="F222" s="75" t="s">
        <v>576</v>
      </c>
      <c r="G222" s="76" t="s">
        <v>577</v>
      </c>
      <c r="H222" s="76" t="s">
        <v>578</v>
      </c>
      <c r="I222" s="76" t="s">
        <v>579</v>
      </c>
      <c r="J222" s="76" t="s">
        <v>580</v>
      </c>
      <c r="K222" s="76" t="s">
        <v>581</v>
      </c>
      <c r="L222" s="76" t="s">
        <v>582</v>
      </c>
      <c r="M222" s="76" t="s">
        <v>583</v>
      </c>
      <c r="N222" s="76" t="s">
        <v>584</v>
      </c>
      <c r="O222" s="76" t="s">
        <v>585</v>
      </c>
      <c r="P222" s="76" t="s">
        <v>586</v>
      </c>
      <c r="Q222" s="77" t="s">
        <v>587</v>
      </c>
      <c r="R222" s="75" t="s">
        <v>588</v>
      </c>
      <c r="S222" s="76" t="s">
        <v>589</v>
      </c>
      <c r="T222" s="76" t="s">
        <v>590</v>
      </c>
      <c r="U222" s="76" t="s">
        <v>591</v>
      </c>
      <c r="V222" s="76" t="s">
        <v>592</v>
      </c>
      <c r="W222" s="76" t="s">
        <v>593</v>
      </c>
      <c r="X222" s="76" t="s">
        <v>594</v>
      </c>
      <c r="Y222" s="76" t="s">
        <v>595</v>
      </c>
      <c r="Z222" s="76" t="s">
        <v>596</v>
      </c>
      <c r="AA222" s="76" t="s">
        <v>597</v>
      </c>
      <c r="AB222" s="76" t="s">
        <v>598</v>
      </c>
      <c r="AC222" s="77" t="s">
        <v>599</v>
      </c>
      <c r="AD222" s="75" t="s">
        <v>600</v>
      </c>
      <c r="AE222" s="76" t="s">
        <v>601</v>
      </c>
      <c r="AF222" s="76" t="s">
        <v>602</v>
      </c>
      <c r="AG222" s="76" t="s">
        <v>603</v>
      </c>
      <c r="AH222" s="76" t="s">
        <v>604</v>
      </c>
      <c r="AI222" s="76" t="s">
        <v>605</v>
      </c>
      <c r="AJ222" s="76" t="s">
        <v>606</v>
      </c>
      <c r="AK222" s="76" t="s">
        <v>607</v>
      </c>
      <c r="AL222" s="76" t="s">
        <v>608</v>
      </c>
      <c r="AM222" s="76" t="s">
        <v>609</v>
      </c>
      <c r="AN222" s="76" t="s">
        <v>610</v>
      </c>
      <c r="AO222" s="77" t="s">
        <v>611</v>
      </c>
      <c r="AP222" s="75" t="s">
        <v>612</v>
      </c>
      <c r="AQ222" s="76" t="s">
        <v>613</v>
      </c>
      <c r="AR222" s="76" t="s">
        <v>614</v>
      </c>
      <c r="AS222" s="76" t="s">
        <v>615</v>
      </c>
      <c r="AT222" s="76" t="s">
        <v>616</v>
      </c>
      <c r="AU222" s="76" t="s">
        <v>617</v>
      </c>
      <c r="AV222" s="76" t="s">
        <v>618</v>
      </c>
      <c r="AW222" s="76" t="s">
        <v>619</v>
      </c>
      <c r="AX222" s="76" t="s">
        <v>620</v>
      </c>
      <c r="AY222" s="76" t="s">
        <v>621</v>
      </c>
      <c r="AZ222" s="76" t="s">
        <v>622</v>
      </c>
      <c r="BA222" s="77" t="s">
        <v>623</v>
      </c>
      <c r="BB222" s="75" t="s">
        <v>624</v>
      </c>
      <c r="BC222" s="76" t="s">
        <v>625</v>
      </c>
      <c r="BD222" s="76" t="s">
        <v>626</v>
      </c>
      <c r="BE222" s="76" t="s">
        <v>627</v>
      </c>
      <c r="BF222" s="76" t="s">
        <v>628</v>
      </c>
      <c r="BG222" s="76" t="s">
        <v>629</v>
      </c>
      <c r="BH222" s="76" t="s">
        <v>630</v>
      </c>
      <c r="BI222" s="76" t="s">
        <v>631</v>
      </c>
      <c r="BJ222" s="76" t="s">
        <v>632</v>
      </c>
      <c r="BK222" s="76" t="s">
        <v>633</v>
      </c>
      <c r="BL222" s="76" t="s">
        <v>634</v>
      </c>
      <c r="BM222" s="77" t="s">
        <v>635</v>
      </c>
      <c r="BN222" s="75" t="s">
        <v>636</v>
      </c>
      <c r="BO222" s="76" t="s">
        <v>637</v>
      </c>
      <c r="BP222" s="76" t="s">
        <v>638</v>
      </c>
      <c r="BQ222" s="76" t="s">
        <v>639</v>
      </c>
      <c r="BR222" s="76" t="s">
        <v>640</v>
      </c>
      <c r="BS222" s="76" t="s">
        <v>641</v>
      </c>
      <c r="BT222" s="76" t="s">
        <v>642</v>
      </c>
      <c r="BU222" s="76" t="s">
        <v>643</v>
      </c>
      <c r="BV222" s="76" t="s">
        <v>644</v>
      </c>
      <c r="BW222" s="76" t="s">
        <v>645</v>
      </c>
      <c r="BX222" s="76" t="s">
        <v>646</v>
      </c>
      <c r="BY222" s="77" t="s">
        <v>647</v>
      </c>
      <c r="BZ222" s="76" t="s">
        <v>648</v>
      </c>
      <c r="CA222" s="76" t="s">
        <v>649</v>
      </c>
      <c r="CB222" s="76" t="s">
        <v>650</v>
      </c>
      <c r="CC222" s="76" t="s">
        <v>651</v>
      </c>
      <c r="CD222" s="76" t="s">
        <v>652</v>
      </c>
      <c r="CE222" s="76" t="s">
        <v>653</v>
      </c>
      <c r="CF222" s="76" t="s">
        <v>654</v>
      </c>
      <c r="CG222" s="76" t="s">
        <v>655</v>
      </c>
      <c r="CH222" s="76" t="s">
        <v>656</v>
      </c>
      <c r="CI222" s="76" t="s">
        <v>657</v>
      </c>
      <c r="CJ222" s="76" t="s">
        <v>658</v>
      </c>
      <c r="CK222" s="76" t="s">
        <v>659</v>
      </c>
      <c r="CL222" s="75" t="s">
        <v>660</v>
      </c>
      <c r="CM222" s="76" t="s">
        <v>661</v>
      </c>
      <c r="CN222" s="76" t="s">
        <v>662</v>
      </c>
      <c r="CO222" s="76" t="s">
        <v>663</v>
      </c>
      <c r="CP222" s="76" t="s">
        <v>664</v>
      </c>
      <c r="CQ222" s="76" t="s">
        <v>665</v>
      </c>
      <c r="CR222" s="76" t="s">
        <v>666</v>
      </c>
      <c r="CS222" s="76" t="s">
        <v>667</v>
      </c>
      <c r="CT222" s="76" t="s">
        <v>668</v>
      </c>
      <c r="CU222" s="76" t="s">
        <v>669</v>
      </c>
      <c r="CV222" s="76" t="s">
        <v>670</v>
      </c>
      <c r="CW222" s="77" t="s">
        <v>671</v>
      </c>
      <c r="CX222" s="75" t="s">
        <v>672</v>
      </c>
      <c r="CY222" s="76" t="s">
        <v>673</v>
      </c>
      <c r="CZ222" s="76" t="s">
        <v>674</v>
      </c>
      <c r="DA222" s="76" t="s">
        <v>675</v>
      </c>
      <c r="DB222" s="76" t="s">
        <v>676</v>
      </c>
      <c r="DC222" s="76" t="s">
        <v>677</v>
      </c>
      <c r="DD222" s="76" t="s">
        <v>678</v>
      </c>
      <c r="DE222" s="76" t="s">
        <v>679</v>
      </c>
      <c r="DF222" s="76" t="s">
        <v>680</v>
      </c>
      <c r="DG222" s="76" t="s">
        <v>681</v>
      </c>
      <c r="DH222" s="76" t="s">
        <v>682</v>
      </c>
      <c r="DI222" s="77" t="s">
        <v>683</v>
      </c>
      <c r="DJ222" s="75" t="s">
        <v>684</v>
      </c>
      <c r="DK222" s="76" t="s">
        <v>685</v>
      </c>
      <c r="DL222" s="76" t="s">
        <v>686</v>
      </c>
      <c r="DM222" s="76" t="s">
        <v>687</v>
      </c>
      <c r="DN222" s="76" t="s">
        <v>688</v>
      </c>
      <c r="DO222" s="76" t="s">
        <v>689</v>
      </c>
      <c r="DP222" s="76" t="s">
        <v>690</v>
      </c>
      <c r="DQ222" s="76" t="s">
        <v>691</v>
      </c>
      <c r="DR222" s="76" t="s">
        <v>692</v>
      </c>
      <c r="DS222" s="76" t="s">
        <v>693</v>
      </c>
      <c r="DT222" s="76" t="s">
        <v>694</v>
      </c>
      <c r="DU222" s="77" t="s">
        <v>695</v>
      </c>
    </row>
    <row r="223" spans="1:125">
      <c r="A223" s="74">
        <v>7</v>
      </c>
      <c r="B223" s="74" t="s">
        <v>100</v>
      </c>
      <c r="D223" s="74" t="str">
        <f>+CONCATENATE(D8,"p")</f>
        <v>7p</v>
      </c>
      <c r="E223" s="78" t="s">
        <v>23</v>
      </c>
      <c r="F223" s="104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6"/>
      <c r="R223" s="104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6"/>
      <c r="AD223" s="104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6"/>
      <c r="AP223" s="104"/>
      <c r="AQ223" s="105"/>
      <c r="AR223" s="105"/>
      <c r="AS223" s="105"/>
      <c r="AT223" s="105"/>
      <c r="AU223" s="105"/>
      <c r="AV223" s="105"/>
      <c r="AW223" s="105"/>
      <c r="AX223" s="105"/>
      <c r="AY223" s="105"/>
      <c r="AZ223" s="105"/>
      <c r="BA223" s="106"/>
      <c r="BB223" s="104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6"/>
      <c r="BN223" s="104"/>
      <c r="BO223" s="105"/>
      <c r="BP223" s="105"/>
      <c r="BQ223" s="105"/>
      <c r="BR223" s="105"/>
      <c r="BS223" s="105"/>
      <c r="BT223" s="105"/>
      <c r="BU223" s="105"/>
      <c r="BV223" s="105"/>
      <c r="BW223" s="105"/>
      <c r="BX223" s="105"/>
      <c r="BY223" s="106"/>
      <c r="BZ223" s="105"/>
      <c r="CA223" s="105"/>
      <c r="CB223" s="105"/>
      <c r="CC223" s="105"/>
      <c r="CD223" s="105"/>
      <c r="CE223" s="105"/>
      <c r="CF223" s="105"/>
      <c r="CG223" s="105"/>
      <c r="CH223" s="105"/>
      <c r="CI223" s="105"/>
      <c r="CJ223" s="105"/>
      <c r="CK223" s="105"/>
      <c r="CL223" s="104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105"/>
      <c r="CW223" s="106"/>
      <c r="CX223" s="104"/>
      <c r="CY223" s="105"/>
      <c r="CZ223" s="105"/>
      <c r="DA223" s="105"/>
      <c r="DB223" s="105"/>
      <c r="DC223" s="105"/>
      <c r="DD223" s="105"/>
      <c r="DE223" s="105"/>
      <c r="DF223" s="105"/>
      <c r="DG223" s="105"/>
      <c r="DH223" s="105"/>
      <c r="DI223" s="106"/>
      <c r="DJ223" s="104">
        <f>+DJ224+DJ262+DJ265+DJ268+DJ272</f>
        <v>122551260.24287842</v>
      </c>
      <c r="DK223" s="313">
        <f t="shared" ref="DK223:DU223" si="11">+DK224+DK262+DK265+DK268+DK272</f>
        <v>136159563.39454627</v>
      </c>
      <c r="DL223" s="105">
        <f t="shared" si="11"/>
        <v>153914910.29907674</v>
      </c>
      <c r="DM223" s="105">
        <f t="shared" si="11"/>
        <v>163708472.43183026</v>
      </c>
      <c r="DN223" s="105">
        <f t="shared" si="11"/>
        <v>156781589.98980972</v>
      </c>
      <c r="DO223" s="105">
        <f t="shared" si="11"/>
        <v>165239010.35287622</v>
      </c>
      <c r="DP223" s="105">
        <f t="shared" si="11"/>
        <v>177558111.71591145</v>
      </c>
      <c r="DQ223" s="105">
        <f t="shared" si="11"/>
        <v>182756941.75310284</v>
      </c>
      <c r="DR223" s="105">
        <f t="shared" si="11"/>
        <v>174439167.43655851</v>
      </c>
      <c r="DS223" s="105">
        <f t="shared" si="11"/>
        <v>168685078.52847385</v>
      </c>
      <c r="DT223" s="105">
        <f t="shared" si="11"/>
        <v>153670608.50422055</v>
      </c>
      <c r="DU223" s="106">
        <f t="shared" si="11"/>
        <v>207796185.84071553</v>
      </c>
    </row>
    <row r="224" spans="1:125">
      <c r="B224" s="74">
        <v>71</v>
      </c>
      <c r="D224" s="74" t="str">
        <f t="shared" ref="D224:D287" si="12">+CONCATENATE(D9,"p")</f>
        <v>71p</v>
      </c>
      <c r="E224" s="78" t="s">
        <v>25</v>
      </c>
      <c r="F224" s="104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6"/>
      <c r="R224" s="104"/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6"/>
      <c r="AD224" s="104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5"/>
      <c r="AO224" s="106"/>
      <c r="AP224" s="104"/>
      <c r="AQ224" s="105"/>
      <c r="AR224" s="105"/>
      <c r="AS224" s="105"/>
      <c r="AT224" s="105"/>
      <c r="AU224" s="105"/>
      <c r="AV224" s="105"/>
      <c r="AW224" s="105"/>
      <c r="AX224" s="105"/>
      <c r="AY224" s="105"/>
      <c r="AZ224" s="105"/>
      <c r="BA224" s="106"/>
      <c r="BB224" s="104"/>
      <c r="BC224" s="105"/>
      <c r="BD224" s="105"/>
      <c r="BE224" s="105"/>
      <c r="BF224" s="105"/>
      <c r="BG224" s="105"/>
      <c r="BH224" s="105"/>
      <c r="BI224" s="105"/>
      <c r="BJ224" s="105"/>
      <c r="BK224" s="105"/>
      <c r="BL224" s="105"/>
      <c r="BM224" s="106"/>
      <c r="BN224" s="104"/>
      <c r="BO224" s="105"/>
      <c r="BP224" s="105"/>
      <c r="BQ224" s="105"/>
      <c r="BR224" s="105"/>
      <c r="BS224" s="105"/>
      <c r="BT224" s="105"/>
      <c r="BU224" s="105"/>
      <c r="BV224" s="105"/>
      <c r="BW224" s="105"/>
      <c r="BX224" s="105"/>
      <c r="BY224" s="106"/>
      <c r="BZ224" s="105"/>
      <c r="CA224" s="105"/>
      <c r="CB224" s="105"/>
      <c r="CC224" s="105"/>
      <c r="CD224" s="105"/>
      <c r="CE224" s="105"/>
      <c r="CF224" s="105"/>
      <c r="CG224" s="105"/>
      <c r="CH224" s="105"/>
      <c r="CI224" s="105"/>
      <c r="CJ224" s="105"/>
      <c r="CK224" s="105"/>
      <c r="CL224" s="104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105"/>
      <c r="CW224" s="106"/>
      <c r="CX224" s="104"/>
      <c r="CY224" s="105"/>
      <c r="CZ224" s="105"/>
      <c r="DA224" s="105"/>
      <c r="DB224" s="105"/>
      <c r="DC224" s="105"/>
      <c r="DD224" s="105"/>
      <c r="DE224" s="105"/>
      <c r="DF224" s="105"/>
      <c r="DG224" s="105"/>
      <c r="DH224" s="105"/>
      <c r="DI224" s="106"/>
      <c r="DJ224" s="104">
        <f>+DJ225+DJ234+DJ239+DJ246+DJ256</f>
        <v>69456510.490523219</v>
      </c>
      <c r="DK224" s="313">
        <v>82479571.834897548</v>
      </c>
      <c r="DL224" s="105">
        <v>100634143.85280967</v>
      </c>
      <c r="DM224" s="105">
        <v>109932650.07040924</v>
      </c>
      <c r="DN224" s="105">
        <v>103512228.88552798</v>
      </c>
      <c r="DO224" s="105">
        <v>111657698.38804626</v>
      </c>
      <c r="DP224" s="105">
        <v>123483460.27797908</v>
      </c>
      <c r="DQ224" s="105">
        <v>129333860.10620658</v>
      </c>
      <c r="DR224" s="105">
        <v>120724593.50129175</v>
      </c>
      <c r="DS224" s="105">
        <v>114795563.81554148</v>
      </c>
      <c r="DT224" s="105">
        <v>99036019.752471685</v>
      </c>
      <c r="DU224" s="106">
        <v>152467092.98815972</v>
      </c>
    </row>
    <row r="225" spans="1:125" s="9" customFormat="1">
      <c r="A225" s="140"/>
      <c r="B225" s="140"/>
      <c r="C225" s="140">
        <v>711</v>
      </c>
      <c r="D225" s="140" t="str">
        <f t="shared" si="12"/>
        <v>711p</v>
      </c>
      <c r="E225" s="141" t="s">
        <v>27</v>
      </c>
      <c r="F225" s="142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4"/>
      <c r="R225" s="142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4"/>
      <c r="AD225" s="142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4"/>
      <c r="AP225" s="142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4"/>
      <c r="BB225" s="142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4"/>
      <c r="BN225" s="142"/>
      <c r="BO225" s="143"/>
      <c r="BP225" s="143"/>
      <c r="BQ225" s="143"/>
      <c r="BR225" s="143"/>
      <c r="BS225" s="143"/>
      <c r="BT225" s="143"/>
      <c r="BU225" s="143"/>
      <c r="BV225" s="143"/>
      <c r="BW225" s="143"/>
      <c r="BX225" s="143"/>
      <c r="BY225" s="144"/>
      <c r="BZ225" s="143"/>
      <c r="CA225" s="143"/>
      <c r="CB225" s="143"/>
      <c r="CC225" s="143"/>
      <c r="CD225" s="143"/>
      <c r="CE225" s="143"/>
      <c r="CF225" s="143"/>
      <c r="CG225" s="143"/>
      <c r="CH225" s="143"/>
      <c r="CI225" s="143"/>
      <c r="CJ225" s="143"/>
      <c r="CK225" s="143"/>
      <c r="CL225" s="142">
        <f t="shared" ref="CL225:CX225" si="13">+SUM(CL226:CL233)</f>
        <v>41686253.110737316</v>
      </c>
      <c r="CM225" s="143">
        <f t="shared" si="13"/>
        <v>40855853.79586979</v>
      </c>
      <c r="CN225" s="143">
        <f t="shared" si="13"/>
        <v>48871129.289274208</v>
      </c>
      <c r="CO225" s="143">
        <f t="shared" si="13"/>
        <v>63044978.667560622</v>
      </c>
      <c r="CP225" s="143">
        <f t="shared" si="13"/>
        <v>59903018.246625409</v>
      </c>
      <c r="CQ225" s="143">
        <f t="shared" si="13"/>
        <v>65474825.471494481</v>
      </c>
      <c r="CR225" s="143">
        <f t="shared" si="13"/>
        <v>71410525.13479729</v>
      </c>
      <c r="CS225" s="143">
        <f t="shared" si="13"/>
        <v>66453623.073847495</v>
      </c>
      <c r="CT225" s="143">
        <f t="shared" si="13"/>
        <v>65790416.568190843</v>
      </c>
      <c r="CU225" s="143">
        <f t="shared" si="13"/>
        <v>63302926.264795646</v>
      </c>
      <c r="CV225" s="143">
        <f t="shared" si="13"/>
        <v>56224451.677824281</v>
      </c>
      <c r="CW225" s="144">
        <f t="shared" si="13"/>
        <v>57412527.94082702</v>
      </c>
      <c r="CX225" s="142">
        <f t="shared" si="13"/>
        <v>46630073.989835031</v>
      </c>
      <c r="CY225" s="143">
        <f t="shared" ref="CY225:DI225" si="14">+SUM(CY226:CY233)</f>
        <v>47737456.241611488</v>
      </c>
      <c r="CZ225" s="143">
        <f t="shared" si="14"/>
        <v>55661924.949411348</v>
      </c>
      <c r="DA225" s="143">
        <f t="shared" si="14"/>
        <v>73380169.878103226</v>
      </c>
      <c r="DB225" s="143">
        <f t="shared" si="14"/>
        <v>63336581.53084594</v>
      </c>
      <c r="DC225" s="143">
        <f t="shared" si="14"/>
        <v>68150867.818816096</v>
      </c>
      <c r="DD225" s="143">
        <f t="shared" si="14"/>
        <v>80502115.642067581</v>
      </c>
      <c r="DE225" s="143">
        <f t="shared" si="14"/>
        <v>83661776.550335452</v>
      </c>
      <c r="DF225" s="143">
        <f t="shared" si="14"/>
        <v>77286158.272165686</v>
      </c>
      <c r="DG225" s="143">
        <f t="shared" si="14"/>
        <v>64936637.53359136</v>
      </c>
      <c r="DH225" s="143">
        <f t="shared" si="14"/>
        <v>59626792.723406494</v>
      </c>
      <c r="DI225" s="144">
        <f t="shared" si="14"/>
        <v>76918346.229341179</v>
      </c>
      <c r="DJ225" s="142">
        <f>+SUM(DJ226:DJ233)</f>
        <v>47438461.833814912</v>
      </c>
      <c r="DK225" s="327">
        <f t="shared" ref="DK225:DU225" si="15">+SUM(DK226:DK233)</f>
        <v>48051254.173922725</v>
      </c>
      <c r="DL225" s="143">
        <f t="shared" si="15"/>
        <v>68643020.701511934</v>
      </c>
      <c r="DM225" s="143">
        <f t="shared" si="15"/>
        <v>74644324.702040896</v>
      </c>
      <c r="DN225" s="143">
        <f t="shared" si="15"/>
        <v>62371540.361953884</v>
      </c>
      <c r="DO225" s="143">
        <f t="shared" si="15"/>
        <v>70088728.880090371</v>
      </c>
      <c r="DP225" s="143">
        <f t="shared" si="15"/>
        <v>83389342.293927491</v>
      </c>
      <c r="DQ225" s="143">
        <f t="shared" si="15"/>
        <v>87963080.772664562</v>
      </c>
      <c r="DR225" s="143">
        <f t="shared" si="15"/>
        <v>80794946.466777354</v>
      </c>
      <c r="DS225" s="143">
        <f t="shared" si="15"/>
        <v>70587663.849750429</v>
      </c>
      <c r="DT225" s="143">
        <f t="shared" si="15"/>
        <v>60436221.191738874</v>
      </c>
      <c r="DU225" s="144">
        <f t="shared" si="15"/>
        <v>78264034.341148108</v>
      </c>
    </row>
    <row r="226" spans="1:125">
      <c r="D226" s="74" t="str">
        <f t="shared" si="12"/>
        <v>7111p</v>
      </c>
      <c r="E226" s="78" t="s">
        <v>29</v>
      </c>
      <c r="F226" s="104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6"/>
      <c r="R226" s="104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6"/>
      <c r="AD226" s="104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6"/>
      <c r="AP226" s="104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  <c r="BA226" s="106"/>
      <c r="BB226" s="104"/>
      <c r="BC226" s="105"/>
      <c r="BD226" s="105"/>
      <c r="BE226" s="105"/>
      <c r="BF226" s="105"/>
      <c r="BG226" s="105"/>
      <c r="BH226" s="105"/>
      <c r="BI226" s="105"/>
      <c r="BJ226" s="105"/>
      <c r="BK226" s="105"/>
      <c r="BL226" s="105"/>
      <c r="BM226" s="106"/>
      <c r="BN226" s="104"/>
      <c r="BO226" s="105"/>
      <c r="BP226" s="105"/>
      <c r="BQ226" s="105"/>
      <c r="BR226" s="105"/>
      <c r="BS226" s="105"/>
      <c r="BT226" s="105"/>
      <c r="BU226" s="105"/>
      <c r="BV226" s="105"/>
      <c r="BW226" s="105"/>
      <c r="BX226" s="105"/>
      <c r="BY226" s="106"/>
      <c r="BZ226" s="105"/>
      <c r="CA226" s="105"/>
      <c r="CB226" s="105"/>
      <c r="CC226" s="105"/>
      <c r="CD226" s="105"/>
      <c r="CE226" s="105"/>
      <c r="CF226" s="105"/>
      <c r="CG226" s="105"/>
      <c r="CH226" s="105"/>
      <c r="CI226" s="105"/>
      <c r="CJ226" s="105"/>
      <c r="CK226" s="105"/>
      <c r="CL226" s="104">
        <v>2820446.8223670614</v>
      </c>
      <c r="CM226" s="105">
        <v>5820928.5775817595</v>
      </c>
      <c r="CN226" s="105">
        <v>6919198.0351699237</v>
      </c>
      <c r="CO226" s="105">
        <v>7408525.4606941696</v>
      </c>
      <c r="CP226" s="105">
        <v>7204484.0505127097</v>
      </c>
      <c r="CQ226" s="105">
        <v>6466633.4408446904</v>
      </c>
      <c r="CR226" s="105">
        <v>8521641.6469569467</v>
      </c>
      <c r="CS226" s="105">
        <v>9664205.1361650527</v>
      </c>
      <c r="CT226" s="105">
        <v>6815248.5982489977</v>
      </c>
      <c r="CU226" s="105">
        <v>9471655.9367153402</v>
      </c>
      <c r="CV226" s="105">
        <v>8042875.0851052543</v>
      </c>
      <c r="CW226" s="106">
        <v>11726411.550236525</v>
      </c>
      <c r="CX226" s="104">
        <v>5536823.9639416989</v>
      </c>
      <c r="CY226" s="105">
        <v>6603739.6076103738</v>
      </c>
      <c r="CZ226" s="105">
        <v>6676953.4988943152</v>
      </c>
      <c r="DA226" s="105">
        <v>6906912.5782146342</v>
      </c>
      <c r="DB226" s="105">
        <v>7747493.2498942278</v>
      </c>
      <c r="DC226" s="105">
        <v>6933974.2607370922</v>
      </c>
      <c r="DD226" s="105">
        <v>7575525.125533646</v>
      </c>
      <c r="DE226" s="105">
        <v>8718912.6885207817</v>
      </c>
      <c r="DF226" s="105">
        <v>9058811.9435250778</v>
      </c>
      <c r="DG226" s="105">
        <v>7322217.3457894176</v>
      </c>
      <c r="DH226" s="105">
        <v>7332731.8430695906</v>
      </c>
      <c r="DI226" s="106">
        <v>15597558.508764038</v>
      </c>
      <c r="DJ226" s="104">
        <v>3573995.3554284605</v>
      </c>
      <c r="DK226" s="313">
        <v>6873843.9545441465</v>
      </c>
      <c r="DL226" s="105">
        <v>8628957.8256391361</v>
      </c>
      <c r="DM226" s="105">
        <v>8483434.6457901541</v>
      </c>
      <c r="DN226" s="105">
        <v>9434922.5878236145</v>
      </c>
      <c r="DO226" s="105">
        <v>8991934.6560795475</v>
      </c>
      <c r="DP226" s="105">
        <v>9046366.0797531549</v>
      </c>
      <c r="DQ226" s="105">
        <v>9922440.3850700893</v>
      </c>
      <c r="DR226" s="105">
        <v>9246654.8577025365</v>
      </c>
      <c r="DS226" s="105">
        <v>8428028.1672596131</v>
      </c>
      <c r="DT226" s="105">
        <v>8212187.9289413234</v>
      </c>
      <c r="DU226" s="106">
        <v>17086876.381307587</v>
      </c>
    </row>
    <row r="227" spans="1:125">
      <c r="D227" s="74" t="str">
        <f t="shared" si="12"/>
        <v>7112p</v>
      </c>
      <c r="E227" s="78" t="s">
        <v>31</v>
      </c>
      <c r="F227" s="104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6"/>
      <c r="R227" s="104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6"/>
      <c r="AD227" s="104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6"/>
      <c r="AP227" s="104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6"/>
      <c r="BB227" s="104"/>
      <c r="BC227" s="105"/>
      <c r="BD227" s="105"/>
      <c r="BE227" s="105"/>
      <c r="BF227" s="105"/>
      <c r="BG227" s="105"/>
      <c r="BH227" s="105"/>
      <c r="BI227" s="105"/>
      <c r="BJ227" s="105"/>
      <c r="BK227" s="105"/>
      <c r="BL227" s="105"/>
      <c r="BM227" s="106"/>
      <c r="BN227" s="104"/>
      <c r="BO227" s="105"/>
      <c r="BP227" s="105"/>
      <c r="BQ227" s="105"/>
      <c r="BR227" s="105"/>
      <c r="BS227" s="105"/>
      <c r="BT227" s="105"/>
      <c r="BU227" s="105"/>
      <c r="BV227" s="105"/>
      <c r="BW227" s="105"/>
      <c r="BX227" s="105"/>
      <c r="BY227" s="106"/>
      <c r="BZ227" s="105"/>
      <c r="CA227" s="105"/>
      <c r="CB227" s="105"/>
      <c r="CC227" s="105"/>
      <c r="CD227" s="105"/>
      <c r="CE227" s="105"/>
      <c r="CF227" s="105"/>
      <c r="CG227" s="105"/>
      <c r="CH227" s="105"/>
      <c r="CI227" s="105"/>
      <c r="CJ227" s="105"/>
      <c r="CK227" s="105"/>
      <c r="CL227" s="104">
        <v>579786.54478696431</v>
      </c>
      <c r="CM227" s="105">
        <v>515115.82451773522</v>
      </c>
      <c r="CN227" s="105">
        <v>4474685.1189596485</v>
      </c>
      <c r="CO227" s="105">
        <v>12488272.478114691</v>
      </c>
      <c r="CP227" s="105">
        <v>3690917.0906183273</v>
      </c>
      <c r="CQ227" s="105">
        <v>4274773.0439898577</v>
      </c>
      <c r="CR227" s="105">
        <v>3994418.0701162638</v>
      </c>
      <c r="CS227" s="105">
        <v>3426415.4173260536</v>
      </c>
      <c r="CT227" s="105">
        <v>2644519.6751525379</v>
      </c>
      <c r="CU227" s="105">
        <v>1873134.4055505693</v>
      </c>
      <c r="CV227" s="105">
        <v>1099856.2789091328</v>
      </c>
      <c r="CW227" s="106">
        <v>2871073.2358503304</v>
      </c>
      <c r="CX227" s="104">
        <v>542155.32839785819</v>
      </c>
      <c r="CY227" s="105">
        <v>1152750.3872009208</v>
      </c>
      <c r="CZ227" s="105">
        <v>5559762.3725619148</v>
      </c>
      <c r="DA227" s="105">
        <v>16167122.137942558</v>
      </c>
      <c r="DB227" s="105">
        <v>3342015.3051073127</v>
      </c>
      <c r="DC227" s="105">
        <v>3973142.0907613225</v>
      </c>
      <c r="DD227" s="105">
        <v>4224224.6269917246</v>
      </c>
      <c r="DE227" s="105">
        <v>3100839.337515357</v>
      </c>
      <c r="DF227" s="105">
        <v>2550420.1743935719</v>
      </c>
      <c r="DG227" s="105">
        <v>1409658.4171760734</v>
      </c>
      <c r="DH227" s="105">
        <v>1236078.5708177544</v>
      </c>
      <c r="DI227" s="106">
        <v>1137472.7826346306</v>
      </c>
      <c r="DJ227" s="104">
        <v>932399.70044660708</v>
      </c>
      <c r="DK227" s="313">
        <v>960648.1117244123</v>
      </c>
      <c r="DL227" s="105">
        <v>11938576.266732469</v>
      </c>
      <c r="DM227" s="105">
        <v>12301967.31174976</v>
      </c>
      <c r="DN227" s="105">
        <v>2674098.0198717569</v>
      </c>
      <c r="DO227" s="105">
        <v>3180140.852284038</v>
      </c>
      <c r="DP227" s="105">
        <v>5395660.7985904692</v>
      </c>
      <c r="DQ227" s="105">
        <v>2863130.1493314239</v>
      </c>
      <c r="DR227" s="105">
        <v>2353497.2340047848</v>
      </c>
      <c r="DS227" s="105">
        <v>1665538.328390266</v>
      </c>
      <c r="DT227" s="105">
        <v>862427.72685132292</v>
      </c>
      <c r="DU227" s="106">
        <v>1507473.9400802045</v>
      </c>
    </row>
    <row r="228" spans="1:125">
      <c r="D228" s="74" t="str">
        <f t="shared" si="12"/>
        <v>7113p</v>
      </c>
      <c r="E228" s="78" t="s">
        <v>33</v>
      </c>
      <c r="F228" s="104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6"/>
      <c r="R228" s="104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6"/>
      <c r="AD228" s="104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6"/>
      <c r="AP228" s="104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6"/>
      <c r="BB228" s="104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6"/>
      <c r="BN228" s="104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6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4">
        <v>81248.859864734099</v>
      </c>
      <c r="CM228" s="105">
        <v>103646.50733568591</v>
      </c>
      <c r="CN228" s="105">
        <v>186194.97392852511</v>
      </c>
      <c r="CO228" s="105">
        <v>103363.42634788297</v>
      </c>
      <c r="CP228" s="105">
        <v>100106.28093907743</v>
      </c>
      <c r="CQ228" s="105">
        <v>133863.83595351625</v>
      </c>
      <c r="CR228" s="105">
        <v>122268.58842091225</v>
      </c>
      <c r="CS228" s="105">
        <v>96003.204992983359</v>
      </c>
      <c r="CT228" s="105">
        <v>170229.34291973972</v>
      </c>
      <c r="CU228" s="105">
        <v>136036.03036244924</v>
      </c>
      <c r="CV228" s="105">
        <v>147948.87120833801</v>
      </c>
      <c r="CW228" s="106">
        <v>140979.1375726462</v>
      </c>
      <c r="CX228" s="104">
        <v>123999.60285150184</v>
      </c>
      <c r="CY228" s="105">
        <v>133192.75505076826</v>
      </c>
      <c r="CZ228" s="105">
        <v>141910.48385757531</v>
      </c>
      <c r="DA228" s="105">
        <v>123791.01140095161</v>
      </c>
      <c r="DB228" s="105">
        <v>72591.819035106659</v>
      </c>
      <c r="DC228" s="105">
        <v>77284.349346340969</v>
      </c>
      <c r="DD228" s="105">
        <v>135985.65036623355</v>
      </c>
      <c r="DE228" s="105">
        <v>174290.23497475486</v>
      </c>
      <c r="DF228" s="105">
        <v>107916.53190533332</v>
      </c>
      <c r="DG228" s="105">
        <v>180714.58360820319</v>
      </c>
      <c r="DH228" s="105">
        <v>121683.7391894871</v>
      </c>
      <c r="DI228" s="106">
        <v>151175.91130578335</v>
      </c>
      <c r="DJ228" s="104">
        <v>106071.79527146854</v>
      </c>
      <c r="DK228" s="313">
        <v>113039.14761772362</v>
      </c>
      <c r="DL228" s="105">
        <v>152502.18590714125</v>
      </c>
      <c r="DM228" s="105">
        <v>145745.80915293895</v>
      </c>
      <c r="DN228" s="105">
        <v>101292.23668851655</v>
      </c>
      <c r="DO228" s="105">
        <v>111819.65140138169</v>
      </c>
      <c r="DP228" s="105">
        <v>140720.54956844845</v>
      </c>
      <c r="DQ228" s="105">
        <v>137458.83152417373</v>
      </c>
      <c r="DR228" s="105">
        <v>121512.32009326115</v>
      </c>
      <c r="DS228" s="105">
        <v>144611.55666919687</v>
      </c>
      <c r="DT228" s="105">
        <v>114784.79933118433</v>
      </c>
      <c r="DU228" s="106">
        <v>165968.97191897244</v>
      </c>
    </row>
    <row r="229" spans="1:125">
      <c r="D229" s="74" t="str">
        <f t="shared" si="12"/>
        <v>7114p</v>
      </c>
      <c r="E229" s="78" t="s">
        <v>35</v>
      </c>
      <c r="F229" s="104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6"/>
      <c r="R229" s="104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6"/>
      <c r="AD229" s="104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6"/>
      <c r="AP229" s="104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6"/>
      <c r="BB229" s="104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6"/>
      <c r="BN229" s="104"/>
      <c r="BO229" s="105"/>
      <c r="BP229" s="105"/>
      <c r="BQ229" s="105"/>
      <c r="BR229" s="105"/>
      <c r="BS229" s="105"/>
      <c r="BT229" s="105"/>
      <c r="BU229" s="105"/>
      <c r="BV229" s="105"/>
      <c r="BW229" s="105"/>
      <c r="BX229" s="105"/>
      <c r="BY229" s="106"/>
      <c r="BZ229" s="105"/>
      <c r="CA229" s="105"/>
      <c r="CB229" s="105"/>
      <c r="CC229" s="105"/>
      <c r="CD229" s="105"/>
      <c r="CE229" s="105"/>
      <c r="CF229" s="105"/>
      <c r="CG229" s="105"/>
      <c r="CH229" s="105"/>
      <c r="CI229" s="105"/>
      <c r="CJ229" s="105"/>
      <c r="CK229" s="105"/>
      <c r="CL229" s="104">
        <v>22216987.25911713</v>
      </c>
      <c r="CM229" s="105">
        <v>22351785.25320363</v>
      </c>
      <c r="CN229" s="105">
        <v>24907044.612074491</v>
      </c>
      <c r="CO229" s="105">
        <v>29049120.919579607</v>
      </c>
      <c r="CP229" s="105">
        <v>32485582.306773975</v>
      </c>
      <c r="CQ229" s="105">
        <v>39641428.685232304</v>
      </c>
      <c r="CR229" s="105">
        <v>39144860.544407874</v>
      </c>
      <c r="CS229" s="105">
        <v>33764783.498910055</v>
      </c>
      <c r="CT229" s="105">
        <v>35212221.435317017</v>
      </c>
      <c r="CU229" s="105">
        <v>35516823.320785411</v>
      </c>
      <c r="CV229" s="105">
        <v>31733799.92897122</v>
      </c>
      <c r="CW229" s="106">
        <v>27021193.241436299</v>
      </c>
      <c r="CX229" s="104">
        <v>27323259.649428416</v>
      </c>
      <c r="CY229" s="105">
        <v>28192006.566407606</v>
      </c>
      <c r="CZ229" s="105">
        <v>31780100.537285</v>
      </c>
      <c r="DA229" s="105">
        <v>35805625.314933896</v>
      </c>
      <c r="DB229" s="105">
        <v>37013677.77422861</v>
      </c>
      <c r="DC229" s="105">
        <v>39976192.562335499</v>
      </c>
      <c r="DD229" s="105">
        <v>48606896.525866799</v>
      </c>
      <c r="DE229" s="105">
        <v>48894010.587532401</v>
      </c>
      <c r="DF229" s="105">
        <v>42792605.454785898</v>
      </c>
      <c r="DG229" s="105">
        <v>38951776.984054103</v>
      </c>
      <c r="DH229" s="105">
        <v>34980132.37681254</v>
      </c>
      <c r="DI229" s="106">
        <v>41629346.195520297</v>
      </c>
      <c r="DJ229" s="104">
        <v>30830393.947525311</v>
      </c>
      <c r="DK229" s="313">
        <v>29918550.540655378</v>
      </c>
      <c r="DL229" s="105">
        <v>35625079.391823784</v>
      </c>
      <c r="DM229" s="105">
        <v>39690661.471009046</v>
      </c>
      <c r="DN229" s="105">
        <v>34500290.720307246</v>
      </c>
      <c r="DO229" s="105">
        <v>39877523.160066463</v>
      </c>
      <c r="DP229" s="105">
        <v>48690601.648068875</v>
      </c>
      <c r="DQ229" s="105">
        <v>51015618.452793375</v>
      </c>
      <c r="DR229" s="105">
        <v>48088264.75380183</v>
      </c>
      <c r="DS229" s="105">
        <v>43467846.583736315</v>
      </c>
      <c r="DT229" s="105">
        <v>35933948.977140471</v>
      </c>
      <c r="DU229" s="106">
        <v>42606370.74912481</v>
      </c>
    </row>
    <row r="230" spans="1:125">
      <c r="D230" s="74" t="str">
        <f t="shared" si="12"/>
        <v>7115p</v>
      </c>
      <c r="E230" s="78" t="s">
        <v>37</v>
      </c>
      <c r="F230" s="104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6"/>
      <c r="R230" s="104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6"/>
      <c r="AD230" s="104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6"/>
      <c r="AP230" s="104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6"/>
      <c r="BB230" s="104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6"/>
      <c r="BN230" s="104"/>
      <c r="BO230" s="105"/>
      <c r="BP230" s="105"/>
      <c r="BQ230" s="105"/>
      <c r="BR230" s="105"/>
      <c r="BS230" s="105"/>
      <c r="BT230" s="105"/>
      <c r="BU230" s="105"/>
      <c r="BV230" s="105"/>
      <c r="BW230" s="105"/>
      <c r="BX230" s="105"/>
      <c r="BY230" s="106"/>
      <c r="BZ230" s="105"/>
      <c r="CA230" s="105"/>
      <c r="CB230" s="105"/>
      <c r="CC230" s="105"/>
      <c r="CD230" s="105"/>
      <c r="CE230" s="105"/>
      <c r="CF230" s="105"/>
      <c r="CG230" s="105"/>
      <c r="CH230" s="105"/>
      <c r="CI230" s="105"/>
      <c r="CJ230" s="105"/>
      <c r="CK230" s="105"/>
      <c r="CL230" s="104">
        <v>13472385.619929252</v>
      </c>
      <c r="CM230" s="105">
        <v>9374619.9781228825</v>
      </c>
      <c r="CN230" s="105">
        <v>8591497.0238258317</v>
      </c>
      <c r="CO230" s="105">
        <v>9976513.8396541588</v>
      </c>
      <c r="CP230" s="105">
        <v>12529410.486162774</v>
      </c>
      <c r="CQ230" s="105">
        <v>12207544.038839269</v>
      </c>
      <c r="CR230" s="105">
        <v>16644425.593685796</v>
      </c>
      <c r="CS230" s="105">
        <v>16485948.596823877</v>
      </c>
      <c r="CT230" s="105">
        <v>18432656.2065273</v>
      </c>
      <c r="CU230" s="105">
        <v>13491210.566350998</v>
      </c>
      <c r="CV230" s="105">
        <v>12913955.490205286</v>
      </c>
      <c r="CW230" s="106">
        <v>13328622.385148553</v>
      </c>
      <c r="CX230" s="104">
        <v>11633388.71442843</v>
      </c>
      <c r="CY230" s="105">
        <v>9984594.0786474198</v>
      </c>
      <c r="CZ230" s="105">
        <v>9169040.4450272899</v>
      </c>
      <c r="DA230" s="105">
        <v>11715409.875199232</v>
      </c>
      <c r="DB230" s="105">
        <v>12580245.774244396</v>
      </c>
      <c r="DC230" s="105">
        <v>14576879.575155489</v>
      </c>
      <c r="DD230" s="105">
        <v>16788102.358412612</v>
      </c>
      <c r="DE230" s="105">
        <v>19929817.141586415</v>
      </c>
      <c r="DF230" s="105">
        <v>20074252.942877635</v>
      </c>
      <c r="DG230" s="105">
        <v>14472590.829511227</v>
      </c>
      <c r="DH230" s="105">
        <v>13977403.069221891</v>
      </c>
      <c r="DI230" s="106">
        <v>16210263.721078064</v>
      </c>
      <c r="DJ230" s="104">
        <v>10746682.682418374</v>
      </c>
      <c r="DK230" s="313">
        <v>8544013.7622055728</v>
      </c>
      <c r="DL230" s="105">
        <v>10140030.796069261</v>
      </c>
      <c r="DM230" s="105">
        <v>11606566.966498964</v>
      </c>
      <c r="DN230" s="105">
        <v>13190871.109895388</v>
      </c>
      <c r="DO230" s="105">
        <v>15159196.537793403</v>
      </c>
      <c r="DP230" s="105">
        <v>16918854.99757503</v>
      </c>
      <c r="DQ230" s="105">
        <v>21078349.425046727</v>
      </c>
      <c r="DR230" s="105">
        <v>18202665.814412087</v>
      </c>
      <c r="DS230" s="105">
        <v>14340556.433877697</v>
      </c>
      <c r="DT230" s="105">
        <v>13344977.795261111</v>
      </c>
      <c r="DU230" s="106">
        <v>14437025.106566409</v>
      </c>
    </row>
    <row r="231" spans="1:125">
      <c r="D231" s="74" t="str">
        <f t="shared" si="12"/>
        <v>7116p</v>
      </c>
      <c r="E231" s="78" t="s">
        <v>39</v>
      </c>
      <c r="F231" s="104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6"/>
      <c r="R231" s="104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6"/>
      <c r="AD231" s="104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6"/>
      <c r="AP231" s="104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6"/>
      <c r="BB231" s="104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6"/>
      <c r="BN231" s="104"/>
      <c r="BO231" s="105"/>
      <c r="BP231" s="105"/>
      <c r="BQ231" s="105"/>
      <c r="BR231" s="105"/>
      <c r="BS231" s="105"/>
      <c r="BT231" s="105"/>
      <c r="BU231" s="105"/>
      <c r="BV231" s="105"/>
      <c r="BW231" s="105"/>
      <c r="BX231" s="105"/>
      <c r="BY231" s="106"/>
      <c r="BZ231" s="105"/>
      <c r="CA231" s="105"/>
      <c r="CB231" s="105"/>
      <c r="CC231" s="105"/>
      <c r="CD231" s="105"/>
      <c r="CE231" s="105"/>
      <c r="CF231" s="105"/>
      <c r="CG231" s="105"/>
      <c r="CH231" s="105"/>
      <c r="CI231" s="105"/>
      <c r="CJ231" s="105"/>
      <c r="CK231" s="105"/>
      <c r="CL231" s="104">
        <v>2254635.1079826443</v>
      </c>
      <c r="CM231" s="105">
        <v>2434600.1723288172</v>
      </c>
      <c r="CN231" s="105">
        <v>3480742.4524679668</v>
      </c>
      <c r="CO231" s="105">
        <v>3633160.2325686943</v>
      </c>
      <c r="CP231" s="105">
        <v>3488794.2206289498</v>
      </c>
      <c r="CQ231" s="105">
        <v>2306819.3261174015</v>
      </c>
      <c r="CR231" s="105">
        <v>2530520.0301218135</v>
      </c>
      <c r="CS231" s="105">
        <v>2593024.591536134</v>
      </c>
      <c r="CT231" s="105">
        <v>2137547.6737522222</v>
      </c>
      <c r="CU231" s="105">
        <v>2432657.0001382544</v>
      </c>
      <c r="CV231" s="105">
        <v>1904518.5019257402</v>
      </c>
      <c r="CW231" s="106">
        <v>1992912.933800448</v>
      </c>
      <c r="CX231" s="104">
        <v>1175497.3830894365</v>
      </c>
      <c r="CY231" s="105">
        <v>1401258.3069391041</v>
      </c>
      <c r="CZ231" s="105">
        <v>1982854.7670731111</v>
      </c>
      <c r="DA231" s="105">
        <v>2227395.5445058988</v>
      </c>
      <c r="DB231" s="105">
        <v>2119281.4538548714</v>
      </c>
      <c r="DC231" s="105">
        <v>2128447.743077762</v>
      </c>
      <c r="DD231" s="105">
        <v>2626690.2153880983</v>
      </c>
      <c r="DE231" s="105">
        <v>2350974.5793777262</v>
      </c>
      <c r="DF231" s="105">
        <v>2173809.0200480837</v>
      </c>
      <c r="DG231" s="105">
        <v>2170247.5204897081</v>
      </c>
      <c r="DH231" s="105">
        <v>1576440.4650937812</v>
      </c>
      <c r="DI231" s="106">
        <v>1802456.6976206759</v>
      </c>
      <c r="DJ231" s="104">
        <v>997113.97705013887</v>
      </c>
      <c r="DK231" s="313">
        <v>1331009.1716165582</v>
      </c>
      <c r="DL231" s="105">
        <v>1733008.7830788183</v>
      </c>
      <c r="DM231" s="105">
        <v>1927566.0054556574</v>
      </c>
      <c r="DN231" s="105">
        <v>1957633.128395471</v>
      </c>
      <c r="DO231" s="105">
        <v>2209426.9121462442</v>
      </c>
      <c r="DP231" s="105">
        <v>2614239.3870693785</v>
      </c>
      <c r="DQ231" s="105">
        <v>2369436.9150621137</v>
      </c>
      <c r="DR231" s="105">
        <v>2212771.4239951861</v>
      </c>
      <c r="DS231" s="105">
        <v>2036251.8621765992</v>
      </c>
      <c r="DT231" s="105">
        <v>1518566.9065134812</v>
      </c>
      <c r="DU231" s="106">
        <v>1969417.8725266533</v>
      </c>
    </row>
    <row r="232" spans="1:125">
      <c r="D232" s="74" t="str">
        <f t="shared" si="12"/>
        <v>7117p</v>
      </c>
      <c r="E232" s="78" t="s">
        <v>41</v>
      </c>
      <c r="F232" s="104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6"/>
      <c r="R232" s="104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6"/>
      <c r="AD232" s="104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6"/>
      <c r="AP232" s="104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6"/>
      <c r="BB232" s="104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6"/>
      <c r="BN232" s="104"/>
      <c r="BO232" s="105"/>
      <c r="BP232" s="105"/>
      <c r="BQ232" s="105"/>
      <c r="BR232" s="105"/>
      <c r="BS232" s="105"/>
      <c r="BT232" s="105"/>
      <c r="BU232" s="105"/>
      <c r="BV232" s="105"/>
      <c r="BW232" s="105"/>
      <c r="BX232" s="105"/>
      <c r="BY232" s="106"/>
      <c r="BZ232" s="105"/>
      <c r="CA232" s="105"/>
      <c r="CB232" s="105"/>
      <c r="CC232" s="105"/>
      <c r="CD232" s="105"/>
      <c r="CE232" s="105"/>
      <c r="CF232" s="105"/>
      <c r="CG232" s="105"/>
      <c r="CH232" s="105"/>
      <c r="CI232" s="105"/>
      <c r="CJ232" s="105"/>
      <c r="CK232" s="105"/>
      <c r="CL232" s="104">
        <v>0</v>
      </c>
      <c r="CM232" s="105">
        <v>0</v>
      </c>
      <c r="CN232" s="105">
        <v>0</v>
      </c>
      <c r="CO232" s="105">
        <v>0</v>
      </c>
      <c r="CP232" s="105">
        <v>0</v>
      </c>
      <c r="CQ232" s="105">
        <v>0</v>
      </c>
      <c r="CR232" s="105">
        <v>0</v>
      </c>
      <c r="CS232" s="105">
        <v>0</v>
      </c>
      <c r="CT232" s="105">
        <v>0</v>
      </c>
      <c r="CU232" s="105">
        <v>0</v>
      </c>
      <c r="CV232" s="105">
        <v>0</v>
      </c>
      <c r="CW232" s="106">
        <v>0</v>
      </c>
      <c r="CX232" s="104">
        <v>0</v>
      </c>
      <c r="CY232" s="105">
        <v>0</v>
      </c>
      <c r="CZ232" s="105">
        <v>0</v>
      </c>
      <c r="DA232" s="105">
        <v>0</v>
      </c>
      <c r="DB232" s="105">
        <v>0</v>
      </c>
      <c r="DC232" s="105">
        <v>0</v>
      </c>
      <c r="DD232" s="105">
        <v>0</v>
      </c>
      <c r="DE232" s="105">
        <v>0</v>
      </c>
      <c r="DF232" s="105">
        <v>0</v>
      </c>
      <c r="DG232" s="105">
        <v>0</v>
      </c>
      <c r="DH232" s="105">
        <v>0</v>
      </c>
      <c r="DI232" s="106">
        <v>0</v>
      </c>
      <c r="DJ232" s="104">
        <v>0</v>
      </c>
      <c r="DK232" s="313">
        <v>0</v>
      </c>
      <c r="DL232" s="105">
        <v>0</v>
      </c>
      <c r="DM232" s="105">
        <v>0</v>
      </c>
      <c r="DN232" s="105">
        <v>0</v>
      </c>
      <c r="DO232" s="105">
        <v>0</v>
      </c>
      <c r="DP232" s="105">
        <v>0</v>
      </c>
      <c r="DQ232" s="105">
        <v>0</v>
      </c>
      <c r="DR232" s="105">
        <v>0</v>
      </c>
      <c r="DS232" s="105">
        <v>0</v>
      </c>
      <c r="DT232" s="105">
        <v>0</v>
      </c>
      <c r="DU232" s="106">
        <v>0</v>
      </c>
    </row>
    <row r="233" spans="1:125">
      <c r="D233" s="74" t="str">
        <f t="shared" si="12"/>
        <v>7118p</v>
      </c>
      <c r="E233" s="78" t="s">
        <v>43</v>
      </c>
      <c r="F233" s="104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6"/>
      <c r="R233" s="104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6"/>
      <c r="AD233" s="104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6"/>
      <c r="AP233" s="104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6"/>
      <c r="BB233" s="104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6"/>
      <c r="BN233" s="104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6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4">
        <v>260762.89668953384</v>
      </c>
      <c r="CM233" s="105">
        <v>255157.48277927918</v>
      </c>
      <c r="CN233" s="105">
        <v>311767.07284781808</v>
      </c>
      <c r="CO233" s="105">
        <v>386022.31060141494</v>
      </c>
      <c r="CP233" s="105">
        <v>403723.81098959706</v>
      </c>
      <c r="CQ233" s="105">
        <v>443763.10051744088</v>
      </c>
      <c r="CR233" s="105">
        <v>452390.66108767391</v>
      </c>
      <c r="CS233" s="105">
        <v>423242.62809333584</v>
      </c>
      <c r="CT233" s="105">
        <v>377993.63627302414</v>
      </c>
      <c r="CU233" s="105">
        <v>381409.00489262829</v>
      </c>
      <c r="CV233" s="105">
        <v>381497.52149931074</v>
      </c>
      <c r="CW233" s="106">
        <v>331335.45678221656</v>
      </c>
      <c r="CX233" s="104">
        <v>294949.34769769129</v>
      </c>
      <c r="CY233" s="105">
        <v>269914.53975529631</v>
      </c>
      <c r="CZ233" s="105">
        <v>351302.84471213742</v>
      </c>
      <c r="DA233" s="105">
        <v>433913.41590605793</v>
      </c>
      <c r="DB233" s="105">
        <v>461276.15448140749</v>
      </c>
      <c r="DC233" s="105">
        <v>484947.23740259005</v>
      </c>
      <c r="DD233" s="105">
        <v>544691.13950845459</v>
      </c>
      <c r="DE233" s="105">
        <v>492931.9808280234</v>
      </c>
      <c r="DF233" s="105">
        <v>528342.20463008841</v>
      </c>
      <c r="DG233" s="105">
        <v>429431.85296262795</v>
      </c>
      <c r="DH233" s="105">
        <v>402322.65920144052</v>
      </c>
      <c r="DI233" s="106">
        <v>390072.41241769306</v>
      </c>
      <c r="DJ233" s="104">
        <v>251804.37567454769</v>
      </c>
      <c r="DK233" s="313">
        <v>310149.4855589362</v>
      </c>
      <c r="DL233" s="105">
        <v>424865.45226132218</v>
      </c>
      <c r="DM233" s="105">
        <v>488382.49238437577</v>
      </c>
      <c r="DN233" s="105">
        <v>512432.55897189945</v>
      </c>
      <c r="DO233" s="105">
        <v>558687.11031930195</v>
      </c>
      <c r="DP233" s="105">
        <v>582898.8333021343</v>
      </c>
      <c r="DQ233" s="105">
        <v>576646.61383665679</v>
      </c>
      <c r="DR233" s="105">
        <v>569580.06276767002</v>
      </c>
      <c r="DS233" s="105">
        <v>504830.91764073976</v>
      </c>
      <c r="DT233" s="105">
        <v>449327.05769997759</v>
      </c>
      <c r="DU233" s="106">
        <v>490901.31962345698</v>
      </c>
    </row>
    <row r="234" spans="1:125" s="9" customFormat="1">
      <c r="A234" s="140"/>
      <c r="B234" s="140"/>
      <c r="C234" s="140">
        <v>712</v>
      </c>
      <c r="D234" s="140" t="str">
        <f t="shared" si="12"/>
        <v>712p</v>
      </c>
      <c r="E234" s="141" t="s">
        <v>45</v>
      </c>
      <c r="F234" s="142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4"/>
      <c r="R234" s="142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4"/>
      <c r="AD234" s="142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4"/>
      <c r="AP234" s="142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4"/>
      <c r="BB234" s="142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4"/>
      <c r="BN234" s="142"/>
      <c r="BO234" s="143"/>
      <c r="BP234" s="143"/>
      <c r="BQ234" s="143"/>
      <c r="BR234" s="143"/>
      <c r="BS234" s="143"/>
      <c r="BT234" s="143"/>
      <c r="BU234" s="143"/>
      <c r="BV234" s="143"/>
      <c r="BW234" s="143"/>
      <c r="BX234" s="143"/>
      <c r="BY234" s="144"/>
      <c r="BZ234" s="143"/>
      <c r="CA234" s="143"/>
      <c r="CB234" s="143"/>
      <c r="CC234" s="143"/>
      <c r="CD234" s="143"/>
      <c r="CE234" s="143"/>
      <c r="CF234" s="143"/>
      <c r="CG234" s="143"/>
      <c r="CH234" s="143"/>
      <c r="CI234" s="143"/>
      <c r="CJ234" s="143"/>
      <c r="CK234" s="143"/>
      <c r="CL234" s="142">
        <f t="shared" ref="CL234:CX234" si="16">+SUM(CL235:CL238)</f>
        <v>10225366.011998521</v>
      </c>
      <c r="CM234" s="143">
        <f t="shared" si="16"/>
        <v>26328872.744704504</v>
      </c>
      <c r="CN234" s="143">
        <f t="shared" si="16"/>
        <v>28215029.512952704</v>
      </c>
      <c r="CO234" s="143">
        <f t="shared" si="16"/>
        <v>31078344.176256344</v>
      </c>
      <c r="CP234" s="143">
        <f t="shared" si="16"/>
        <v>31062993.346150994</v>
      </c>
      <c r="CQ234" s="143">
        <f t="shared" si="16"/>
        <v>29533886.744876273</v>
      </c>
      <c r="CR234" s="143">
        <f t="shared" si="16"/>
        <v>35614836.490956061</v>
      </c>
      <c r="CS234" s="143">
        <f t="shared" si="16"/>
        <v>41423629.787263155</v>
      </c>
      <c r="CT234" s="143">
        <f t="shared" si="16"/>
        <v>27897944.753825549</v>
      </c>
      <c r="CU234" s="143">
        <f t="shared" si="16"/>
        <v>35782419.896350168</v>
      </c>
      <c r="CV234" s="143">
        <f t="shared" si="16"/>
        <v>35053926.847713381</v>
      </c>
      <c r="CW234" s="144">
        <f t="shared" si="16"/>
        <v>52000480.125178605</v>
      </c>
      <c r="CX234" s="142">
        <f t="shared" si="16"/>
        <v>11696495.709410317</v>
      </c>
      <c r="CY234" s="143">
        <f t="shared" ref="CY234:DI234" si="17">+SUM(CY235:CY238)</f>
        <v>27967194.589402422</v>
      </c>
      <c r="CZ234" s="143">
        <f t="shared" si="17"/>
        <v>28929880.111931738</v>
      </c>
      <c r="DA234" s="143">
        <f t="shared" si="17"/>
        <v>27258327.618631121</v>
      </c>
      <c r="DB234" s="143">
        <f t="shared" si="17"/>
        <v>28592562.735781778</v>
      </c>
      <c r="DC234" s="143">
        <f t="shared" si="17"/>
        <v>32131723.207960628</v>
      </c>
      <c r="DD234" s="143">
        <f t="shared" si="17"/>
        <v>33016814.12419793</v>
      </c>
      <c r="DE234" s="143">
        <f t="shared" si="17"/>
        <v>36072346.59471108</v>
      </c>
      <c r="DF234" s="143">
        <f t="shared" si="17"/>
        <v>38203128.528232403</v>
      </c>
      <c r="DG234" s="143">
        <f t="shared" si="17"/>
        <v>43672969.77403643</v>
      </c>
      <c r="DH234" s="143">
        <f t="shared" si="17"/>
        <v>30164652.787533071</v>
      </c>
      <c r="DI234" s="144">
        <f t="shared" si="17"/>
        <v>60117077.92735371</v>
      </c>
      <c r="DJ234" s="142">
        <f>+SUM(DJ235:DJ238)</f>
        <v>17453194.433351744</v>
      </c>
      <c r="DK234" s="327">
        <f t="shared" ref="DK234:DU234" si="18">+SUM(DK235:DK238)</f>
        <v>27390142.980436314</v>
      </c>
      <c r="DL234" s="143">
        <f t="shared" si="18"/>
        <v>28082312.197140861</v>
      </c>
      <c r="DM234" s="143">
        <f t="shared" si="18"/>
        <v>30124960.749123506</v>
      </c>
      <c r="DN234" s="143">
        <f t="shared" si="18"/>
        <v>34683059.189534552</v>
      </c>
      <c r="DO234" s="143">
        <f t="shared" si="18"/>
        <v>35520127.578458838</v>
      </c>
      <c r="DP234" s="143">
        <f t="shared" si="18"/>
        <v>34214609.03892383</v>
      </c>
      <c r="DQ234" s="143">
        <f t="shared" si="18"/>
        <v>35699732.916304395</v>
      </c>
      <c r="DR234" s="143">
        <f t="shared" si="18"/>
        <v>34477573.889674954</v>
      </c>
      <c r="DS234" s="143">
        <f t="shared" si="18"/>
        <v>38517756.206527121</v>
      </c>
      <c r="DT234" s="143">
        <f t="shared" si="18"/>
        <v>32938623.312072884</v>
      </c>
      <c r="DU234" s="144">
        <f t="shared" si="18"/>
        <v>68390080.261651829</v>
      </c>
    </row>
    <row r="235" spans="1:125">
      <c r="D235" s="74" t="str">
        <f t="shared" si="12"/>
        <v>7121p</v>
      </c>
      <c r="E235" s="78" t="s">
        <v>47</v>
      </c>
      <c r="F235" s="104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6"/>
      <c r="R235" s="104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6"/>
      <c r="AD235" s="104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6"/>
      <c r="AP235" s="104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6"/>
      <c r="BB235" s="104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6"/>
      <c r="BN235" s="104"/>
      <c r="BO235" s="105"/>
      <c r="BP235" s="105"/>
      <c r="BQ235" s="105"/>
      <c r="BR235" s="105"/>
      <c r="BS235" s="105"/>
      <c r="BT235" s="105"/>
      <c r="BU235" s="105"/>
      <c r="BV235" s="105"/>
      <c r="BW235" s="105"/>
      <c r="BX235" s="105"/>
      <c r="BY235" s="106"/>
      <c r="BZ235" s="105"/>
      <c r="CA235" s="105"/>
      <c r="CB235" s="105"/>
      <c r="CC235" s="105"/>
      <c r="CD235" s="105"/>
      <c r="CE235" s="105"/>
      <c r="CF235" s="105"/>
      <c r="CG235" s="105"/>
      <c r="CH235" s="105"/>
      <c r="CI235" s="105"/>
      <c r="CJ235" s="105"/>
      <c r="CK235" s="105"/>
      <c r="CL235" s="104">
        <v>5896216.9131298037</v>
      </c>
      <c r="CM235" s="105">
        <v>15984604.165490396</v>
      </c>
      <c r="CN235" s="105">
        <v>15980210.637352593</v>
      </c>
      <c r="CO235" s="105">
        <v>18099107.195466701</v>
      </c>
      <c r="CP235" s="105">
        <v>18902345.114124902</v>
      </c>
      <c r="CQ235" s="105">
        <v>16660130.6959597</v>
      </c>
      <c r="CR235" s="105">
        <v>20975423.912817873</v>
      </c>
      <c r="CS235" s="105">
        <v>24152995.284398187</v>
      </c>
      <c r="CT235" s="105">
        <v>16438117.212416081</v>
      </c>
      <c r="CU235" s="105">
        <v>21064902.89657861</v>
      </c>
      <c r="CV235" s="105">
        <v>21199343.745804995</v>
      </c>
      <c r="CW235" s="106">
        <v>31496085.4772765</v>
      </c>
      <c r="CX235" s="104">
        <v>6378060.6572526693</v>
      </c>
      <c r="CY235" s="105">
        <v>16126009.982946007</v>
      </c>
      <c r="CZ235" s="105">
        <v>16569177.415611617</v>
      </c>
      <c r="DA235" s="105">
        <v>15916413.916518303</v>
      </c>
      <c r="DB235" s="105">
        <v>16700474.831006728</v>
      </c>
      <c r="DC235" s="105">
        <v>19303870.20408624</v>
      </c>
      <c r="DD235" s="105">
        <v>19954258.836327907</v>
      </c>
      <c r="DE235" s="105">
        <v>21157665.831800085</v>
      </c>
      <c r="DF235" s="105">
        <v>23691624.075276405</v>
      </c>
      <c r="DG235" s="105">
        <v>25779256.658387903</v>
      </c>
      <c r="DH235" s="105">
        <v>17637260.472586822</v>
      </c>
      <c r="DI235" s="106">
        <v>35668323.820286348</v>
      </c>
      <c r="DJ235" s="104">
        <v>10835215.375433445</v>
      </c>
      <c r="DK235" s="313">
        <v>17287568.311596237</v>
      </c>
      <c r="DL235" s="105">
        <v>16133814.702883076</v>
      </c>
      <c r="DM235" s="105">
        <v>17634570.078624245</v>
      </c>
      <c r="DN235" s="105">
        <v>20199574.10818097</v>
      </c>
      <c r="DO235" s="105">
        <v>20913507.395355023</v>
      </c>
      <c r="DP235" s="105">
        <v>20397161.323049661</v>
      </c>
      <c r="DQ235" s="105">
        <v>20719279.922398537</v>
      </c>
      <c r="DR235" s="105">
        <v>20675448.42527096</v>
      </c>
      <c r="DS235" s="105">
        <v>22333485.779485509</v>
      </c>
      <c r="DT235" s="105">
        <v>19074610.951472942</v>
      </c>
      <c r="DU235" s="106">
        <v>40201162.67603521</v>
      </c>
    </row>
    <row r="236" spans="1:125">
      <c r="D236" s="74" t="str">
        <f t="shared" si="12"/>
        <v>7122p</v>
      </c>
      <c r="E236" s="78" t="s">
        <v>49</v>
      </c>
      <c r="F236" s="104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6"/>
      <c r="R236" s="104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6"/>
      <c r="AD236" s="104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6"/>
      <c r="AP236" s="104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6"/>
      <c r="BB236" s="104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6"/>
      <c r="BN236" s="104"/>
      <c r="BO236" s="105"/>
      <c r="BP236" s="105"/>
      <c r="BQ236" s="105"/>
      <c r="BR236" s="105"/>
      <c r="BS236" s="105"/>
      <c r="BT236" s="105"/>
      <c r="BU236" s="105"/>
      <c r="BV236" s="105"/>
      <c r="BW236" s="105"/>
      <c r="BX236" s="105"/>
      <c r="BY236" s="106"/>
      <c r="BZ236" s="105"/>
      <c r="CA236" s="105"/>
      <c r="CB236" s="105"/>
      <c r="CC236" s="105"/>
      <c r="CD236" s="105"/>
      <c r="CE236" s="105"/>
      <c r="CF236" s="105"/>
      <c r="CG236" s="105"/>
      <c r="CH236" s="105"/>
      <c r="CI236" s="105"/>
      <c r="CJ236" s="105"/>
      <c r="CK236" s="105"/>
      <c r="CL236" s="104">
        <v>3523976.3657705826</v>
      </c>
      <c r="CM236" s="105">
        <v>8837193.1137481872</v>
      </c>
      <c r="CN236" s="105">
        <v>10296968.732518861</v>
      </c>
      <c r="CO236" s="105">
        <v>11080649.937486099</v>
      </c>
      <c r="CP236" s="105">
        <v>10426593.073253199</v>
      </c>
      <c r="CQ236" s="105">
        <v>10797558.1123464</v>
      </c>
      <c r="CR236" s="105">
        <v>12338418.275424777</v>
      </c>
      <c r="CS236" s="105">
        <v>14695618.751093065</v>
      </c>
      <c r="CT236" s="105">
        <v>9887757.094026586</v>
      </c>
      <c r="CU236" s="105">
        <v>12555740.885830941</v>
      </c>
      <c r="CV236" s="105">
        <v>11911787.04868594</v>
      </c>
      <c r="CW236" s="106">
        <v>17572653.898443229</v>
      </c>
      <c r="CX236" s="104">
        <v>4579090.5759970825</v>
      </c>
      <c r="CY236" s="105">
        <v>10104184.39535567</v>
      </c>
      <c r="CZ236" s="105">
        <v>10560309.670724479</v>
      </c>
      <c r="DA236" s="105">
        <v>9541998.6085077375</v>
      </c>
      <c r="DB236" s="105">
        <v>10202539.325177701</v>
      </c>
      <c r="DC236" s="105">
        <v>10655134.986795479</v>
      </c>
      <c r="DD236" s="105">
        <v>10928389.183865616</v>
      </c>
      <c r="DE236" s="105">
        <v>12720604.592646427</v>
      </c>
      <c r="DF236" s="105">
        <v>12433910.598023046</v>
      </c>
      <c r="DG236" s="105">
        <v>15255623.222713828</v>
      </c>
      <c r="DH236" s="105">
        <v>10791600.785030248</v>
      </c>
      <c r="DI236" s="106">
        <v>20893912.876006678</v>
      </c>
      <c r="DJ236" s="104">
        <v>5947210.158482017</v>
      </c>
      <c r="DK236" s="313">
        <v>8737953.0601297878</v>
      </c>
      <c r="DL236" s="105">
        <v>10128217.755015116</v>
      </c>
      <c r="DM236" s="105">
        <v>10506185.898595979</v>
      </c>
      <c r="DN236" s="105">
        <v>12414423.348594034</v>
      </c>
      <c r="DO236" s="105">
        <v>12300409.906155966</v>
      </c>
      <c r="DP236" s="105">
        <v>11649338.921377769</v>
      </c>
      <c r="DQ236" s="105">
        <v>12715928.59880604</v>
      </c>
      <c r="DR236" s="105">
        <v>11722748.188238984</v>
      </c>
      <c r="DS236" s="105">
        <v>13649666.976806173</v>
      </c>
      <c r="DT236" s="105">
        <v>11784621.868662277</v>
      </c>
      <c r="DU236" s="106">
        <v>23899152.764590971</v>
      </c>
    </row>
    <row r="237" spans="1:125">
      <c r="D237" s="74" t="str">
        <f t="shared" si="12"/>
        <v>7123p</v>
      </c>
      <c r="E237" s="78" t="s">
        <v>51</v>
      </c>
      <c r="F237" s="104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6"/>
      <c r="R237" s="104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6"/>
      <c r="AD237" s="104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6"/>
      <c r="AP237" s="104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6"/>
      <c r="BB237" s="104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6"/>
      <c r="BN237" s="104"/>
      <c r="BO237" s="105"/>
      <c r="BP237" s="105"/>
      <c r="BQ237" s="105"/>
      <c r="BR237" s="105"/>
      <c r="BS237" s="105"/>
      <c r="BT237" s="105"/>
      <c r="BU237" s="105"/>
      <c r="BV237" s="105"/>
      <c r="BW237" s="105"/>
      <c r="BX237" s="105"/>
      <c r="BY237" s="106"/>
      <c r="BZ237" s="105"/>
      <c r="CA237" s="105"/>
      <c r="CB237" s="105"/>
      <c r="CC237" s="105"/>
      <c r="CD237" s="105"/>
      <c r="CE237" s="105"/>
      <c r="CF237" s="105"/>
      <c r="CG237" s="105"/>
      <c r="CH237" s="105"/>
      <c r="CI237" s="105"/>
      <c r="CJ237" s="105"/>
      <c r="CK237" s="105"/>
      <c r="CL237" s="104">
        <v>290701.31067824201</v>
      </c>
      <c r="CM237" s="105">
        <v>744628.51853836537</v>
      </c>
      <c r="CN237" s="105">
        <v>900014.53265058505</v>
      </c>
      <c r="CO237" s="105">
        <v>960420.42316401063</v>
      </c>
      <c r="CP237" s="105">
        <v>850902.03134404484</v>
      </c>
      <c r="CQ237" s="105">
        <v>873102.0001937449</v>
      </c>
      <c r="CR237" s="105">
        <v>1044477.0015934415</v>
      </c>
      <c r="CS237" s="105">
        <v>1233245.0541489115</v>
      </c>
      <c r="CT237" s="105">
        <v>823964.48361802031</v>
      </c>
      <c r="CU237" s="105">
        <v>1104138.5296295469</v>
      </c>
      <c r="CV237" s="105">
        <v>947842.00635200134</v>
      </c>
      <c r="CW237" s="106">
        <v>1446638.2353968821</v>
      </c>
      <c r="CX237" s="104">
        <v>345360.47830525995</v>
      </c>
      <c r="CY237" s="105">
        <v>922696.95629602508</v>
      </c>
      <c r="CZ237" s="105">
        <v>857271.67153218063</v>
      </c>
      <c r="DA237" s="105">
        <v>794944.20445414912</v>
      </c>
      <c r="DB237" s="105">
        <v>860500.23373355891</v>
      </c>
      <c r="DC237" s="105">
        <v>876623.14344260271</v>
      </c>
      <c r="DD237" s="105">
        <v>897950.85198249156</v>
      </c>
      <c r="DE237" s="105">
        <v>1049404.4207832785</v>
      </c>
      <c r="DF237" s="105">
        <v>1051499.288563821</v>
      </c>
      <c r="DG237" s="105">
        <v>1282491.8621105079</v>
      </c>
      <c r="DH237" s="105">
        <v>895782.74311122345</v>
      </c>
      <c r="DI237" s="106">
        <v>1782859.6661754006</v>
      </c>
      <c r="DJ237" s="104">
        <v>405204.02216089884</v>
      </c>
      <c r="DK237" s="313">
        <v>738084.5106705362</v>
      </c>
      <c r="DL237" s="105">
        <v>913696.79908484616</v>
      </c>
      <c r="DM237" s="105">
        <v>970828.38583662093</v>
      </c>
      <c r="DN237" s="105">
        <v>1071963.8068133136</v>
      </c>
      <c r="DO237" s="105">
        <v>1078875.1432318969</v>
      </c>
      <c r="DP237" s="105">
        <v>1021891.7539787972</v>
      </c>
      <c r="DQ237" s="105">
        <v>1115094.651382722</v>
      </c>
      <c r="DR237" s="105">
        <v>1045619.4056045644</v>
      </c>
      <c r="DS237" s="105">
        <v>1200015.1472054955</v>
      </c>
      <c r="DT237" s="105">
        <v>1040193.9108966757</v>
      </c>
      <c r="DU237" s="106">
        <v>2120234.2020172165</v>
      </c>
    </row>
    <row r="238" spans="1:125">
      <c r="D238" s="74" t="str">
        <f t="shared" si="12"/>
        <v>7124p</v>
      </c>
      <c r="E238" s="78" t="s">
        <v>53</v>
      </c>
      <c r="F238" s="104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6"/>
      <c r="R238" s="104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6"/>
      <c r="AD238" s="104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6"/>
      <c r="AP238" s="104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6"/>
      <c r="BB238" s="104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6"/>
      <c r="BN238" s="104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6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4">
        <v>514471.42241989321</v>
      </c>
      <c r="CM238" s="105">
        <v>762446.94692755432</v>
      </c>
      <c r="CN238" s="105">
        <v>1037835.6104306638</v>
      </c>
      <c r="CO238" s="105">
        <v>938166.6201395333</v>
      </c>
      <c r="CP238" s="105">
        <v>883153.12742885004</v>
      </c>
      <c r="CQ238" s="105">
        <v>1203095.9363764296</v>
      </c>
      <c r="CR238" s="105">
        <v>1256517.301119969</v>
      </c>
      <c r="CS238" s="105">
        <v>1341770.6976229935</v>
      </c>
      <c r="CT238" s="105">
        <v>748105.96376486088</v>
      </c>
      <c r="CU238" s="105">
        <v>1057637.5843110771</v>
      </c>
      <c r="CV238" s="105">
        <v>994954.04687044967</v>
      </c>
      <c r="CW238" s="106">
        <v>1485102.5140619949</v>
      </c>
      <c r="CX238" s="104">
        <v>393983.99785530567</v>
      </c>
      <c r="CY238" s="105">
        <v>814303.25480471749</v>
      </c>
      <c r="CZ238" s="105">
        <v>943121.35406345711</v>
      </c>
      <c r="DA238" s="105">
        <v>1004970.8891509315</v>
      </c>
      <c r="DB238" s="105">
        <v>829048.34586379305</v>
      </c>
      <c r="DC238" s="105">
        <v>1296094.8736363046</v>
      </c>
      <c r="DD238" s="105">
        <v>1236215.2520219143</v>
      </c>
      <c r="DE238" s="105">
        <v>1144671.7494812885</v>
      </c>
      <c r="DF238" s="105">
        <v>1026094.5663691361</v>
      </c>
      <c r="DG238" s="105">
        <v>1355598.0308241891</v>
      </c>
      <c r="DH238" s="105">
        <v>840008.78680477664</v>
      </c>
      <c r="DI238" s="106">
        <v>1771981.5648852838</v>
      </c>
      <c r="DJ238" s="104">
        <v>265564.87727538327</v>
      </c>
      <c r="DK238" s="313">
        <v>626537.09803975385</v>
      </c>
      <c r="DL238" s="105">
        <v>906582.94015782466</v>
      </c>
      <c r="DM238" s="105">
        <v>1013376.386066664</v>
      </c>
      <c r="DN238" s="105">
        <v>997097.9259462388</v>
      </c>
      <c r="DO238" s="105">
        <v>1227335.1337159497</v>
      </c>
      <c r="DP238" s="105">
        <v>1146217.0405176056</v>
      </c>
      <c r="DQ238" s="105">
        <v>1149429.7437170967</v>
      </c>
      <c r="DR238" s="105">
        <v>1033757.8705604452</v>
      </c>
      <c r="DS238" s="105">
        <v>1334588.3030299437</v>
      </c>
      <c r="DT238" s="105">
        <v>1039196.5810409879</v>
      </c>
      <c r="DU238" s="106">
        <v>2169530.6190084284</v>
      </c>
    </row>
    <row r="239" spans="1:125" s="9" customFormat="1">
      <c r="A239" s="140"/>
      <c r="B239" s="140"/>
      <c r="C239" s="140">
        <v>713</v>
      </c>
      <c r="D239" s="140" t="str">
        <f t="shared" si="12"/>
        <v>713p</v>
      </c>
      <c r="E239" s="141" t="s">
        <v>55</v>
      </c>
      <c r="F239" s="142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4"/>
      <c r="R239" s="142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4"/>
      <c r="AD239" s="142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4"/>
      <c r="AP239" s="142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4"/>
      <c r="BB239" s="142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4"/>
      <c r="BN239" s="142"/>
      <c r="BO239" s="143"/>
      <c r="BP239" s="143"/>
      <c r="BQ239" s="143"/>
      <c r="BR239" s="143"/>
      <c r="BS239" s="143"/>
      <c r="BT239" s="143"/>
      <c r="BU239" s="143"/>
      <c r="BV239" s="143"/>
      <c r="BW239" s="143"/>
      <c r="BX239" s="143"/>
      <c r="BY239" s="144"/>
      <c r="BZ239" s="143"/>
      <c r="CA239" s="143"/>
      <c r="CB239" s="143"/>
      <c r="CC239" s="143"/>
      <c r="CD239" s="143"/>
      <c r="CE239" s="143"/>
      <c r="CF239" s="143"/>
      <c r="CG239" s="143"/>
      <c r="CH239" s="143"/>
      <c r="CI239" s="143"/>
      <c r="CJ239" s="143"/>
      <c r="CK239" s="143"/>
      <c r="CL239" s="142">
        <f t="shared" ref="CL239:CX239" si="19">+SUM(CL240:CL245)</f>
        <v>2027877.2372930939</v>
      </c>
      <c r="CM239" s="143">
        <f t="shared" si="19"/>
        <v>1882424.3685098737</v>
      </c>
      <c r="CN239" s="143">
        <f t="shared" si="19"/>
        <v>2363168.5236575948</v>
      </c>
      <c r="CO239" s="143">
        <f t="shared" si="19"/>
        <v>2393449.5740456693</v>
      </c>
      <c r="CP239" s="143">
        <f t="shared" si="19"/>
        <v>2431766.3719360717</v>
      </c>
      <c r="CQ239" s="143">
        <f t="shared" si="19"/>
        <v>2858151.7123018736</v>
      </c>
      <c r="CR239" s="143">
        <f t="shared" si="19"/>
        <v>2917908.2048975867</v>
      </c>
      <c r="CS239" s="143">
        <f t="shared" si="19"/>
        <v>2932949.8029298875</v>
      </c>
      <c r="CT239" s="143">
        <f t="shared" si="19"/>
        <v>2302181.1067919475</v>
      </c>
      <c r="CU239" s="143">
        <f t="shared" si="19"/>
        <v>2479397.4364794977</v>
      </c>
      <c r="CV239" s="143">
        <f t="shared" si="19"/>
        <v>2197340.2207755819</v>
      </c>
      <c r="CW239" s="144">
        <f t="shared" si="19"/>
        <v>2280154.7968325969</v>
      </c>
      <c r="CX239" s="142">
        <f t="shared" si="19"/>
        <v>902871.84498938802</v>
      </c>
      <c r="CY239" s="143">
        <f t="shared" ref="CY239:DI239" si="20">+SUM(CY240:CY245)</f>
        <v>1376722.835592885</v>
      </c>
      <c r="CZ239" s="143">
        <f t="shared" si="20"/>
        <v>1533902.3810318899</v>
      </c>
      <c r="DA239" s="143">
        <f t="shared" si="20"/>
        <v>1769167.7909803819</v>
      </c>
      <c r="DB239" s="143">
        <f t="shared" si="20"/>
        <v>1635179.6025759527</v>
      </c>
      <c r="DC239" s="143">
        <f t="shared" si="20"/>
        <v>1713767.4441061548</v>
      </c>
      <c r="DD239" s="143">
        <f t="shared" si="20"/>
        <v>2233130.224239069</v>
      </c>
      <c r="DE239" s="143">
        <f t="shared" si="20"/>
        <v>1791089.1999486499</v>
      </c>
      <c r="DF239" s="143">
        <f t="shared" si="20"/>
        <v>1407201.854776232</v>
      </c>
      <c r="DG239" s="143">
        <f t="shared" si="20"/>
        <v>2107131.608306407</v>
      </c>
      <c r="DH239" s="143">
        <f t="shared" si="20"/>
        <v>2082325.1460510979</v>
      </c>
      <c r="DI239" s="144">
        <f t="shared" si="20"/>
        <v>2370557.2656825301</v>
      </c>
      <c r="DJ239" s="142">
        <f>+SUM(DJ240:DJ245)</f>
        <v>1017432.8805905436</v>
      </c>
      <c r="DK239" s="327">
        <f t="shared" ref="DK239:DU239" si="21">+SUM(DK240:DK245)</f>
        <v>2806441.7507150937</v>
      </c>
      <c r="DL239" s="143">
        <f t="shared" si="21"/>
        <v>1117006.3290833589</v>
      </c>
      <c r="DM239" s="143">
        <f t="shared" si="21"/>
        <v>1264717.5392387407</v>
      </c>
      <c r="DN239" s="143">
        <f t="shared" si="21"/>
        <v>1093045.5428240406</v>
      </c>
      <c r="DO239" s="143">
        <f t="shared" si="21"/>
        <v>1395344.9576274238</v>
      </c>
      <c r="DP239" s="143">
        <f t="shared" si="21"/>
        <v>1446144.3329938813</v>
      </c>
      <c r="DQ239" s="143">
        <f t="shared" si="21"/>
        <v>1356791.631586303</v>
      </c>
      <c r="DR239" s="143">
        <f t="shared" si="21"/>
        <v>1266226.6725826806</v>
      </c>
      <c r="DS239" s="143">
        <f t="shared" si="21"/>
        <v>1318880.8810031279</v>
      </c>
      <c r="DT239" s="143">
        <f t="shared" si="21"/>
        <v>1346463.6496868518</v>
      </c>
      <c r="DU239" s="144">
        <f t="shared" si="21"/>
        <v>1474390.4967195832</v>
      </c>
    </row>
    <row r="240" spans="1:125">
      <c r="D240" s="74" t="str">
        <f t="shared" si="12"/>
        <v>7131p</v>
      </c>
      <c r="E240" s="78" t="s">
        <v>57</v>
      </c>
      <c r="F240" s="104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6"/>
      <c r="R240" s="104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6"/>
      <c r="AD240" s="104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6"/>
      <c r="AP240" s="104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6"/>
      <c r="BB240" s="104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6"/>
      <c r="BN240" s="104"/>
      <c r="BO240" s="105"/>
      <c r="BP240" s="105"/>
      <c r="BQ240" s="105"/>
      <c r="BR240" s="105"/>
      <c r="BS240" s="105"/>
      <c r="BT240" s="105"/>
      <c r="BU240" s="105"/>
      <c r="BV240" s="105"/>
      <c r="BW240" s="105"/>
      <c r="BX240" s="105"/>
      <c r="BY240" s="106"/>
      <c r="BZ240" s="105"/>
      <c r="CA240" s="105"/>
      <c r="CB240" s="105"/>
      <c r="CC240" s="105"/>
      <c r="CD240" s="105"/>
      <c r="CE240" s="105"/>
      <c r="CF240" s="105"/>
      <c r="CG240" s="105"/>
      <c r="CH240" s="105"/>
      <c r="CI240" s="105"/>
      <c r="CJ240" s="105"/>
      <c r="CK240" s="105"/>
      <c r="CL240" s="104">
        <v>542096.38724093605</v>
      </c>
      <c r="CM240" s="105">
        <v>536397.13298492332</v>
      </c>
      <c r="CN240" s="105">
        <v>759288.54284763371</v>
      </c>
      <c r="CO240" s="105">
        <v>724733.04432771762</v>
      </c>
      <c r="CP240" s="105">
        <v>823629.87439344113</v>
      </c>
      <c r="CQ240" s="105">
        <v>866651.25939663569</v>
      </c>
      <c r="CR240" s="105">
        <v>822206.96615173062</v>
      </c>
      <c r="CS240" s="105">
        <v>822500.35972019134</v>
      </c>
      <c r="CT240" s="105">
        <v>653046.97944805818</v>
      </c>
      <c r="CU240" s="105">
        <v>912828.08748487011</v>
      </c>
      <c r="CV240" s="105">
        <v>633141.89239853795</v>
      </c>
      <c r="CW240" s="106">
        <v>670108.0224069875</v>
      </c>
      <c r="CX240" s="104">
        <v>475144.75561189075</v>
      </c>
      <c r="CY240" s="105">
        <v>517492.56867088092</v>
      </c>
      <c r="CZ240" s="105">
        <v>430110.48270409956</v>
      </c>
      <c r="DA240" s="105">
        <v>827362.00845956581</v>
      </c>
      <c r="DB240" s="105">
        <v>765781.28778520983</v>
      </c>
      <c r="DC240" s="105">
        <v>896155.50480476802</v>
      </c>
      <c r="DD240" s="105">
        <v>900805.24859983311</v>
      </c>
      <c r="DE240" s="105">
        <v>706704.35479965224</v>
      </c>
      <c r="DF240" s="105">
        <v>671459.96419562609</v>
      </c>
      <c r="DG240" s="105">
        <v>696792.8632873724</v>
      </c>
      <c r="DH240" s="105">
        <v>610012.75737018313</v>
      </c>
      <c r="DI240" s="106">
        <v>646794.70668566914</v>
      </c>
      <c r="DJ240" s="104">
        <v>418364.2279213884</v>
      </c>
      <c r="DK240" s="313">
        <v>526444.60769273597</v>
      </c>
      <c r="DL240" s="105">
        <v>612289.16807886073</v>
      </c>
      <c r="DM240" s="105">
        <v>737573.73842781864</v>
      </c>
      <c r="DN240" s="105">
        <v>716386.79462228483</v>
      </c>
      <c r="DO240" s="105">
        <v>866197.42397325346</v>
      </c>
      <c r="DP240" s="105">
        <v>804753.77138023812</v>
      </c>
      <c r="DQ240" s="105">
        <v>718970.81087391323</v>
      </c>
      <c r="DR240" s="105">
        <v>714205.89922100911</v>
      </c>
      <c r="DS240" s="105">
        <v>684885.65852184745</v>
      </c>
      <c r="DT240" s="105">
        <v>612043.66010957235</v>
      </c>
      <c r="DU240" s="106">
        <v>679234.66236747673</v>
      </c>
    </row>
    <row r="241" spans="1:125">
      <c r="D241" s="74" t="str">
        <f t="shared" si="12"/>
        <v>7132p</v>
      </c>
      <c r="E241" s="78" t="s">
        <v>59</v>
      </c>
      <c r="F241" s="104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6"/>
      <c r="R241" s="104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6"/>
      <c r="AD241" s="104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6"/>
      <c r="AP241" s="104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6"/>
      <c r="BB241" s="104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6"/>
      <c r="BN241" s="104"/>
      <c r="BO241" s="105"/>
      <c r="BP241" s="105"/>
      <c r="BQ241" s="105"/>
      <c r="BR241" s="105"/>
      <c r="BS241" s="105"/>
      <c r="BT241" s="105"/>
      <c r="BU241" s="105"/>
      <c r="BV241" s="105"/>
      <c r="BW241" s="105"/>
      <c r="BX241" s="105"/>
      <c r="BY241" s="106"/>
      <c r="BZ241" s="105"/>
      <c r="CA241" s="105"/>
      <c r="CB241" s="105"/>
      <c r="CC241" s="105"/>
      <c r="CD241" s="105"/>
      <c r="CE241" s="105"/>
      <c r="CF241" s="105"/>
      <c r="CG241" s="105"/>
      <c r="CH241" s="105"/>
      <c r="CI241" s="105"/>
      <c r="CJ241" s="105"/>
      <c r="CK241" s="105"/>
      <c r="CL241" s="104">
        <v>252442.47852541984</v>
      </c>
      <c r="CM241" s="105">
        <v>257727.78032652178</v>
      </c>
      <c r="CN241" s="105">
        <v>326063.49946238624</v>
      </c>
      <c r="CO241" s="105">
        <v>345774.20752005593</v>
      </c>
      <c r="CP241" s="105">
        <v>268259.93480340595</v>
      </c>
      <c r="CQ241" s="105">
        <v>332044.44392410474</v>
      </c>
      <c r="CR241" s="105">
        <v>288341.93029107194</v>
      </c>
      <c r="CS241" s="105">
        <v>203437.32988708364</v>
      </c>
      <c r="CT241" s="105">
        <v>285816.36008690012</v>
      </c>
      <c r="CU241" s="105">
        <v>295491.81584812951</v>
      </c>
      <c r="CV241" s="105">
        <v>344335.81666740507</v>
      </c>
      <c r="CW241" s="106">
        <v>355728.9521809821</v>
      </c>
      <c r="CX241" s="104">
        <v>200925.57354147307</v>
      </c>
      <c r="CY241" s="105">
        <v>221010.12831298116</v>
      </c>
      <c r="CZ241" s="105">
        <v>261413.19362561635</v>
      </c>
      <c r="DA241" s="105">
        <v>275003.00170006976</v>
      </c>
      <c r="DB241" s="105">
        <v>190388.87737213133</v>
      </c>
      <c r="DC241" s="105">
        <v>266102.24570597394</v>
      </c>
      <c r="DD241" s="105">
        <v>318564.24003599695</v>
      </c>
      <c r="DE241" s="105">
        <v>156169.82755441542</v>
      </c>
      <c r="DF241" s="105">
        <v>228583.32020986776</v>
      </c>
      <c r="DG241" s="105">
        <v>285566.63661766285</v>
      </c>
      <c r="DH241" s="105">
        <v>746594.09972241579</v>
      </c>
      <c r="DI241" s="106">
        <v>525762.42851835978</v>
      </c>
      <c r="DJ241" s="104">
        <v>283852.45961119654</v>
      </c>
      <c r="DK241" s="313">
        <v>1574808.1811729334</v>
      </c>
      <c r="DL241" s="105">
        <v>390053.33688602177</v>
      </c>
      <c r="DM241" s="105">
        <v>366592.1995663502</v>
      </c>
      <c r="DN241" s="105">
        <v>222645.41607531684</v>
      </c>
      <c r="DO241" s="105">
        <v>327226.95594866242</v>
      </c>
      <c r="DP241" s="105">
        <v>291274.53981848748</v>
      </c>
      <c r="DQ241" s="105">
        <v>193442.38352606987</v>
      </c>
      <c r="DR241" s="105">
        <v>248247.38786528652</v>
      </c>
      <c r="DS241" s="105">
        <v>305573.34320155234</v>
      </c>
      <c r="DT241" s="105">
        <v>512260.76546333055</v>
      </c>
      <c r="DU241" s="106">
        <v>455581.83873727417</v>
      </c>
    </row>
    <row r="242" spans="1:125">
      <c r="D242" s="74" t="str">
        <f t="shared" si="12"/>
        <v>7133p</v>
      </c>
      <c r="E242" s="78" t="s">
        <v>61</v>
      </c>
      <c r="F242" s="104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6"/>
      <c r="R242" s="104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6"/>
      <c r="AD242" s="104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6"/>
      <c r="AP242" s="104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6"/>
      <c r="BB242" s="104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6"/>
      <c r="BN242" s="104"/>
      <c r="BO242" s="105"/>
      <c r="BP242" s="105"/>
      <c r="BQ242" s="105"/>
      <c r="BR242" s="105"/>
      <c r="BS242" s="105"/>
      <c r="BT242" s="105"/>
      <c r="BU242" s="105"/>
      <c r="BV242" s="105"/>
      <c r="BW242" s="105"/>
      <c r="BX242" s="105"/>
      <c r="BY242" s="106"/>
      <c r="BZ242" s="105"/>
      <c r="CA242" s="105"/>
      <c r="CB242" s="105"/>
      <c r="CC242" s="105"/>
      <c r="CD242" s="105"/>
      <c r="CE242" s="105"/>
      <c r="CF242" s="105"/>
      <c r="CG242" s="105"/>
      <c r="CH242" s="105"/>
      <c r="CI242" s="105"/>
      <c r="CJ242" s="105"/>
      <c r="CK242" s="105"/>
      <c r="CL242" s="104">
        <v>15175.988329241076</v>
      </c>
      <c r="CM242" s="105">
        <v>5488.4479117645715</v>
      </c>
      <c r="CN242" s="105">
        <v>5513.547785744513</v>
      </c>
      <c r="CO242" s="105">
        <v>10033.975862815605</v>
      </c>
      <c r="CP242" s="105">
        <v>13433.078813061053</v>
      </c>
      <c r="CQ242" s="105">
        <v>35239.498051137023</v>
      </c>
      <c r="CR242" s="105">
        <v>115467.10956937172</v>
      </c>
      <c r="CS242" s="105">
        <v>147444.22648178381</v>
      </c>
      <c r="CT242" s="105">
        <v>77479.696104075862</v>
      </c>
      <c r="CU242" s="105">
        <v>52915.149949001381</v>
      </c>
      <c r="CV242" s="105">
        <v>15235.266103225436</v>
      </c>
      <c r="CW242" s="106">
        <v>9085.1638649635734</v>
      </c>
      <c r="CX242" s="104">
        <v>7581.0977141313906</v>
      </c>
      <c r="CY242" s="105">
        <v>9769.7546189308214</v>
      </c>
      <c r="CZ242" s="105">
        <v>13652.477623191922</v>
      </c>
      <c r="DA242" s="105">
        <v>30023.611015219602</v>
      </c>
      <c r="DB242" s="105">
        <v>51574.349619775021</v>
      </c>
      <c r="DC242" s="105">
        <v>87997.575035473725</v>
      </c>
      <c r="DD242" s="105">
        <v>162130.62126952593</v>
      </c>
      <c r="DE242" s="105">
        <v>195839.46053647876</v>
      </c>
      <c r="DF242" s="105">
        <v>110676.34726776603</v>
      </c>
      <c r="DG242" s="105">
        <v>50069.953945792906</v>
      </c>
      <c r="DH242" s="105">
        <v>30853.684736779614</v>
      </c>
      <c r="DI242" s="106">
        <v>12342.508532882457</v>
      </c>
      <c r="DJ242" s="104">
        <v>8947.4043134768381</v>
      </c>
      <c r="DK242" s="313">
        <v>10416.045522285629</v>
      </c>
      <c r="DL242" s="105">
        <v>13405.904575255114</v>
      </c>
      <c r="DM242" s="105">
        <v>18904.801980476299</v>
      </c>
      <c r="DN242" s="105">
        <v>27863.051995568007</v>
      </c>
      <c r="DO242" s="105">
        <v>66978.47004084292</v>
      </c>
      <c r="DP242" s="105">
        <v>130860.1155772113</v>
      </c>
      <c r="DQ242" s="105">
        <v>210708.25076497707</v>
      </c>
      <c r="DR242" s="105">
        <v>104257.88590496131</v>
      </c>
      <c r="DS242" s="105">
        <v>50718.284042631283</v>
      </c>
      <c r="DT242" s="105">
        <v>20551.413643389005</v>
      </c>
      <c r="DU242" s="106">
        <v>16072.092948061312</v>
      </c>
    </row>
    <row r="243" spans="1:125">
      <c r="D243" s="74" t="str">
        <f t="shared" si="12"/>
        <v>7134p</v>
      </c>
      <c r="E243" s="78" t="s">
        <v>63</v>
      </c>
      <c r="F243" s="104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6"/>
      <c r="R243" s="104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6"/>
      <c r="AD243" s="104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6"/>
      <c r="AP243" s="104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6"/>
      <c r="BB243" s="104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6"/>
      <c r="BN243" s="104"/>
      <c r="BO243" s="105"/>
      <c r="BP243" s="105"/>
      <c r="BQ243" s="105"/>
      <c r="BR243" s="105"/>
      <c r="BS243" s="105"/>
      <c r="BT243" s="105"/>
      <c r="BU243" s="105"/>
      <c r="BV243" s="105"/>
      <c r="BW243" s="105"/>
      <c r="BX243" s="105"/>
      <c r="BY243" s="106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4"/>
      <c r="CM243" s="105"/>
      <c r="CN243" s="105"/>
      <c r="CO243" s="105"/>
      <c r="CP243" s="105"/>
      <c r="CQ243" s="105"/>
      <c r="CR243" s="105"/>
      <c r="CS243" s="105"/>
      <c r="CT243" s="105"/>
      <c r="CU243" s="105"/>
      <c r="CV243" s="105"/>
      <c r="CW243" s="106"/>
      <c r="CX243" s="104"/>
      <c r="CY243" s="105"/>
      <c r="CZ243" s="105"/>
      <c r="DA243" s="105"/>
      <c r="DB243" s="105"/>
      <c r="DC243" s="105"/>
      <c r="DD243" s="105"/>
      <c r="DE243" s="105"/>
      <c r="DF243" s="105"/>
      <c r="DG243" s="105"/>
      <c r="DH243" s="105"/>
      <c r="DI243" s="106"/>
      <c r="DJ243" s="104">
        <v>0</v>
      </c>
      <c r="DK243" s="313">
        <v>0</v>
      </c>
      <c r="DL243" s="105">
        <v>0</v>
      </c>
      <c r="DM243" s="105">
        <v>0</v>
      </c>
      <c r="DN243" s="105">
        <v>0</v>
      </c>
      <c r="DO243" s="105">
        <v>0</v>
      </c>
      <c r="DP243" s="105">
        <v>0</v>
      </c>
      <c r="DQ243" s="105">
        <v>0</v>
      </c>
      <c r="DR243" s="105">
        <v>0</v>
      </c>
      <c r="DS243" s="105">
        <v>0</v>
      </c>
      <c r="DT243" s="105">
        <v>0</v>
      </c>
      <c r="DU243" s="106">
        <v>0</v>
      </c>
    </row>
    <row r="244" spans="1:125">
      <c r="D244" s="74" t="str">
        <f t="shared" si="12"/>
        <v>7135p</v>
      </c>
      <c r="E244" s="78" t="s">
        <v>65</v>
      </c>
      <c r="F244" s="104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6"/>
      <c r="R244" s="104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6"/>
      <c r="AD244" s="104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6"/>
      <c r="AP244" s="104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6"/>
      <c r="BB244" s="104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6"/>
      <c r="BN244" s="104"/>
      <c r="BO244" s="105"/>
      <c r="BP244" s="105"/>
      <c r="BQ244" s="105"/>
      <c r="BR244" s="105"/>
      <c r="BS244" s="105"/>
      <c r="BT244" s="105"/>
      <c r="BU244" s="105"/>
      <c r="BV244" s="105"/>
      <c r="BW244" s="105"/>
      <c r="BX244" s="105"/>
      <c r="BY244" s="106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4"/>
      <c r="CM244" s="105"/>
      <c r="CN244" s="105"/>
      <c r="CO244" s="105"/>
      <c r="CP244" s="105"/>
      <c r="CQ244" s="105"/>
      <c r="CR244" s="105"/>
      <c r="CS244" s="105"/>
      <c r="CT244" s="105"/>
      <c r="CU244" s="105"/>
      <c r="CV244" s="105"/>
      <c r="CW244" s="106"/>
      <c r="CX244" s="104"/>
      <c r="CY244" s="105"/>
      <c r="CZ244" s="105"/>
      <c r="DA244" s="105"/>
      <c r="DB244" s="105"/>
      <c r="DC244" s="105"/>
      <c r="DD244" s="105"/>
      <c r="DE244" s="105"/>
      <c r="DF244" s="105"/>
      <c r="DG244" s="105"/>
      <c r="DH244" s="105"/>
      <c r="DI244" s="106"/>
      <c r="DJ244" s="104">
        <v>0</v>
      </c>
      <c r="DK244" s="313">
        <v>0</v>
      </c>
      <c r="DL244" s="105">
        <v>0</v>
      </c>
      <c r="DM244" s="105">
        <v>0</v>
      </c>
      <c r="DN244" s="105">
        <v>0</v>
      </c>
      <c r="DO244" s="105">
        <v>0</v>
      </c>
      <c r="DP244" s="105">
        <v>0</v>
      </c>
      <c r="DQ244" s="105">
        <v>0</v>
      </c>
      <c r="DR244" s="105">
        <v>0</v>
      </c>
      <c r="DS244" s="105">
        <v>0</v>
      </c>
      <c r="DT244" s="105">
        <v>0</v>
      </c>
      <c r="DU244" s="106">
        <v>0</v>
      </c>
    </row>
    <row r="245" spans="1:125">
      <c r="D245" s="74" t="str">
        <f t="shared" si="12"/>
        <v>7136p</v>
      </c>
      <c r="E245" s="78" t="s">
        <v>67</v>
      </c>
      <c r="F245" s="104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6"/>
      <c r="R245" s="104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6"/>
      <c r="AD245" s="104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6"/>
      <c r="AP245" s="104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6"/>
      <c r="BB245" s="104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6"/>
      <c r="BN245" s="104"/>
      <c r="BO245" s="105"/>
      <c r="BP245" s="105"/>
      <c r="BQ245" s="105"/>
      <c r="BR245" s="105"/>
      <c r="BS245" s="105"/>
      <c r="BT245" s="105"/>
      <c r="BU245" s="105"/>
      <c r="BV245" s="105"/>
      <c r="BW245" s="105"/>
      <c r="BX245" s="105"/>
      <c r="BY245" s="106"/>
      <c r="BZ245" s="105"/>
      <c r="CA245" s="105"/>
      <c r="CB245" s="105"/>
      <c r="CC245" s="105"/>
      <c r="CD245" s="105"/>
      <c r="CE245" s="105"/>
      <c r="CF245" s="105"/>
      <c r="CG245" s="105"/>
      <c r="CH245" s="105"/>
      <c r="CI245" s="105"/>
      <c r="CJ245" s="105"/>
      <c r="CK245" s="105"/>
      <c r="CL245" s="104">
        <v>1218162.3831974969</v>
      </c>
      <c r="CM245" s="105">
        <v>1082811.0072866639</v>
      </c>
      <c r="CN245" s="105">
        <v>1272302.9335618301</v>
      </c>
      <c r="CO245" s="105">
        <v>1312908.34633508</v>
      </c>
      <c r="CP245" s="105">
        <v>1326443.4839261633</v>
      </c>
      <c r="CQ245" s="105">
        <v>1624216.5109299959</v>
      </c>
      <c r="CR245" s="105">
        <v>1691892.1988854124</v>
      </c>
      <c r="CS245" s="105">
        <v>1759567.8868408289</v>
      </c>
      <c r="CT245" s="105">
        <v>1285838.0711529134</v>
      </c>
      <c r="CU245" s="105">
        <v>1218162.3831974969</v>
      </c>
      <c r="CV245" s="105">
        <v>1204627.2456064136</v>
      </c>
      <c r="CW245" s="106">
        <v>1245232.6583796635</v>
      </c>
      <c r="CX245" s="104">
        <v>219220.41812189278</v>
      </c>
      <c r="CY245" s="105">
        <v>628450.3839900922</v>
      </c>
      <c r="CZ245" s="105">
        <v>828726.22707898216</v>
      </c>
      <c r="DA245" s="105">
        <v>636779.16980552685</v>
      </c>
      <c r="DB245" s="105">
        <v>627435.08779883629</v>
      </c>
      <c r="DC245" s="105">
        <v>463512.11855993903</v>
      </c>
      <c r="DD245" s="105">
        <v>851630.11433371319</v>
      </c>
      <c r="DE245" s="105">
        <v>732375.55705810327</v>
      </c>
      <c r="DF245" s="105">
        <v>396482.22310297209</v>
      </c>
      <c r="DG245" s="105">
        <v>1074702.1544555787</v>
      </c>
      <c r="DH245" s="105">
        <v>694864.60422171932</v>
      </c>
      <c r="DI245" s="106">
        <v>1185657.6219456189</v>
      </c>
      <c r="DJ245" s="104">
        <v>306268.7887444818</v>
      </c>
      <c r="DK245" s="313">
        <v>694772.91632713831</v>
      </c>
      <c r="DL245" s="105">
        <v>101257.91954322136</v>
      </c>
      <c r="DM245" s="105">
        <v>141646.79926409555</v>
      </c>
      <c r="DN245" s="105">
        <v>126150.28013087096</v>
      </c>
      <c r="DO245" s="105">
        <v>134942.10766466506</v>
      </c>
      <c r="DP245" s="105">
        <v>219255.90621794428</v>
      </c>
      <c r="DQ245" s="105">
        <v>233670.18642134266</v>
      </c>
      <c r="DR245" s="105">
        <v>199515.49959142375</v>
      </c>
      <c r="DS245" s="105">
        <v>277703.59523709677</v>
      </c>
      <c r="DT245" s="105">
        <v>201607.8104705599</v>
      </c>
      <c r="DU245" s="106">
        <v>323501.90266677079</v>
      </c>
    </row>
    <row r="246" spans="1:125" s="9" customFormat="1">
      <c r="A246" s="140"/>
      <c r="B246" s="140"/>
      <c r="C246" s="140">
        <v>714</v>
      </c>
      <c r="D246" s="140" t="str">
        <f t="shared" si="12"/>
        <v>714p</v>
      </c>
      <c r="E246" s="141" t="s">
        <v>69</v>
      </c>
      <c r="F246" s="142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4"/>
      <c r="R246" s="142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4"/>
      <c r="AD246" s="142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4"/>
      <c r="AP246" s="142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4"/>
      <c r="BB246" s="142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4"/>
      <c r="BN246" s="142"/>
      <c r="BO246" s="143"/>
      <c r="BP246" s="143"/>
      <c r="BQ246" s="143"/>
      <c r="BR246" s="143"/>
      <c r="BS246" s="143"/>
      <c r="BT246" s="143"/>
      <c r="BU246" s="143"/>
      <c r="BV246" s="143"/>
      <c r="BW246" s="143"/>
      <c r="BX246" s="143"/>
      <c r="BY246" s="144"/>
      <c r="BZ246" s="143"/>
      <c r="CA246" s="143"/>
      <c r="CB246" s="143"/>
      <c r="CC246" s="143"/>
      <c r="CD246" s="143"/>
      <c r="CE246" s="143"/>
      <c r="CF246" s="143"/>
      <c r="CG246" s="143"/>
      <c r="CH246" s="143"/>
      <c r="CI246" s="143"/>
      <c r="CJ246" s="143"/>
      <c r="CK246" s="143"/>
      <c r="CL246" s="142">
        <f t="shared" ref="CL246:CX246" si="22">+SUM(CL247:CL255)</f>
        <v>982710.87498690933</v>
      </c>
      <c r="CM246" s="143">
        <f t="shared" si="22"/>
        <v>869104.05358116457</v>
      </c>
      <c r="CN246" s="143">
        <f t="shared" si="22"/>
        <v>787268.76554129389</v>
      </c>
      <c r="CO246" s="143">
        <f t="shared" si="22"/>
        <v>1546322.5460752659</v>
      </c>
      <c r="CP246" s="143">
        <f t="shared" si="22"/>
        <v>932515.34080204321</v>
      </c>
      <c r="CQ246" s="143">
        <f t="shared" si="22"/>
        <v>1175327.7210279165</v>
      </c>
      <c r="CR246" s="143">
        <f t="shared" si="22"/>
        <v>2020249.028265815</v>
      </c>
      <c r="CS246" s="143">
        <f t="shared" si="22"/>
        <v>1079348.0183819076</v>
      </c>
      <c r="CT246" s="143">
        <f t="shared" si="22"/>
        <v>1345127.7045627646</v>
      </c>
      <c r="CU246" s="143">
        <f t="shared" si="22"/>
        <v>1098866.9792922472</v>
      </c>
      <c r="CV246" s="143">
        <f t="shared" si="22"/>
        <v>885498.0103225843</v>
      </c>
      <c r="CW246" s="144">
        <f t="shared" si="22"/>
        <v>1136253.4997662231</v>
      </c>
      <c r="CX246" s="142">
        <f t="shared" si="22"/>
        <v>874647.32532018784</v>
      </c>
      <c r="CY246" s="143">
        <f t="shared" ref="CY246:DI246" si="23">+SUM(CY247:CY255)</f>
        <v>1141795.5130265537</v>
      </c>
      <c r="CZ246" s="143">
        <f t="shared" si="23"/>
        <v>1392255.6905662352</v>
      </c>
      <c r="DA246" s="143">
        <f t="shared" si="23"/>
        <v>1012251.8295932285</v>
      </c>
      <c r="DB246" s="143">
        <f t="shared" si="23"/>
        <v>647746.68080012128</v>
      </c>
      <c r="DC246" s="143">
        <f t="shared" si="23"/>
        <v>954989.7774594496</v>
      </c>
      <c r="DD246" s="143">
        <f t="shared" si="23"/>
        <v>1184343.1262543593</v>
      </c>
      <c r="DE246" s="143">
        <f t="shared" si="23"/>
        <v>1056013.1087953006</v>
      </c>
      <c r="DF246" s="143">
        <f t="shared" si="23"/>
        <v>1308372.2565571361</v>
      </c>
      <c r="DG246" s="143">
        <f t="shared" si="23"/>
        <v>1299421.3451732181</v>
      </c>
      <c r="DH246" s="143">
        <f t="shared" si="23"/>
        <v>1236718.8760774885</v>
      </c>
      <c r="DI246" s="144">
        <f t="shared" si="23"/>
        <v>915688.23864849063</v>
      </c>
      <c r="DJ246" s="142">
        <f>+SUM(DJ247:DJ255)</f>
        <v>1138266.9804152639</v>
      </c>
      <c r="DK246" s="327">
        <f t="shared" ref="DK246:DU246" si="24">+SUM(DK247:DK255)</f>
        <v>756483.76634673518</v>
      </c>
      <c r="DL246" s="143">
        <f t="shared" si="24"/>
        <v>784896.45053551998</v>
      </c>
      <c r="DM246" s="143">
        <f t="shared" si="24"/>
        <v>716357.12404800032</v>
      </c>
      <c r="DN246" s="143">
        <f t="shared" si="24"/>
        <v>1133208.5669148029</v>
      </c>
      <c r="DO246" s="143">
        <f t="shared" si="24"/>
        <v>1267102.9957289747</v>
      </c>
      <c r="DP246" s="143">
        <f t="shared" si="24"/>
        <v>1342917.6146265836</v>
      </c>
      <c r="DQ246" s="143">
        <f t="shared" si="24"/>
        <v>1226756.3727123113</v>
      </c>
      <c r="DR246" s="143">
        <f t="shared" si="24"/>
        <v>1268468.2949369599</v>
      </c>
      <c r="DS246" s="143">
        <f t="shared" si="24"/>
        <v>1787224.7424951708</v>
      </c>
      <c r="DT246" s="143">
        <f t="shared" si="24"/>
        <v>1123435.7637199732</v>
      </c>
      <c r="DU246" s="144">
        <f t="shared" si="24"/>
        <v>933609.9711569082</v>
      </c>
    </row>
    <row r="247" spans="1:125" ht="30">
      <c r="D247" s="74" t="str">
        <f t="shared" si="12"/>
        <v>7141p</v>
      </c>
      <c r="E247" s="78" t="s">
        <v>71</v>
      </c>
      <c r="F247" s="104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6"/>
      <c r="R247" s="104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6"/>
      <c r="AD247" s="104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6"/>
      <c r="AP247" s="104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6"/>
      <c r="BB247" s="104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6"/>
      <c r="BN247" s="104"/>
      <c r="BO247" s="105"/>
      <c r="BP247" s="105"/>
      <c r="BQ247" s="105"/>
      <c r="BR247" s="105"/>
      <c r="BS247" s="105"/>
      <c r="BT247" s="105"/>
      <c r="BU247" s="105"/>
      <c r="BV247" s="105"/>
      <c r="BW247" s="105"/>
      <c r="BX247" s="105"/>
      <c r="BY247" s="106"/>
      <c r="BZ247" s="105"/>
      <c r="CA247" s="105"/>
      <c r="CB247" s="105"/>
      <c r="CC247" s="105"/>
      <c r="CD247" s="105"/>
      <c r="CE247" s="105"/>
      <c r="CF247" s="105"/>
      <c r="CG247" s="105"/>
      <c r="CH247" s="105"/>
      <c r="CI247" s="105"/>
      <c r="CJ247" s="105"/>
      <c r="CK247" s="105"/>
      <c r="CL247" s="104">
        <v>74908.131611371835</v>
      </c>
      <c r="CM247" s="105">
        <v>23550.009068415115</v>
      </c>
      <c r="CN247" s="105">
        <v>22968.940964279551</v>
      </c>
      <c r="CO247" s="105">
        <v>27429.389117970448</v>
      </c>
      <c r="CP247" s="105">
        <v>30556.042262077168</v>
      </c>
      <c r="CQ247" s="105">
        <v>29697.340030062864</v>
      </c>
      <c r="CR247" s="105">
        <v>58678.475724849472</v>
      </c>
      <c r="CS247" s="105">
        <v>90332.521977156648</v>
      </c>
      <c r="CT247" s="105">
        <v>111262.34960854963</v>
      </c>
      <c r="CU247" s="105">
        <v>120982.61938268811</v>
      </c>
      <c r="CV247" s="105">
        <v>76485.188166027234</v>
      </c>
      <c r="CW247" s="106">
        <v>100665.72865548421</v>
      </c>
      <c r="CX247" s="104">
        <v>13374.96592979776</v>
      </c>
      <c r="CY247" s="105">
        <v>9999.5066580478688</v>
      </c>
      <c r="CZ247" s="105">
        <v>20867.434190068099</v>
      </c>
      <c r="DA247" s="105">
        <v>52237.811965447087</v>
      </c>
      <c r="DB247" s="105">
        <v>29954.027638769621</v>
      </c>
      <c r="DC247" s="105">
        <v>75989.810977853747</v>
      </c>
      <c r="DD247" s="105">
        <v>69124.693281453248</v>
      </c>
      <c r="DE247" s="105">
        <v>68296.533545507307</v>
      </c>
      <c r="DF247" s="105">
        <v>81324.552086676718</v>
      </c>
      <c r="DG247" s="105">
        <v>103792.89001602873</v>
      </c>
      <c r="DH247" s="105">
        <v>83406.301181671501</v>
      </c>
      <c r="DI247" s="106">
        <v>90282.957525940728</v>
      </c>
      <c r="DJ247" s="104">
        <v>13306.608009620673</v>
      </c>
      <c r="DK247" s="313">
        <v>14572.001805854828</v>
      </c>
      <c r="DL247" s="105">
        <v>14527.837558485178</v>
      </c>
      <c r="DM247" s="105">
        <v>12448.45675690684</v>
      </c>
      <c r="DN247" s="105">
        <v>46647.667451977359</v>
      </c>
      <c r="DO247" s="105">
        <v>106859.50889785305</v>
      </c>
      <c r="DP247" s="105">
        <v>69239.930385746673</v>
      </c>
      <c r="DQ247" s="105">
        <v>93000.661334012213</v>
      </c>
      <c r="DR247" s="105">
        <v>91838.542894313447</v>
      </c>
      <c r="DS247" s="105">
        <v>70661.26125738972</v>
      </c>
      <c r="DT247" s="105">
        <v>85306.834319062735</v>
      </c>
      <c r="DU247" s="106">
        <v>94215.204025984989</v>
      </c>
    </row>
    <row r="248" spans="1:125">
      <c r="D248" s="74" t="str">
        <f t="shared" si="12"/>
        <v>7142p</v>
      </c>
      <c r="E248" s="78" t="s">
        <v>73</v>
      </c>
      <c r="F248" s="104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6"/>
      <c r="R248" s="104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6"/>
      <c r="AD248" s="104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6"/>
      <c r="AP248" s="104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6"/>
      <c r="BB248" s="104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6"/>
      <c r="BN248" s="104"/>
      <c r="BO248" s="105"/>
      <c r="BP248" s="105"/>
      <c r="BQ248" s="105"/>
      <c r="BR248" s="105"/>
      <c r="BS248" s="105"/>
      <c r="BT248" s="105"/>
      <c r="BU248" s="105"/>
      <c r="BV248" s="105"/>
      <c r="BW248" s="105"/>
      <c r="BX248" s="105"/>
      <c r="BY248" s="106"/>
      <c r="BZ248" s="105"/>
      <c r="CA248" s="105"/>
      <c r="CB248" s="105"/>
      <c r="CC248" s="105"/>
      <c r="CD248" s="105"/>
      <c r="CE248" s="105"/>
      <c r="CF248" s="105"/>
      <c r="CG248" s="105"/>
      <c r="CH248" s="105"/>
      <c r="CI248" s="105"/>
      <c r="CJ248" s="105"/>
      <c r="CK248" s="105"/>
      <c r="CL248" s="104">
        <v>41340.351166230052</v>
      </c>
      <c r="CM248" s="105">
        <v>60139.779509022002</v>
      </c>
      <c r="CN248" s="105">
        <v>65829.577299673969</v>
      </c>
      <c r="CO248" s="105">
        <v>89073.136876231671</v>
      </c>
      <c r="CP248" s="105">
        <v>107142.13571005454</v>
      </c>
      <c r="CQ248" s="105">
        <v>116641.17968953511</v>
      </c>
      <c r="CR248" s="105">
        <v>121973.85521455987</v>
      </c>
      <c r="CS248" s="105">
        <v>148251.86009824905</v>
      </c>
      <c r="CT248" s="105">
        <v>118685.96121228721</v>
      </c>
      <c r="CU248" s="105">
        <v>151103.61106134616</v>
      </c>
      <c r="CV248" s="105">
        <v>112378.6351175053</v>
      </c>
      <c r="CW248" s="106">
        <v>140815.61349906723</v>
      </c>
      <c r="CX248" s="104">
        <v>68560.439383830249</v>
      </c>
      <c r="CY248" s="105">
        <v>158760.55168773123</v>
      </c>
      <c r="CZ248" s="105">
        <v>86996.200905318663</v>
      </c>
      <c r="DA248" s="105">
        <v>139217.3680976172</v>
      </c>
      <c r="DB248" s="105">
        <v>88290.272881141384</v>
      </c>
      <c r="DC248" s="105">
        <v>150975.511135493</v>
      </c>
      <c r="DD248" s="105">
        <v>282556.34547435516</v>
      </c>
      <c r="DE248" s="105">
        <v>250904.43065756923</v>
      </c>
      <c r="DF248" s="105">
        <v>340061.28023376479</v>
      </c>
      <c r="DG248" s="105">
        <v>157592.48517262322</v>
      </c>
      <c r="DH248" s="105">
        <v>139352.60641494626</v>
      </c>
      <c r="DI248" s="106">
        <v>134698.27532869682</v>
      </c>
      <c r="DJ248" s="104">
        <v>163688.07967515636</v>
      </c>
      <c r="DK248" s="313">
        <v>90905.35686991681</v>
      </c>
      <c r="DL248" s="105">
        <v>98007.612822822353</v>
      </c>
      <c r="DM248" s="105">
        <v>91409.708454938518</v>
      </c>
      <c r="DN248" s="105">
        <v>78032.019925949106</v>
      </c>
      <c r="DO248" s="105">
        <v>150864.85486163228</v>
      </c>
      <c r="DP248" s="105">
        <v>256250.49292683334</v>
      </c>
      <c r="DQ248" s="105">
        <v>209293.89367173167</v>
      </c>
      <c r="DR248" s="105">
        <v>258949.16576993524</v>
      </c>
      <c r="DS248" s="105">
        <v>189657.6182675848</v>
      </c>
      <c r="DT248" s="105">
        <v>185172.68018158595</v>
      </c>
      <c r="DU248" s="106">
        <v>265693.59929246287</v>
      </c>
    </row>
    <row r="249" spans="1:125">
      <c r="D249" s="74" t="str">
        <f t="shared" si="12"/>
        <v>7143p</v>
      </c>
      <c r="E249" s="78" t="s">
        <v>75</v>
      </c>
      <c r="F249" s="104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6"/>
      <c r="R249" s="104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6"/>
      <c r="AD249" s="104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5"/>
      <c r="AO249" s="106"/>
      <c r="AP249" s="104"/>
      <c r="AQ249" s="105"/>
      <c r="AR249" s="105"/>
      <c r="AS249" s="105"/>
      <c r="AT249" s="105"/>
      <c r="AU249" s="105"/>
      <c r="AV249" s="105"/>
      <c r="AW249" s="105"/>
      <c r="AX249" s="105"/>
      <c r="AY249" s="105"/>
      <c r="AZ249" s="105"/>
      <c r="BA249" s="106"/>
      <c r="BB249" s="104"/>
      <c r="BC249" s="105"/>
      <c r="BD249" s="105"/>
      <c r="BE249" s="105"/>
      <c r="BF249" s="105"/>
      <c r="BG249" s="105"/>
      <c r="BH249" s="105"/>
      <c r="BI249" s="105"/>
      <c r="BJ249" s="105"/>
      <c r="BK249" s="105"/>
      <c r="BL249" s="105"/>
      <c r="BM249" s="106"/>
      <c r="BN249" s="104"/>
      <c r="BO249" s="105"/>
      <c r="BP249" s="105"/>
      <c r="BQ249" s="105"/>
      <c r="BR249" s="105"/>
      <c r="BS249" s="105"/>
      <c r="BT249" s="105"/>
      <c r="BU249" s="105"/>
      <c r="BV249" s="105"/>
      <c r="BW249" s="105"/>
      <c r="BX249" s="105"/>
      <c r="BY249" s="106"/>
      <c r="BZ249" s="105"/>
      <c r="CA249" s="105"/>
      <c r="CB249" s="105"/>
      <c r="CC249" s="105"/>
      <c r="CD249" s="105"/>
      <c r="CE249" s="105"/>
      <c r="CF249" s="105"/>
      <c r="CG249" s="105"/>
      <c r="CH249" s="105"/>
      <c r="CI249" s="105"/>
      <c r="CJ249" s="105"/>
      <c r="CK249" s="105"/>
      <c r="CL249" s="104">
        <v>247124.22503235005</v>
      </c>
      <c r="CM249" s="105">
        <v>2218.5560408142283</v>
      </c>
      <c r="CN249" s="105">
        <v>13432.213424296489</v>
      </c>
      <c r="CO249" s="105">
        <v>71796.626625634046</v>
      </c>
      <c r="CP249" s="105">
        <v>10921.311327090261</v>
      </c>
      <c r="CQ249" s="105">
        <v>234115.89884799815</v>
      </c>
      <c r="CR249" s="105">
        <v>48074.023137452277</v>
      </c>
      <c r="CS249" s="105">
        <v>43662.795502239882</v>
      </c>
      <c r="CT249" s="105">
        <v>84724.058721427253</v>
      </c>
      <c r="CU249" s="105">
        <v>89541.155584391992</v>
      </c>
      <c r="CV249" s="105">
        <v>469.11923673154934</v>
      </c>
      <c r="CW249" s="106">
        <v>60078.090968156321</v>
      </c>
      <c r="CX249" s="104">
        <v>8283.3722056747156</v>
      </c>
      <c r="CY249" s="105">
        <v>438.42431824711196</v>
      </c>
      <c r="CZ249" s="105">
        <v>76941.598341280071</v>
      </c>
      <c r="DA249" s="105">
        <v>179198.95167301106</v>
      </c>
      <c r="DB249" s="105">
        <v>22946.159958340497</v>
      </c>
      <c r="DC249" s="105">
        <v>1047.213826418807</v>
      </c>
      <c r="DD249" s="105">
        <v>1252.6546053293903</v>
      </c>
      <c r="DE249" s="105">
        <v>57902.127626807072</v>
      </c>
      <c r="DF249" s="105">
        <v>19062.836179061087</v>
      </c>
      <c r="DG249" s="105">
        <v>18058.764916213506</v>
      </c>
      <c r="DH249" s="105">
        <v>19001.902444036212</v>
      </c>
      <c r="DI249" s="106">
        <v>20239.874881699459</v>
      </c>
      <c r="DJ249" s="104">
        <v>2367.4339171784272</v>
      </c>
      <c r="DK249" s="313">
        <v>0</v>
      </c>
      <c r="DL249" s="105">
        <v>40410.366903433649</v>
      </c>
      <c r="DM249" s="105">
        <v>43673.766030272527</v>
      </c>
      <c r="DN249" s="105">
        <v>48697.218049168456</v>
      </c>
      <c r="DO249" s="105">
        <v>28058.628252786773</v>
      </c>
      <c r="DP249" s="105">
        <v>28615.717705993182</v>
      </c>
      <c r="DQ249" s="105">
        <v>35942.611669914681</v>
      </c>
      <c r="DR249" s="105">
        <v>53119.201887165254</v>
      </c>
      <c r="DS249" s="105">
        <v>31178.040071409196</v>
      </c>
      <c r="DT249" s="105">
        <v>49058.246950393717</v>
      </c>
      <c r="DU249" s="106">
        <v>71740.127157925483</v>
      </c>
    </row>
    <row r="250" spans="1:125">
      <c r="D250" s="74" t="str">
        <f t="shared" si="12"/>
        <v>7144p</v>
      </c>
      <c r="E250" s="78" t="s">
        <v>77</v>
      </c>
      <c r="F250" s="104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6"/>
      <c r="R250" s="104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6"/>
      <c r="AD250" s="104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6"/>
      <c r="AP250" s="104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6"/>
      <c r="BB250" s="104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6"/>
      <c r="BN250" s="104"/>
      <c r="BO250" s="105"/>
      <c r="BP250" s="105"/>
      <c r="BQ250" s="105"/>
      <c r="BR250" s="105"/>
      <c r="BS250" s="105"/>
      <c r="BT250" s="105"/>
      <c r="BU250" s="105"/>
      <c r="BV250" s="105"/>
      <c r="BW250" s="105"/>
      <c r="BX250" s="105"/>
      <c r="BY250" s="106"/>
      <c r="BZ250" s="105"/>
      <c r="CA250" s="105"/>
      <c r="CB250" s="105"/>
      <c r="CC250" s="105"/>
      <c r="CD250" s="105"/>
      <c r="CE250" s="105"/>
      <c r="CF250" s="105"/>
      <c r="CG250" s="105"/>
      <c r="CH250" s="105"/>
      <c r="CI250" s="105"/>
      <c r="CJ250" s="105"/>
      <c r="CK250" s="105"/>
      <c r="CL250" s="104">
        <v>179354.57666904427</v>
      </c>
      <c r="CM250" s="105">
        <v>243144.83571010665</v>
      </c>
      <c r="CN250" s="105">
        <v>272906.32295692031</v>
      </c>
      <c r="CO250" s="105">
        <v>221192.91748194481</v>
      </c>
      <c r="CP250" s="105">
        <v>207998.45917902872</v>
      </c>
      <c r="CQ250" s="105">
        <v>199861.55134658315</v>
      </c>
      <c r="CR250" s="105">
        <v>279922.60601668584</v>
      </c>
      <c r="CS250" s="105">
        <v>259024.3495760845</v>
      </c>
      <c r="CT250" s="105">
        <v>163486.81222208266</v>
      </c>
      <c r="CU250" s="105">
        <v>229512.62016446379</v>
      </c>
      <c r="CV250" s="105">
        <v>278941.99950558663</v>
      </c>
      <c r="CW250" s="106">
        <v>363990.4823728159</v>
      </c>
      <c r="CX250" s="104">
        <v>218156.88822096359</v>
      </c>
      <c r="CY250" s="105">
        <v>255882.09299293195</v>
      </c>
      <c r="CZ250" s="105">
        <v>308454.01078105619</v>
      </c>
      <c r="DA250" s="105">
        <v>291256.03931849444</v>
      </c>
      <c r="DB250" s="105">
        <v>209319.05160094475</v>
      </c>
      <c r="DC250" s="105">
        <v>235732.32623325672</v>
      </c>
      <c r="DD250" s="105">
        <v>266247.77742806828</v>
      </c>
      <c r="DE250" s="105">
        <v>225983.32279932156</v>
      </c>
      <c r="DF250" s="105">
        <v>293786.09202076163</v>
      </c>
      <c r="DG250" s="105">
        <v>277605.57542804343</v>
      </c>
      <c r="DH250" s="105">
        <v>365063.29270523117</v>
      </c>
      <c r="DI250" s="106">
        <v>318856.58209443517</v>
      </c>
      <c r="DJ250" s="104">
        <v>319445.92309650168</v>
      </c>
      <c r="DK250" s="313">
        <v>318998.73382201703</v>
      </c>
      <c r="DL250" s="105">
        <v>294245.32468477928</v>
      </c>
      <c r="DM250" s="105">
        <v>265752.19135447987</v>
      </c>
      <c r="DN250" s="105">
        <v>214453.45539554683</v>
      </c>
      <c r="DO250" s="105">
        <v>280565.80798209948</v>
      </c>
      <c r="DP250" s="105">
        <v>345425.66023546911</v>
      </c>
      <c r="DQ250" s="105">
        <v>348533.94181510853</v>
      </c>
      <c r="DR250" s="105">
        <v>389407.98697328207</v>
      </c>
      <c r="DS250" s="105">
        <v>321498.02781153622</v>
      </c>
      <c r="DT250" s="105">
        <v>366619.64391910145</v>
      </c>
      <c r="DU250" s="106">
        <v>274723.21556605666</v>
      </c>
    </row>
    <row r="251" spans="1:125">
      <c r="D251" s="74" t="str">
        <f t="shared" si="12"/>
        <v>7145p</v>
      </c>
      <c r="E251" s="78" t="s">
        <v>79</v>
      </c>
      <c r="F251" s="104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6"/>
      <c r="R251" s="104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6"/>
      <c r="AD251" s="104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6"/>
      <c r="AP251" s="104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6"/>
      <c r="BB251" s="104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6"/>
      <c r="BN251" s="104"/>
      <c r="BO251" s="105"/>
      <c r="BP251" s="105"/>
      <c r="BQ251" s="105"/>
      <c r="BR251" s="105"/>
      <c r="BS251" s="105"/>
      <c r="BT251" s="105"/>
      <c r="BU251" s="105"/>
      <c r="BV251" s="105"/>
      <c r="BW251" s="105"/>
      <c r="BX251" s="105"/>
      <c r="BY251" s="106"/>
      <c r="BZ251" s="105"/>
      <c r="CA251" s="105"/>
      <c r="CB251" s="105"/>
      <c r="CC251" s="105"/>
      <c r="CD251" s="105"/>
      <c r="CE251" s="105"/>
      <c r="CF251" s="105"/>
      <c r="CG251" s="105"/>
      <c r="CH251" s="105"/>
      <c r="CI251" s="105"/>
      <c r="CJ251" s="105"/>
      <c r="CK251" s="105"/>
      <c r="CL251" s="104"/>
      <c r="CM251" s="105"/>
      <c r="CN251" s="105"/>
      <c r="CO251" s="105"/>
      <c r="CP251" s="105"/>
      <c r="CQ251" s="105"/>
      <c r="CR251" s="105"/>
      <c r="CS251" s="105"/>
      <c r="CT251" s="105"/>
      <c r="CU251" s="105"/>
      <c r="CV251" s="105"/>
      <c r="CW251" s="106"/>
      <c r="CX251" s="104"/>
      <c r="CY251" s="105"/>
      <c r="CZ251" s="105"/>
      <c r="DA251" s="105"/>
      <c r="DB251" s="105"/>
      <c r="DC251" s="105"/>
      <c r="DD251" s="105"/>
      <c r="DE251" s="105"/>
      <c r="DF251" s="105"/>
      <c r="DG251" s="105"/>
      <c r="DH251" s="105"/>
      <c r="DI251" s="106"/>
      <c r="DJ251" s="104">
        <v>0</v>
      </c>
      <c r="DK251" s="313">
        <v>0</v>
      </c>
      <c r="DL251" s="105">
        <v>0</v>
      </c>
      <c r="DM251" s="105">
        <v>0</v>
      </c>
      <c r="DN251" s="105">
        <v>0</v>
      </c>
      <c r="DO251" s="105">
        <v>0</v>
      </c>
      <c r="DP251" s="105">
        <v>0</v>
      </c>
      <c r="DQ251" s="105">
        <v>0</v>
      </c>
      <c r="DR251" s="105">
        <v>0</v>
      </c>
      <c r="DS251" s="105">
        <v>0</v>
      </c>
      <c r="DT251" s="105">
        <v>0</v>
      </c>
      <c r="DU251" s="106">
        <v>0</v>
      </c>
    </row>
    <row r="252" spans="1:125" ht="30">
      <c r="D252" s="74" t="str">
        <f t="shared" si="12"/>
        <v>7146p</v>
      </c>
      <c r="E252" s="78" t="s">
        <v>559</v>
      </c>
      <c r="F252" s="104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6"/>
      <c r="R252" s="104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6"/>
      <c r="AD252" s="104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5"/>
      <c r="AO252" s="106"/>
      <c r="AP252" s="104"/>
      <c r="AQ252" s="105"/>
      <c r="AR252" s="105"/>
      <c r="AS252" s="105"/>
      <c r="AT252" s="105"/>
      <c r="AU252" s="105"/>
      <c r="AV252" s="105"/>
      <c r="AW252" s="105"/>
      <c r="AX252" s="105"/>
      <c r="AY252" s="105"/>
      <c r="AZ252" s="105"/>
      <c r="BA252" s="106"/>
      <c r="BB252" s="104"/>
      <c r="BC252" s="105"/>
      <c r="BD252" s="105"/>
      <c r="BE252" s="105"/>
      <c r="BF252" s="105"/>
      <c r="BG252" s="105"/>
      <c r="BH252" s="105"/>
      <c r="BI252" s="105"/>
      <c r="BJ252" s="105"/>
      <c r="BK252" s="105"/>
      <c r="BL252" s="105"/>
      <c r="BM252" s="106"/>
      <c r="BN252" s="104"/>
      <c r="BO252" s="105"/>
      <c r="BP252" s="105"/>
      <c r="BQ252" s="105"/>
      <c r="BR252" s="105"/>
      <c r="BS252" s="105"/>
      <c r="BT252" s="105"/>
      <c r="BU252" s="105"/>
      <c r="BV252" s="105"/>
      <c r="BW252" s="105"/>
      <c r="BX252" s="105"/>
      <c r="BY252" s="106"/>
      <c r="BZ252" s="104"/>
      <c r="CA252" s="105"/>
      <c r="CB252" s="105"/>
      <c r="CC252" s="105"/>
      <c r="CD252" s="105"/>
      <c r="CE252" s="105"/>
      <c r="CF252" s="105"/>
      <c r="CG252" s="105"/>
      <c r="CH252" s="105"/>
      <c r="CI252" s="105"/>
      <c r="CJ252" s="105"/>
      <c r="CK252" s="105"/>
      <c r="CL252" s="104"/>
      <c r="CM252" s="105"/>
      <c r="CN252" s="105"/>
      <c r="CO252" s="105"/>
      <c r="CP252" s="105"/>
      <c r="CQ252" s="105"/>
      <c r="CR252" s="105"/>
      <c r="CS252" s="105"/>
      <c r="CT252" s="105"/>
      <c r="CU252" s="105"/>
      <c r="CV252" s="105"/>
      <c r="CW252" s="106"/>
      <c r="CX252" s="104"/>
      <c r="CY252" s="105"/>
      <c r="CZ252" s="105"/>
      <c r="DA252" s="105"/>
      <c r="DB252" s="105"/>
      <c r="DC252" s="105"/>
      <c r="DD252" s="105"/>
      <c r="DE252" s="105"/>
      <c r="DF252" s="105"/>
      <c r="DG252" s="105"/>
      <c r="DH252" s="105"/>
      <c r="DI252" s="106"/>
      <c r="DJ252" s="104">
        <v>0</v>
      </c>
      <c r="DK252" s="313">
        <v>0</v>
      </c>
      <c r="DL252" s="105">
        <v>0</v>
      </c>
      <c r="DM252" s="105">
        <v>0</v>
      </c>
      <c r="DN252" s="105">
        <v>0</v>
      </c>
      <c r="DO252" s="105">
        <v>0</v>
      </c>
      <c r="DP252" s="105">
        <v>0</v>
      </c>
      <c r="DQ252" s="105">
        <v>0</v>
      </c>
      <c r="DR252" s="105">
        <v>0</v>
      </c>
      <c r="DS252" s="105">
        <v>0</v>
      </c>
      <c r="DT252" s="105">
        <v>0</v>
      </c>
      <c r="DU252" s="106">
        <v>0</v>
      </c>
    </row>
    <row r="253" spans="1:125" ht="45">
      <c r="D253" s="74" t="str">
        <f t="shared" si="12"/>
        <v>7147p</v>
      </c>
      <c r="E253" s="78" t="s">
        <v>83</v>
      </c>
      <c r="F253" s="104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6"/>
      <c r="R253" s="104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6"/>
      <c r="AD253" s="104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6"/>
      <c r="AP253" s="104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6"/>
      <c r="BB253" s="104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6"/>
      <c r="BN253" s="104"/>
      <c r="BO253" s="105"/>
      <c r="BP253" s="105"/>
      <c r="BQ253" s="105"/>
      <c r="BR253" s="105"/>
      <c r="BS253" s="105"/>
      <c r="BT253" s="105"/>
      <c r="BU253" s="105"/>
      <c r="BV253" s="105"/>
      <c r="BW253" s="105"/>
      <c r="BX253" s="105"/>
      <c r="BY253" s="106"/>
      <c r="BZ253" s="104"/>
      <c r="CA253" s="105"/>
      <c r="CB253" s="105"/>
      <c r="CC253" s="105"/>
      <c r="CD253" s="105"/>
      <c r="CE253" s="105"/>
      <c r="CF253" s="105"/>
      <c r="CG253" s="105"/>
      <c r="CH253" s="105"/>
      <c r="CI253" s="105"/>
      <c r="CJ253" s="105"/>
      <c r="CK253" s="105"/>
      <c r="CL253" s="104"/>
      <c r="CM253" s="105"/>
      <c r="CN253" s="105"/>
      <c r="CO253" s="105"/>
      <c r="CP253" s="105"/>
      <c r="CQ253" s="105"/>
      <c r="CR253" s="105"/>
      <c r="CS253" s="105"/>
      <c r="CT253" s="105"/>
      <c r="CU253" s="105"/>
      <c r="CV253" s="105"/>
      <c r="CW253" s="106"/>
      <c r="CX253" s="104"/>
      <c r="CY253" s="105"/>
      <c r="CZ253" s="105"/>
      <c r="DA253" s="105"/>
      <c r="DB253" s="105"/>
      <c r="DC253" s="105"/>
      <c r="DD253" s="105"/>
      <c r="DE253" s="105"/>
      <c r="DF253" s="105"/>
      <c r="DG253" s="105"/>
      <c r="DH253" s="105"/>
      <c r="DI253" s="106"/>
      <c r="DJ253" s="104">
        <v>0</v>
      </c>
      <c r="DK253" s="313">
        <v>0</v>
      </c>
      <c r="DL253" s="105">
        <v>0</v>
      </c>
      <c r="DM253" s="105">
        <v>0</v>
      </c>
      <c r="DN253" s="105">
        <v>0</v>
      </c>
      <c r="DO253" s="105">
        <v>0</v>
      </c>
      <c r="DP253" s="105">
        <v>0</v>
      </c>
      <c r="DQ253" s="105">
        <v>0</v>
      </c>
      <c r="DR253" s="105">
        <v>0</v>
      </c>
      <c r="DS253" s="105">
        <v>0</v>
      </c>
      <c r="DT253" s="105">
        <v>0</v>
      </c>
      <c r="DU253" s="106">
        <v>0</v>
      </c>
    </row>
    <row r="254" spans="1:125">
      <c r="D254" s="74" t="str">
        <f t="shared" si="12"/>
        <v>7148p</v>
      </c>
      <c r="E254" s="78" t="s">
        <v>85</v>
      </c>
      <c r="F254" s="104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6"/>
      <c r="R254" s="104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6"/>
      <c r="AD254" s="104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5"/>
      <c r="AO254" s="106"/>
      <c r="AP254" s="104"/>
      <c r="AQ254" s="105"/>
      <c r="AR254" s="105"/>
      <c r="AS254" s="105"/>
      <c r="AT254" s="105"/>
      <c r="AU254" s="105"/>
      <c r="AV254" s="105"/>
      <c r="AW254" s="105"/>
      <c r="AX254" s="105"/>
      <c r="AY254" s="105"/>
      <c r="AZ254" s="105"/>
      <c r="BA254" s="106"/>
      <c r="BB254" s="104"/>
      <c r="BC254" s="105"/>
      <c r="BD254" s="105"/>
      <c r="BE254" s="105"/>
      <c r="BF254" s="105"/>
      <c r="BG254" s="105"/>
      <c r="BH254" s="105"/>
      <c r="BI254" s="105"/>
      <c r="BJ254" s="105"/>
      <c r="BK254" s="105"/>
      <c r="BL254" s="105"/>
      <c r="BM254" s="106"/>
      <c r="BN254" s="104"/>
      <c r="BO254" s="105"/>
      <c r="BP254" s="105"/>
      <c r="BQ254" s="105"/>
      <c r="BR254" s="105"/>
      <c r="BS254" s="105"/>
      <c r="BT254" s="105"/>
      <c r="BU254" s="105"/>
      <c r="BV254" s="105"/>
      <c r="BW254" s="105"/>
      <c r="BX254" s="105"/>
      <c r="BY254" s="106"/>
      <c r="BZ254" s="104"/>
      <c r="CA254" s="105"/>
      <c r="CB254" s="105"/>
      <c r="CC254" s="105"/>
      <c r="CD254" s="105"/>
      <c r="CE254" s="105"/>
      <c r="CF254" s="105"/>
      <c r="CG254" s="105"/>
      <c r="CH254" s="105"/>
      <c r="CI254" s="105"/>
      <c r="CJ254" s="105"/>
      <c r="CK254" s="105"/>
      <c r="CL254" s="104">
        <v>296047.35467364622</v>
      </c>
      <c r="CM254" s="105">
        <v>263097.27733410237</v>
      </c>
      <c r="CN254" s="105">
        <v>258207.78749936659</v>
      </c>
      <c r="CO254" s="105">
        <v>252033.27327615619</v>
      </c>
      <c r="CP254" s="105">
        <v>393422.49566954153</v>
      </c>
      <c r="CQ254" s="105">
        <v>426928.76100874052</v>
      </c>
      <c r="CR254" s="105">
        <v>419857.98023353948</v>
      </c>
      <c r="CS254" s="105">
        <v>387071.55225916719</v>
      </c>
      <c r="CT254" s="105">
        <v>657472.1958811942</v>
      </c>
      <c r="CU254" s="105">
        <v>206724.58866331077</v>
      </c>
      <c r="CV254" s="105">
        <v>263469.42623368697</v>
      </c>
      <c r="CW254" s="106">
        <v>214540.13832752779</v>
      </c>
      <c r="CX254" s="104">
        <v>183579.79065691191</v>
      </c>
      <c r="CY254" s="105">
        <v>170354.4182538364</v>
      </c>
      <c r="CZ254" s="105">
        <v>210009.94619420799</v>
      </c>
      <c r="DA254" s="105">
        <v>251630.44241899281</v>
      </c>
      <c r="DB254" s="105">
        <v>223289.79532645864</v>
      </c>
      <c r="DC254" s="105">
        <v>351783.78129680996</v>
      </c>
      <c r="DD254" s="105">
        <v>404590.35850671574</v>
      </c>
      <c r="DE254" s="105">
        <v>357989.68957817386</v>
      </c>
      <c r="DF254" s="105">
        <v>250924.7303258453</v>
      </c>
      <c r="DG254" s="105">
        <v>578231.79621344688</v>
      </c>
      <c r="DH254" s="105">
        <v>177457.81689161048</v>
      </c>
      <c r="DI254" s="106">
        <v>195909.45190988353</v>
      </c>
      <c r="DJ254" s="104">
        <v>144822.06243446615</v>
      </c>
      <c r="DK254" s="313">
        <v>125880.18416241767</v>
      </c>
      <c r="DL254" s="105">
        <v>219860.66482738673</v>
      </c>
      <c r="DM254" s="105">
        <v>274067.16827258805</v>
      </c>
      <c r="DN254" s="105">
        <v>306742.0420159304</v>
      </c>
      <c r="DO254" s="105">
        <v>389633.80794306961</v>
      </c>
      <c r="DP254" s="105">
        <v>372762.78747373755</v>
      </c>
      <c r="DQ254" s="105">
        <v>482296.22835699632</v>
      </c>
      <c r="DR254" s="105">
        <v>293579.60102164681</v>
      </c>
      <c r="DS254" s="105">
        <v>356487.65089904441</v>
      </c>
      <c r="DT254" s="105">
        <v>219114.74615508804</v>
      </c>
      <c r="DU254" s="106">
        <v>237620.11436197895</v>
      </c>
    </row>
    <row r="255" spans="1:125">
      <c r="D255" s="74" t="str">
        <f t="shared" si="12"/>
        <v>7149p</v>
      </c>
      <c r="E255" s="78" t="s">
        <v>87</v>
      </c>
      <c r="F255" s="104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6"/>
      <c r="R255" s="104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6"/>
      <c r="AD255" s="104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5"/>
      <c r="AO255" s="106"/>
      <c r="AP255" s="104"/>
      <c r="AQ255" s="105"/>
      <c r="AR255" s="105"/>
      <c r="AS255" s="105"/>
      <c r="AT255" s="105"/>
      <c r="AU255" s="105"/>
      <c r="AV255" s="105"/>
      <c r="AW255" s="105"/>
      <c r="AX255" s="105"/>
      <c r="AY255" s="105"/>
      <c r="AZ255" s="105"/>
      <c r="BA255" s="106"/>
      <c r="BB255" s="104"/>
      <c r="BC255" s="105"/>
      <c r="BD255" s="105"/>
      <c r="BE255" s="105"/>
      <c r="BF255" s="105"/>
      <c r="BG255" s="105"/>
      <c r="BH255" s="105"/>
      <c r="BI255" s="105"/>
      <c r="BJ255" s="105"/>
      <c r="BK255" s="105"/>
      <c r="BL255" s="105"/>
      <c r="BM255" s="106"/>
      <c r="BN255" s="104"/>
      <c r="BO255" s="105"/>
      <c r="BP255" s="105"/>
      <c r="BQ255" s="105"/>
      <c r="BR255" s="105"/>
      <c r="BS255" s="105"/>
      <c r="BT255" s="105"/>
      <c r="BU255" s="105"/>
      <c r="BV255" s="105"/>
      <c r="BW255" s="105"/>
      <c r="BX255" s="105"/>
      <c r="BY255" s="106"/>
      <c r="BZ255" s="104"/>
      <c r="CA255" s="105"/>
      <c r="CB255" s="105"/>
      <c r="CC255" s="105"/>
      <c r="CD255" s="105"/>
      <c r="CE255" s="105"/>
      <c r="CF255" s="105"/>
      <c r="CG255" s="105"/>
      <c r="CH255" s="105"/>
      <c r="CI255" s="105"/>
      <c r="CJ255" s="105"/>
      <c r="CK255" s="105"/>
      <c r="CL255" s="104">
        <v>143936.23583426693</v>
      </c>
      <c r="CM255" s="105">
        <v>276953.59591870417</v>
      </c>
      <c r="CN255" s="105">
        <v>153923.92339675705</v>
      </c>
      <c r="CO255" s="105">
        <v>884797.20269732864</v>
      </c>
      <c r="CP255" s="105">
        <v>182474.89665425106</v>
      </c>
      <c r="CQ255" s="105">
        <v>168082.99010499663</v>
      </c>
      <c r="CR255" s="105">
        <v>1091742.087938728</v>
      </c>
      <c r="CS255" s="105">
        <v>151004.93896901025</v>
      </c>
      <c r="CT255" s="105">
        <v>209496.32691722366</v>
      </c>
      <c r="CU255" s="105">
        <v>301002.38443604641</v>
      </c>
      <c r="CV255" s="105">
        <v>153753.64206304651</v>
      </c>
      <c r="CW255" s="106">
        <v>256163.44594317174</v>
      </c>
      <c r="CX255" s="104">
        <v>382691.86892300961</v>
      </c>
      <c r="CY255" s="105">
        <v>546360.51911575894</v>
      </c>
      <c r="CZ255" s="105">
        <v>688986.50015430432</v>
      </c>
      <c r="DA255" s="105">
        <v>98711.216119666002</v>
      </c>
      <c r="DB255" s="105">
        <v>73947.373394466355</v>
      </c>
      <c r="DC255" s="105">
        <v>139461.13398961752</v>
      </c>
      <c r="DD255" s="105">
        <v>160571.2969584376</v>
      </c>
      <c r="DE255" s="105">
        <v>94937.00458792159</v>
      </c>
      <c r="DF255" s="105">
        <v>323212.76571102644</v>
      </c>
      <c r="DG255" s="105">
        <v>164139.83342686231</v>
      </c>
      <c r="DH255" s="105">
        <v>452436.956439993</v>
      </c>
      <c r="DI255" s="106">
        <v>155701.09690783496</v>
      </c>
      <c r="DJ255" s="104">
        <v>494636.87328234053</v>
      </c>
      <c r="DK255" s="313">
        <v>206127.48968652874</v>
      </c>
      <c r="DL255" s="105">
        <v>117844.64373861274</v>
      </c>
      <c r="DM255" s="105">
        <v>29005.833178814471</v>
      </c>
      <c r="DN255" s="105">
        <v>438636.16407623084</v>
      </c>
      <c r="DO255" s="105">
        <v>311120.38779153361</v>
      </c>
      <c r="DP255" s="105">
        <v>270623.02589880384</v>
      </c>
      <c r="DQ255" s="105">
        <v>57689.035864547768</v>
      </c>
      <c r="DR255" s="105">
        <v>181573.79639061712</v>
      </c>
      <c r="DS255" s="105">
        <v>817742.14418820629</v>
      </c>
      <c r="DT255" s="105">
        <v>218163.61219474112</v>
      </c>
      <c r="DU255" s="106">
        <v>-10382.289247500768</v>
      </c>
    </row>
    <row r="256" spans="1:125" s="9" customFormat="1">
      <c r="A256" s="140"/>
      <c r="B256" s="140"/>
      <c r="C256" s="140">
        <v>715</v>
      </c>
      <c r="D256" s="140" t="str">
        <f t="shared" si="12"/>
        <v>715p</v>
      </c>
      <c r="E256" s="141" t="s">
        <v>89</v>
      </c>
      <c r="F256" s="142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4"/>
      <c r="R256" s="142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4"/>
      <c r="AD256" s="142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4"/>
      <c r="AP256" s="142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4"/>
      <c r="BB256" s="142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4"/>
      <c r="BN256" s="142"/>
      <c r="BO256" s="143"/>
      <c r="BP256" s="143"/>
      <c r="BQ256" s="143"/>
      <c r="BR256" s="143"/>
      <c r="BS256" s="143"/>
      <c r="BT256" s="143"/>
      <c r="BU256" s="143"/>
      <c r="BV256" s="143"/>
      <c r="BW256" s="143"/>
      <c r="BX256" s="143"/>
      <c r="BY256" s="144"/>
      <c r="BZ256" s="142"/>
      <c r="CA256" s="143"/>
      <c r="CB256" s="143"/>
      <c r="CC256" s="143"/>
      <c r="CD256" s="143"/>
      <c r="CE256" s="143"/>
      <c r="CF256" s="143"/>
      <c r="CG256" s="143"/>
      <c r="CH256" s="143"/>
      <c r="CI256" s="143"/>
      <c r="CJ256" s="143"/>
      <c r="CK256" s="143"/>
      <c r="CL256" s="142">
        <f t="shared" ref="CL256:CX256" si="25">+SUM(CL257:CL261)</f>
        <v>923442.3429132913</v>
      </c>
      <c r="CM256" s="143">
        <f t="shared" si="25"/>
        <v>1777418.9190493901</v>
      </c>
      <c r="CN256" s="143">
        <f t="shared" si="25"/>
        <v>2321412.8253925741</v>
      </c>
      <c r="CO256" s="143">
        <f t="shared" si="25"/>
        <v>1637829.2535735941</v>
      </c>
      <c r="CP256" s="143">
        <f t="shared" si="25"/>
        <v>1886272.7717710272</v>
      </c>
      <c r="CQ256" s="143">
        <f t="shared" si="25"/>
        <v>1533956.11443653</v>
      </c>
      <c r="CR256" s="143">
        <f t="shared" si="25"/>
        <v>3092390.5965000256</v>
      </c>
      <c r="CS256" s="143">
        <f t="shared" si="25"/>
        <v>2409748.3951187199</v>
      </c>
      <c r="CT256" s="143">
        <f t="shared" si="25"/>
        <v>1476812.0861061718</v>
      </c>
      <c r="CU256" s="143">
        <f t="shared" si="25"/>
        <v>1888437.4129044577</v>
      </c>
      <c r="CV256" s="143">
        <f t="shared" si="25"/>
        <v>2006775.4309992469</v>
      </c>
      <c r="CW256" s="144">
        <f t="shared" si="25"/>
        <v>8463643.2651979905</v>
      </c>
      <c r="CX256" s="142">
        <f t="shared" si="25"/>
        <v>2128432.1735986122</v>
      </c>
      <c r="CY256" s="143">
        <f t="shared" ref="CY256:DI256" si="26">+SUM(CY257:CY261)</f>
        <v>1320017.4642991112</v>
      </c>
      <c r="CZ256" s="143">
        <f t="shared" si="26"/>
        <v>1521512.068415079</v>
      </c>
      <c r="DA256" s="143">
        <f t="shared" si="26"/>
        <v>2595680.0159037258</v>
      </c>
      <c r="DB256" s="143">
        <f t="shared" si="26"/>
        <v>2783027.0466008885</v>
      </c>
      <c r="DC256" s="143">
        <f t="shared" si="26"/>
        <v>1934475.5951932021</v>
      </c>
      <c r="DD256" s="143">
        <f t="shared" si="26"/>
        <v>3103592.0848331661</v>
      </c>
      <c r="DE256" s="143">
        <f t="shared" si="26"/>
        <v>2451881.0862679579</v>
      </c>
      <c r="DF256" s="143">
        <f t="shared" si="26"/>
        <v>2469058.8016255274</v>
      </c>
      <c r="DG256" s="143">
        <f t="shared" si="26"/>
        <v>2200822.8981059212</v>
      </c>
      <c r="DH256" s="143">
        <f t="shared" si="26"/>
        <v>4135986.1632531187</v>
      </c>
      <c r="DI256" s="144">
        <f t="shared" si="26"/>
        <v>4766285.5166419055</v>
      </c>
      <c r="DJ256" s="142">
        <f>+SUM(DJ257:DJ261)</f>
        <v>2409154.3623507507</v>
      </c>
      <c r="DK256" s="327">
        <f t="shared" ref="DK256:DU256" si="27">+SUM(DK257:DK261)</f>
        <v>1483280.3928009064</v>
      </c>
      <c r="DL256" s="143">
        <f t="shared" si="27"/>
        <v>2006908.1745379991</v>
      </c>
      <c r="DM256" s="143">
        <f t="shared" si="27"/>
        <v>3182289.9559581177</v>
      </c>
      <c r="DN256" s="143">
        <f t="shared" si="27"/>
        <v>4231375.2243007179</v>
      </c>
      <c r="DO256" s="143">
        <f t="shared" si="27"/>
        <v>3386393.9761406584</v>
      </c>
      <c r="DP256" s="143">
        <f t="shared" si="27"/>
        <v>3090446.9975072816</v>
      </c>
      <c r="DQ256" s="143">
        <f t="shared" si="27"/>
        <v>3087498.4129390134</v>
      </c>
      <c r="DR256" s="143">
        <f t="shared" si="27"/>
        <v>2917378.1773197968</v>
      </c>
      <c r="DS256" s="143">
        <f t="shared" si="27"/>
        <v>2584038.1357656354</v>
      </c>
      <c r="DT256" s="143">
        <f t="shared" si="27"/>
        <v>3191275.8352530822</v>
      </c>
      <c r="DU256" s="144">
        <f t="shared" si="27"/>
        <v>5396946.6881590188</v>
      </c>
    </row>
    <row r="257" spans="1:125">
      <c r="D257" s="74" t="str">
        <f t="shared" si="12"/>
        <v>7151p</v>
      </c>
      <c r="E257" s="78" t="s">
        <v>91</v>
      </c>
      <c r="F257" s="104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6"/>
      <c r="R257" s="104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6"/>
      <c r="AD257" s="104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5"/>
      <c r="AO257" s="106"/>
      <c r="AP257" s="104"/>
      <c r="AQ257" s="105"/>
      <c r="AR257" s="105"/>
      <c r="AS257" s="105"/>
      <c r="AT257" s="105"/>
      <c r="AU257" s="105"/>
      <c r="AV257" s="105"/>
      <c r="AW257" s="105"/>
      <c r="AX257" s="105"/>
      <c r="AY257" s="105"/>
      <c r="AZ257" s="105"/>
      <c r="BA257" s="106"/>
      <c r="BB257" s="104"/>
      <c r="BC257" s="105"/>
      <c r="BD257" s="105"/>
      <c r="BE257" s="105"/>
      <c r="BF257" s="105"/>
      <c r="BG257" s="105"/>
      <c r="BH257" s="105"/>
      <c r="BI257" s="105"/>
      <c r="BJ257" s="105"/>
      <c r="BK257" s="105"/>
      <c r="BL257" s="105"/>
      <c r="BM257" s="106"/>
      <c r="BN257" s="104"/>
      <c r="BO257" s="105"/>
      <c r="BP257" s="105"/>
      <c r="BQ257" s="105"/>
      <c r="BR257" s="105"/>
      <c r="BS257" s="105"/>
      <c r="BT257" s="105"/>
      <c r="BU257" s="105"/>
      <c r="BV257" s="105"/>
      <c r="BW257" s="105"/>
      <c r="BX257" s="105"/>
      <c r="BY257" s="106"/>
      <c r="BZ257" s="104"/>
      <c r="CA257" s="105"/>
      <c r="CB257" s="105"/>
      <c r="CC257" s="105"/>
      <c r="CD257" s="105"/>
      <c r="CE257" s="105"/>
      <c r="CF257" s="105"/>
      <c r="CG257" s="105"/>
      <c r="CH257" s="105"/>
      <c r="CI257" s="105"/>
      <c r="CJ257" s="105"/>
      <c r="CK257" s="105"/>
      <c r="CL257" s="104">
        <v>98721.240703580421</v>
      </c>
      <c r="CM257" s="105">
        <v>199006.9554647851</v>
      </c>
      <c r="CN257" s="105">
        <v>292621.907293392</v>
      </c>
      <c r="CO257" s="105">
        <v>284997.00106043334</v>
      </c>
      <c r="CP257" s="105">
        <v>65352.292316141793</v>
      </c>
      <c r="CQ257" s="105">
        <v>88560.434385360481</v>
      </c>
      <c r="CR257" s="105">
        <v>1239363.1697599126</v>
      </c>
      <c r="CS257" s="105">
        <v>88219.936051167344</v>
      </c>
      <c r="CT257" s="105">
        <v>39016.234769396273</v>
      </c>
      <c r="CU257" s="105">
        <v>27677.405106364404</v>
      </c>
      <c r="CV257" s="105">
        <v>537263.99134649755</v>
      </c>
      <c r="CW257" s="106">
        <v>5854494.6857544566</v>
      </c>
      <c r="CX257" s="104">
        <v>9591.9361269248839</v>
      </c>
      <c r="CY257" s="105">
        <v>14192.527552946081</v>
      </c>
      <c r="CZ257" s="105">
        <v>42685.597995647251</v>
      </c>
      <c r="DA257" s="105">
        <v>907796.75200148032</v>
      </c>
      <c r="DB257" s="105">
        <v>233793.93329700391</v>
      </c>
      <c r="DC257" s="105">
        <v>104006.28981622387</v>
      </c>
      <c r="DD257" s="105">
        <v>72531.959400060427</v>
      </c>
      <c r="DE257" s="105">
        <v>7130.6443796449739</v>
      </c>
      <c r="DF257" s="105">
        <v>29236.203122810326</v>
      </c>
      <c r="DG257" s="105">
        <v>68741.409645039341</v>
      </c>
      <c r="DH257" s="105">
        <v>1926287.3644220931</v>
      </c>
      <c r="DI257" s="106">
        <v>2117612.1246805554</v>
      </c>
      <c r="DJ257" s="104">
        <v>835593.46597761521</v>
      </c>
      <c r="DK257" s="313">
        <v>16641.154904242125</v>
      </c>
      <c r="DL257" s="105">
        <v>83325.284891318326</v>
      </c>
      <c r="DM257" s="105">
        <v>1049974.2198905707</v>
      </c>
      <c r="DN257" s="105">
        <v>1266544.8347054499</v>
      </c>
      <c r="DO257" s="105">
        <v>126965.33533716292</v>
      </c>
      <c r="DP257" s="105">
        <v>210938.68314856652</v>
      </c>
      <c r="DQ257" s="105">
        <v>44371.297523195317</v>
      </c>
      <c r="DR257" s="105">
        <v>243990.78190129937</v>
      </c>
      <c r="DS257" s="105">
        <v>351811.91558337392</v>
      </c>
      <c r="DT257" s="105">
        <v>945388.91983147396</v>
      </c>
      <c r="DU257" s="106">
        <v>1488732.983594971</v>
      </c>
    </row>
    <row r="258" spans="1:125">
      <c r="D258" s="74" t="str">
        <f t="shared" si="12"/>
        <v>7152p</v>
      </c>
      <c r="E258" s="78" t="s">
        <v>93</v>
      </c>
      <c r="F258" s="104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6"/>
      <c r="R258" s="104"/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6"/>
      <c r="AD258" s="104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5"/>
      <c r="AO258" s="106"/>
      <c r="AP258" s="104"/>
      <c r="AQ258" s="105"/>
      <c r="AR258" s="105"/>
      <c r="AS258" s="105"/>
      <c r="AT258" s="105"/>
      <c r="AU258" s="105"/>
      <c r="AV258" s="105"/>
      <c r="AW258" s="105"/>
      <c r="AX258" s="105"/>
      <c r="AY258" s="105"/>
      <c r="AZ258" s="105"/>
      <c r="BA258" s="106"/>
      <c r="BB258" s="104"/>
      <c r="BC258" s="105"/>
      <c r="BD258" s="105"/>
      <c r="BE258" s="105"/>
      <c r="BF258" s="105"/>
      <c r="BG258" s="105"/>
      <c r="BH258" s="105"/>
      <c r="BI258" s="105"/>
      <c r="BJ258" s="105"/>
      <c r="BK258" s="105"/>
      <c r="BL258" s="105"/>
      <c r="BM258" s="106"/>
      <c r="BN258" s="104"/>
      <c r="BO258" s="105"/>
      <c r="BP258" s="105"/>
      <c r="BQ258" s="105"/>
      <c r="BR258" s="105"/>
      <c r="BS258" s="105"/>
      <c r="BT258" s="105"/>
      <c r="BU258" s="105"/>
      <c r="BV258" s="105"/>
      <c r="BW258" s="105"/>
      <c r="BX258" s="105"/>
      <c r="BY258" s="106"/>
      <c r="BZ258" s="104"/>
      <c r="CA258" s="105"/>
      <c r="CB258" s="105"/>
      <c r="CC258" s="105"/>
      <c r="CD258" s="105"/>
      <c r="CE258" s="105"/>
      <c r="CF258" s="105"/>
      <c r="CG258" s="105"/>
      <c r="CH258" s="105"/>
      <c r="CI258" s="105"/>
      <c r="CJ258" s="105"/>
      <c r="CK258" s="105"/>
      <c r="CL258" s="104">
        <v>383042.28989708459</v>
      </c>
      <c r="CM258" s="105">
        <v>477254.92582153057</v>
      </c>
      <c r="CN258" s="105">
        <v>683436.22345265537</v>
      </c>
      <c r="CO258" s="105">
        <v>618670.23229595972</v>
      </c>
      <c r="CP258" s="105">
        <v>674710.24948405835</v>
      </c>
      <c r="CQ258" s="105">
        <v>650321.89490412129</v>
      </c>
      <c r="CR258" s="105">
        <v>961741.84883892175</v>
      </c>
      <c r="CS258" s="105">
        <v>1110907.420503031</v>
      </c>
      <c r="CT258" s="105">
        <v>721846.04987347173</v>
      </c>
      <c r="CU258" s="105">
        <v>716487.68784240645</v>
      </c>
      <c r="CV258" s="105">
        <v>710861.44747881312</v>
      </c>
      <c r="CW258" s="106">
        <v>802065.24626978079</v>
      </c>
      <c r="CX258" s="104">
        <v>535547.49781744892</v>
      </c>
      <c r="CY258" s="105">
        <v>740506.73838263343</v>
      </c>
      <c r="CZ258" s="105">
        <v>726627.07689493673</v>
      </c>
      <c r="DA258" s="105">
        <v>753352.97544523817</v>
      </c>
      <c r="DB258" s="105">
        <v>980566.87007629289</v>
      </c>
      <c r="DC258" s="105">
        <v>1039527.5505012028</v>
      </c>
      <c r="DD258" s="105">
        <v>1558137.8337055335</v>
      </c>
      <c r="DE258" s="105">
        <v>1561185.5179963366</v>
      </c>
      <c r="DF258" s="105">
        <v>1147702.3811617089</v>
      </c>
      <c r="DG258" s="105">
        <v>885534.92711899593</v>
      </c>
      <c r="DH258" s="105">
        <v>834922.44557827106</v>
      </c>
      <c r="DI258" s="106">
        <v>1060462.0751362641</v>
      </c>
      <c r="DJ258" s="104">
        <v>618473.28954126255</v>
      </c>
      <c r="DK258" s="313">
        <v>795189.26250700338</v>
      </c>
      <c r="DL258" s="105">
        <v>847695.85377084219</v>
      </c>
      <c r="DM258" s="105">
        <v>829750.05719259125</v>
      </c>
      <c r="DN258" s="105">
        <v>861763.46481877076</v>
      </c>
      <c r="DO258" s="105">
        <v>1218537.0610503836</v>
      </c>
      <c r="DP258" s="105">
        <v>1440377.4781782466</v>
      </c>
      <c r="DQ258" s="105">
        <v>1837805.243061153</v>
      </c>
      <c r="DR258" s="105">
        <v>1278018.384308459</v>
      </c>
      <c r="DS258" s="105">
        <v>936932.08570881281</v>
      </c>
      <c r="DT258" s="105">
        <v>871947.15793865861</v>
      </c>
      <c r="DU258" s="106">
        <v>1136066.029534976</v>
      </c>
    </row>
    <row r="259" spans="1:125" ht="30">
      <c r="D259" s="74" t="str">
        <f t="shared" si="12"/>
        <v>7153p</v>
      </c>
      <c r="E259" s="78" t="s">
        <v>95</v>
      </c>
      <c r="F259" s="104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Q259" s="106"/>
      <c r="R259" s="104"/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6"/>
      <c r="AD259" s="104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5"/>
      <c r="AO259" s="106"/>
      <c r="AP259" s="104"/>
      <c r="AQ259" s="105"/>
      <c r="AR259" s="105"/>
      <c r="AS259" s="105"/>
      <c r="AT259" s="105"/>
      <c r="AU259" s="105"/>
      <c r="AV259" s="105"/>
      <c r="AW259" s="105"/>
      <c r="AX259" s="105"/>
      <c r="AY259" s="105"/>
      <c r="AZ259" s="105"/>
      <c r="BA259" s="106"/>
      <c r="BB259" s="104"/>
      <c r="BC259" s="105"/>
      <c r="BD259" s="105"/>
      <c r="BE259" s="105"/>
      <c r="BF259" s="105"/>
      <c r="BG259" s="105"/>
      <c r="BH259" s="105"/>
      <c r="BI259" s="105"/>
      <c r="BJ259" s="105"/>
      <c r="BK259" s="105"/>
      <c r="BL259" s="105"/>
      <c r="BM259" s="106"/>
      <c r="BN259" s="104"/>
      <c r="BO259" s="105"/>
      <c r="BP259" s="105"/>
      <c r="BQ259" s="105"/>
      <c r="BR259" s="105"/>
      <c r="BS259" s="105"/>
      <c r="BT259" s="105"/>
      <c r="BU259" s="105"/>
      <c r="BV259" s="105"/>
      <c r="BW259" s="105"/>
      <c r="BX259" s="105"/>
      <c r="BY259" s="106"/>
      <c r="BZ259" s="104"/>
      <c r="CA259" s="105"/>
      <c r="CB259" s="105"/>
      <c r="CC259" s="105"/>
      <c r="CD259" s="105"/>
      <c r="CE259" s="105"/>
      <c r="CF259" s="105"/>
      <c r="CG259" s="105"/>
      <c r="CH259" s="105"/>
      <c r="CI259" s="105"/>
      <c r="CJ259" s="105"/>
      <c r="CK259" s="105"/>
      <c r="CL259" s="104">
        <v>105660.57810580246</v>
      </c>
      <c r="CM259" s="105">
        <v>113960.07404027163</v>
      </c>
      <c r="CN259" s="105">
        <v>194068.21940110344</v>
      </c>
      <c r="CO259" s="105">
        <v>215744.02279161251</v>
      </c>
      <c r="CP259" s="105">
        <v>194245.15208018161</v>
      </c>
      <c r="CQ259" s="105">
        <v>202910.49602642201</v>
      </c>
      <c r="CR259" s="105">
        <v>188059.0443053284</v>
      </c>
      <c r="CS259" s="105">
        <v>163610.16787117429</v>
      </c>
      <c r="CT259" s="105">
        <v>151132.44421843963</v>
      </c>
      <c r="CU259" s="105">
        <v>162193.35524771339</v>
      </c>
      <c r="CV259" s="105">
        <v>151171.99535484734</v>
      </c>
      <c r="CW259" s="106">
        <v>264415.23647077201</v>
      </c>
      <c r="CX259" s="104">
        <v>92458.128568339904</v>
      </c>
      <c r="CY259" s="105">
        <v>125098.74235606998</v>
      </c>
      <c r="CZ259" s="105">
        <v>200562.96704692073</v>
      </c>
      <c r="DA259" s="105">
        <v>169433.33677156322</v>
      </c>
      <c r="DB259" s="105">
        <v>151549.42955971754</v>
      </c>
      <c r="DC259" s="105">
        <v>216223.29722223387</v>
      </c>
      <c r="DD259" s="105">
        <v>259541.65890583134</v>
      </c>
      <c r="DE259" s="105">
        <v>251424.40878451712</v>
      </c>
      <c r="DF259" s="105">
        <v>173451.27421913247</v>
      </c>
      <c r="DG259" s="105">
        <v>183220.99765206236</v>
      </c>
      <c r="DH259" s="105">
        <v>149346.20651691291</v>
      </c>
      <c r="DI259" s="106">
        <v>247894.89587613087</v>
      </c>
      <c r="DJ259" s="104">
        <v>104079.75152346988</v>
      </c>
      <c r="DK259" s="313">
        <v>153757.60843106426</v>
      </c>
      <c r="DL259" s="105">
        <v>164057.68321047031</v>
      </c>
      <c r="DM259" s="105">
        <v>203227.15795867014</v>
      </c>
      <c r="DN259" s="105">
        <v>291554.28772637009</v>
      </c>
      <c r="DO259" s="105">
        <v>220657.97509015887</v>
      </c>
      <c r="DP259" s="105">
        <v>207041.89195329635</v>
      </c>
      <c r="DQ259" s="105">
        <v>214764.10187463829</v>
      </c>
      <c r="DR259" s="105">
        <v>171719.43357340098</v>
      </c>
      <c r="DS259" s="105">
        <v>167451.23901490206</v>
      </c>
      <c r="DT259" s="105">
        <v>142305.97247967031</v>
      </c>
      <c r="DU259" s="106">
        <v>223992.34751290959</v>
      </c>
    </row>
    <row r="260" spans="1:125">
      <c r="D260" s="74" t="str">
        <f t="shared" si="12"/>
        <v>7154p</v>
      </c>
      <c r="E260" s="78" t="s">
        <v>97</v>
      </c>
      <c r="F260" s="104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6"/>
      <c r="R260" s="104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6"/>
      <c r="AD260" s="104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6"/>
      <c r="AP260" s="104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6"/>
      <c r="BB260" s="104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6"/>
      <c r="BN260" s="104"/>
      <c r="BO260" s="105"/>
      <c r="BP260" s="105"/>
      <c r="BQ260" s="105"/>
      <c r="BR260" s="105"/>
      <c r="BS260" s="105"/>
      <c r="BT260" s="105"/>
      <c r="BU260" s="105"/>
      <c r="BV260" s="105"/>
      <c r="BW260" s="105"/>
      <c r="BX260" s="105"/>
      <c r="BY260" s="106"/>
      <c r="BZ260" s="104"/>
      <c r="CA260" s="105"/>
      <c r="CB260" s="105"/>
      <c r="CC260" s="105"/>
      <c r="CD260" s="105"/>
      <c r="CE260" s="105"/>
      <c r="CF260" s="105"/>
      <c r="CG260" s="105"/>
      <c r="CH260" s="105"/>
      <c r="CI260" s="105"/>
      <c r="CJ260" s="105"/>
      <c r="CK260" s="105"/>
      <c r="CL260" s="104"/>
      <c r="CM260" s="105"/>
      <c r="CN260" s="105"/>
      <c r="CO260" s="105"/>
      <c r="CP260" s="105"/>
      <c r="CQ260" s="105"/>
      <c r="CR260" s="105"/>
      <c r="CS260" s="105"/>
      <c r="CT260" s="105"/>
      <c r="CU260" s="105"/>
      <c r="CV260" s="105"/>
      <c r="CW260" s="106"/>
      <c r="CX260" s="104"/>
      <c r="CY260" s="105"/>
      <c r="CZ260" s="105"/>
      <c r="DA260" s="105"/>
      <c r="DB260" s="105"/>
      <c r="DC260" s="105"/>
      <c r="DD260" s="105"/>
      <c r="DE260" s="105"/>
      <c r="DF260" s="105"/>
      <c r="DG260" s="105"/>
      <c r="DH260" s="105"/>
      <c r="DI260" s="106"/>
      <c r="DJ260" s="104">
        <v>0</v>
      </c>
      <c r="DK260" s="313">
        <v>0</v>
      </c>
      <c r="DL260" s="105">
        <v>0</v>
      </c>
      <c r="DM260" s="105">
        <v>0</v>
      </c>
      <c r="DN260" s="105">
        <v>0</v>
      </c>
      <c r="DO260" s="105">
        <v>0</v>
      </c>
      <c r="DP260" s="105">
        <v>0</v>
      </c>
      <c r="DQ260" s="105">
        <v>0</v>
      </c>
      <c r="DR260" s="105">
        <v>0</v>
      </c>
      <c r="DS260" s="105">
        <v>0</v>
      </c>
      <c r="DT260" s="105">
        <v>0</v>
      </c>
      <c r="DU260" s="106">
        <v>0</v>
      </c>
    </row>
    <row r="261" spans="1:125">
      <c r="D261" s="74" t="str">
        <f t="shared" si="12"/>
        <v>7155p</v>
      </c>
      <c r="E261" s="78" t="s">
        <v>89</v>
      </c>
      <c r="F261" s="104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  <c r="Q261" s="106"/>
      <c r="R261" s="104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6"/>
      <c r="AD261" s="104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6"/>
      <c r="AP261" s="104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6"/>
      <c r="BB261" s="104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6"/>
      <c r="BN261" s="104"/>
      <c r="BO261" s="105"/>
      <c r="BP261" s="105"/>
      <c r="BQ261" s="105"/>
      <c r="BR261" s="105"/>
      <c r="BS261" s="105"/>
      <c r="BT261" s="105"/>
      <c r="BU261" s="105"/>
      <c r="BV261" s="105"/>
      <c r="BW261" s="105"/>
      <c r="BX261" s="105"/>
      <c r="BY261" s="106"/>
      <c r="BZ261" s="104"/>
      <c r="CA261" s="105"/>
      <c r="CB261" s="105"/>
      <c r="CC261" s="105"/>
      <c r="CD261" s="105"/>
      <c r="CE261" s="105"/>
      <c r="CF261" s="105"/>
      <c r="CG261" s="105"/>
      <c r="CH261" s="105"/>
      <c r="CI261" s="105"/>
      <c r="CJ261" s="105"/>
      <c r="CK261" s="105"/>
      <c r="CL261" s="104">
        <v>336018.23420682386</v>
      </c>
      <c r="CM261" s="105">
        <v>987196.96372280282</v>
      </c>
      <c r="CN261" s="105">
        <v>1151286.4752454229</v>
      </c>
      <c r="CO261" s="105">
        <v>518417.99742558866</v>
      </c>
      <c r="CP261" s="105">
        <v>951965.0778906456</v>
      </c>
      <c r="CQ261" s="105">
        <v>592163.28912062617</v>
      </c>
      <c r="CR261" s="105">
        <v>703226.53359586268</v>
      </c>
      <c r="CS261" s="105">
        <v>1047010.8706933472</v>
      </c>
      <c r="CT261" s="105">
        <v>564817.35724486422</v>
      </c>
      <c r="CU261" s="105">
        <v>982078.96470797341</v>
      </c>
      <c r="CV261" s="105">
        <v>607477.99681908905</v>
      </c>
      <c r="CW261" s="106">
        <v>1542668.0967029808</v>
      </c>
      <c r="CX261" s="104">
        <v>1490834.6110858985</v>
      </c>
      <c r="CY261" s="105">
        <v>440219.45600746165</v>
      </c>
      <c r="CZ261" s="105">
        <v>551636.42647757428</v>
      </c>
      <c r="DA261" s="105">
        <v>765096.95168544387</v>
      </c>
      <c r="DB261" s="105">
        <v>1417116.8136678741</v>
      </c>
      <c r="DC261" s="105">
        <v>574718.45765354158</v>
      </c>
      <c r="DD261" s="105">
        <v>1213380.6328217408</v>
      </c>
      <c r="DE261" s="105">
        <v>632140.51510745951</v>
      </c>
      <c r="DF261" s="105">
        <v>1118668.9431218756</v>
      </c>
      <c r="DG261" s="105">
        <v>1063325.5636898233</v>
      </c>
      <c r="DH261" s="105">
        <v>1225430.1467358419</v>
      </c>
      <c r="DI261" s="106">
        <v>1340316.4209489555</v>
      </c>
      <c r="DJ261" s="104">
        <v>851007.85530840326</v>
      </c>
      <c r="DK261" s="313">
        <v>517692.36695859663</v>
      </c>
      <c r="DL261" s="105">
        <v>911829.35266536823</v>
      </c>
      <c r="DM261" s="105">
        <v>1099338.5209162855</v>
      </c>
      <c r="DN261" s="105">
        <v>1811512.6370501274</v>
      </c>
      <c r="DO261" s="105">
        <v>1820233.6046629529</v>
      </c>
      <c r="DP261" s="105">
        <v>1232088.9442271725</v>
      </c>
      <c r="DQ261" s="105">
        <v>990557.77048002672</v>
      </c>
      <c r="DR261" s="105">
        <v>1223649.5775366377</v>
      </c>
      <c r="DS261" s="105">
        <v>1127842.8954585465</v>
      </c>
      <c r="DT261" s="105">
        <v>1231633.7850032793</v>
      </c>
      <c r="DU261" s="106">
        <v>2548155.3275161628</v>
      </c>
    </row>
    <row r="262" spans="1:125" s="9" customFormat="1">
      <c r="A262" s="140"/>
      <c r="B262" s="140">
        <v>72</v>
      </c>
      <c r="C262" s="140" t="s">
        <v>100</v>
      </c>
      <c r="D262" s="140" t="str">
        <f t="shared" si="12"/>
        <v>72p</v>
      </c>
      <c r="E262" s="141" t="s">
        <v>101</v>
      </c>
      <c r="F262" s="142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4"/>
      <c r="R262" s="142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4"/>
      <c r="AD262" s="142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4"/>
      <c r="AP262" s="142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4"/>
      <c r="BB262" s="142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4"/>
      <c r="BN262" s="142"/>
      <c r="BO262" s="143"/>
      <c r="BP262" s="143"/>
      <c r="BQ262" s="143"/>
      <c r="BR262" s="143"/>
      <c r="BS262" s="143"/>
      <c r="BT262" s="143"/>
      <c r="BU262" s="143"/>
      <c r="BV262" s="143"/>
      <c r="BW262" s="143"/>
      <c r="BX262" s="143"/>
      <c r="BY262" s="144"/>
      <c r="BZ262" s="142"/>
      <c r="CA262" s="143"/>
      <c r="CB262" s="143"/>
      <c r="CC262" s="143"/>
      <c r="CD262" s="143"/>
      <c r="CE262" s="143"/>
      <c r="CF262" s="143"/>
      <c r="CG262" s="143"/>
      <c r="CH262" s="143"/>
      <c r="CI262" s="143"/>
      <c r="CJ262" s="143"/>
      <c r="CK262" s="143"/>
      <c r="CL262" s="142">
        <v>0</v>
      </c>
      <c r="CM262" s="143">
        <v>0</v>
      </c>
      <c r="CN262" s="143">
        <v>0</v>
      </c>
      <c r="CO262" s="143">
        <v>8000000</v>
      </c>
      <c r="CP262" s="143">
        <v>0</v>
      </c>
      <c r="CQ262" s="143">
        <v>0</v>
      </c>
      <c r="CR262" s="143">
        <v>0</v>
      </c>
      <c r="CS262" s="143">
        <v>0</v>
      </c>
      <c r="CT262" s="143">
        <v>0</v>
      </c>
      <c r="CU262" s="143">
        <v>0</v>
      </c>
      <c r="CV262" s="143">
        <v>0</v>
      </c>
      <c r="CW262" s="144">
        <v>0</v>
      </c>
      <c r="CX262" s="142">
        <v>416666.66666666669</v>
      </c>
      <c r="CY262" s="143">
        <v>416666.66666666669</v>
      </c>
      <c r="CZ262" s="143">
        <v>416666.66666666669</v>
      </c>
      <c r="DA262" s="143">
        <v>416666.66666666669</v>
      </c>
      <c r="DB262" s="143">
        <v>416666.66666666669</v>
      </c>
      <c r="DC262" s="143">
        <v>416666.66666666669</v>
      </c>
      <c r="DD262" s="143">
        <v>416666.66666666669</v>
      </c>
      <c r="DE262" s="143">
        <v>416666.66666666669</v>
      </c>
      <c r="DF262" s="143">
        <v>416666.66666666669</v>
      </c>
      <c r="DG262" s="143">
        <v>416666.66666666669</v>
      </c>
      <c r="DH262" s="143">
        <v>416666.66666666669</v>
      </c>
      <c r="DI262" s="144">
        <v>416666.66666666669</v>
      </c>
      <c r="DJ262" s="142"/>
      <c r="DK262" s="327"/>
      <c r="DL262" s="143"/>
      <c r="DM262" s="143"/>
      <c r="DN262" s="143"/>
      <c r="DO262" s="143"/>
      <c r="DP262" s="143"/>
      <c r="DQ262" s="143"/>
      <c r="DR262" s="143"/>
      <c r="DS262" s="143"/>
      <c r="DT262" s="143"/>
      <c r="DU262" s="144"/>
    </row>
    <row r="263" spans="1:125">
      <c r="C263" s="74">
        <v>721</v>
      </c>
      <c r="D263" s="74" t="str">
        <f t="shared" si="12"/>
        <v>7212p</v>
      </c>
      <c r="E263" s="78" t="s">
        <v>103</v>
      </c>
      <c r="F263" s="104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  <c r="Q263" s="106"/>
      <c r="R263" s="104"/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6"/>
      <c r="AD263" s="104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6"/>
      <c r="AP263" s="104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6"/>
      <c r="BB263" s="104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6"/>
      <c r="BN263" s="104"/>
      <c r="BO263" s="105"/>
      <c r="BP263" s="105"/>
      <c r="BQ263" s="105"/>
      <c r="BR263" s="105"/>
      <c r="BS263" s="105"/>
      <c r="BT263" s="105"/>
      <c r="BU263" s="105"/>
      <c r="BV263" s="105"/>
      <c r="BW263" s="105"/>
      <c r="BX263" s="105"/>
      <c r="BY263" s="106"/>
      <c r="BZ263" s="104"/>
      <c r="CA263" s="105"/>
      <c r="CB263" s="105"/>
      <c r="CC263" s="105"/>
      <c r="CD263" s="105"/>
      <c r="CE263" s="105"/>
      <c r="CF263" s="105"/>
      <c r="CG263" s="105"/>
      <c r="CH263" s="105"/>
      <c r="CI263" s="105"/>
      <c r="CJ263" s="105"/>
      <c r="CK263" s="105"/>
      <c r="CL263" s="104"/>
      <c r="CM263" s="105"/>
      <c r="CN263" s="105"/>
      <c r="CO263" s="105"/>
      <c r="CP263" s="105"/>
      <c r="CQ263" s="105"/>
      <c r="CR263" s="105"/>
      <c r="CS263" s="105"/>
      <c r="CT263" s="105"/>
      <c r="CU263" s="105"/>
      <c r="CV263" s="105"/>
      <c r="CW263" s="106"/>
      <c r="CX263" s="104"/>
      <c r="CY263" s="105"/>
      <c r="CZ263" s="105"/>
      <c r="DA263" s="105"/>
      <c r="DB263" s="105"/>
      <c r="DC263" s="105"/>
      <c r="DD263" s="105"/>
      <c r="DE263" s="105"/>
      <c r="DF263" s="105"/>
      <c r="DG263" s="105"/>
      <c r="DH263" s="105"/>
      <c r="DI263" s="106"/>
      <c r="DJ263" s="104"/>
      <c r="DK263" s="313"/>
      <c r="DL263" s="105"/>
      <c r="DM263" s="105"/>
      <c r="DN263" s="105"/>
      <c r="DO263" s="105"/>
      <c r="DP263" s="105"/>
      <c r="DQ263" s="105"/>
      <c r="DR263" s="105"/>
      <c r="DS263" s="105"/>
      <c r="DT263" s="105"/>
      <c r="DU263" s="106"/>
    </row>
    <row r="264" spans="1:125">
      <c r="C264" s="74">
        <v>722</v>
      </c>
      <c r="D264" s="74" t="str">
        <f t="shared" si="12"/>
        <v>7222p</v>
      </c>
      <c r="E264" s="78" t="s">
        <v>105</v>
      </c>
      <c r="F264" s="104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6"/>
      <c r="R264" s="104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6"/>
      <c r="AD264" s="104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5"/>
      <c r="AO264" s="106"/>
      <c r="AP264" s="104"/>
      <c r="AQ264" s="105"/>
      <c r="AR264" s="105"/>
      <c r="AS264" s="105"/>
      <c r="AT264" s="105"/>
      <c r="AU264" s="105"/>
      <c r="AV264" s="105"/>
      <c r="AW264" s="105"/>
      <c r="AX264" s="105"/>
      <c r="AY264" s="105"/>
      <c r="AZ264" s="105"/>
      <c r="BA264" s="106"/>
      <c r="BB264" s="104"/>
      <c r="BC264" s="105"/>
      <c r="BD264" s="105"/>
      <c r="BE264" s="105"/>
      <c r="BF264" s="105"/>
      <c r="BG264" s="105"/>
      <c r="BH264" s="105"/>
      <c r="BI264" s="105"/>
      <c r="BJ264" s="105"/>
      <c r="BK264" s="105"/>
      <c r="BL264" s="105"/>
      <c r="BM264" s="106"/>
      <c r="BN264" s="104"/>
      <c r="BO264" s="105"/>
      <c r="BP264" s="105"/>
      <c r="BQ264" s="105"/>
      <c r="BR264" s="105"/>
      <c r="BS264" s="105"/>
      <c r="BT264" s="105"/>
      <c r="BU264" s="105"/>
      <c r="BV264" s="105"/>
      <c r="BW264" s="105"/>
      <c r="BX264" s="105"/>
      <c r="BY264" s="106"/>
      <c r="BZ264" s="104"/>
      <c r="CA264" s="105"/>
      <c r="CB264" s="105"/>
      <c r="CC264" s="105"/>
      <c r="CD264" s="105"/>
      <c r="CE264" s="105"/>
      <c r="CF264" s="105"/>
      <c r="CG264" s="105"/>
      <c r="CH264" s="105"/>
      <c r="CI264" s="105"/>
      <c r="CJ264" s="105"/>
      <c r="CK264" s="105"/>
      <c r="CL264" s="104"/>
      <c r="CM264" s="105"/>
      <c r="CN264" s="105"/>
      <c r="CO264" s="105"/>
      <c r="CP264" s="105"/>
      <c r="CQ264" s="105"/>
      <c r="CR264" s="105"/>
      <c r="CS264" s="105"/>
      <c r="CT264" s="105"/>
      <c r="CU264" s="105"/>
      <c r="CV264" s="105"/>
      <c r="CW264" s="106"/>
      <c r="CX264" s="104"/>
      <c r="CY264" s="105"/>
      <c r="CZ264" s="105"/>
      <c r="DA264" s="105"/>
      <c r="DB264" s="105"/>
      <c r="DC264" s="105"/>
      <c r="DD264" s="105"/>
      <c r="DE264" s="105"/>
      <c r="DF264" s="105"/>
      <c r="DG264" s="105"/>
      <c r="DH264" s="105"/>
      <c r="DI264" s="106"/>
      <c r="DJ264" s="104"/>
      <c r="DK264" s="313"/>
      <c r="DL264" s="105"/>
      <c r="DM264" s="105"/>
      <c r="DN264" s="105"/>
      <c r="DO264" s="105"/>
      <c r="DP264" s="105"/>
      <c r="DQ264" s="105"/>
      <c r="DR264" s="105"/>
      <c r="DS264" s="105"/>
      <c r="DT264" s="105"/>
      <c r="DU264" s="106"/>
    </row>
    <row r="265" spans="1:125" s="9" customFormat="1" ht="30">
      <c r="A265" s="140"/>
      <c r="B265" s="140">
        <v>73</v>
      </c>
      <c r="C265" s="140"/>
      <c r="D265" s="140" t="str">
        <f t="shared" si="12"/>
        <v>73p</v>
      </c>
      <c r="E265" s="141" t="s">
        <v>107</v>
      </c>
      <c r="F265" s="142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4"/>
      <c r="R265" s="142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4"/>
      <c r="AD265" s="142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4"/>
      <c r="AP265" s="142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4"/>
      <c r="BB265" s="142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4"/>
      <c r="BN265" s="142"/>
      <c r="BO265" s="143"/>
      <c r="BP265" s="143"/>
      <c r="BQ265" s="143"/>
      <c r="BR265" s="143"/>
      <c r="BS265" s="143"/>
      <c r="BT265" s="143"/>
      <c r="BU265" s="143"/>
      <c r="BV265" s="143"/>
      <c r="BW265" s="143"/>
      <c r="BX265" s="143"/>
      <c r="BY265" s="144"/>
      <c r="BZ265" s="142"/>
      <c r="CA265" s="143"/>
      <c r="CB265" s="143"/>
      <c r="CC265" s="143"/>
      <c r="CD265" s="143"/>
      <c r="CE265" s="143"/>
      <c r="CF265" s="143"/>
      <c r="CG265" s="143"/>
      <c r="CH265" s="143"/>
      <c r="CI265" s="143"/>
      <c r="CJ265" s="143"/>
      <c r="CK265" s="143"/>
      <c r="CL265" s="142">
        <v>559600.7769500342</v>
      </c>
      <c r="CM265" s="143">
        <v>354476.86713533319</v>
      </c>
      <c r="CN265" s="143">
        <v>385297.92814256047</v>
      </c>
      <c r="CO265" s="143">
        <v>255274.24635764034</v>
      </c>
      <c r="CP265" s="143">
        <v>249492.02995238511</v>
      </c>
      <c r="CQ265" s="143">
        <v>375486.02775821509</v>
      </c>
      <c r="CR265" s="143">
        <v>535390.30249528366</v>
      </c>
      <c r="CS265" s="143">
        <v>597926.67182852363</v>
      </c>
      <c r="CT265" s="143">
        <v>377295.10829472088</v>
      </c>
      <c r="CU265" s="143">
        <v>319944.5954149249</v>
      </c>
      <c r="CV265" s="143">
        <v>559463.96219362307</v>
      </c>
      <c r="CW265" s="144">
        <v>239411.49161934044</v>
      </c>
      <c r="CX265" s="142">
        <v>192772.11381205477</v>
      </c>
      <c r="CY265" s="143">
        <v>219000.95458843262</v>
      </c>
      <c r="CZ265" s="143">
        <v>279212.95056261157</v>
      </c>
      <c r="DA265" s="143">
        <v>278484.14214295219</v>
      </c>
      <c r="DB265" s="143">
        <v>194564.22932022985</v>
      </c>
      <c r="DC265" s="143">
        <v>305977.50152959337</v>
      </c>
      <c r="DD265" s="143">
        <v>3232893.976992269</v>
      </c>
      <c r="DE265" s="143">
        <v>546027.11320662138</v>
      </c>
      <c r="DF265" s="143">
        <v>373977.62507384352</v>
      </c>
      <c r="DG265" s="143">
        <v>572522.69594572182</v>
      </c>
      <c r="DH265" s="143">
        <v>159825.78339378684</v>
      </c>
      <c r="DI265" s="144">
        <v>691003.4005981891</v>
      </c>
      <c r="DJ265" s="142">
        <v>102742.57243539664</v>
      </c>
      <c r="DK265" s="327">
        <v>80570.77591245556</v>
      </c>
      <c r="DL265" s="143">
        <v>207943.58242626418</v>
      </c>
      <c r="DM265" s="143">
        <v>255508.97776091041</v>
      </c>
      <c r="DN265" s="143">
        <v>94657.993290660001</v>
      </c>
      <c r="DO265" s="143">
        <v>451041.3115294326</v>
      </c>
      <c r="DP265" s="143">
        <v>850260.27680842578</v>
      </c>
      <c r="DQ265" s="143">
        <v>271751.70792733377</v>
      </c>
      <c r="DR265" s="143">
        <v>299578.18186702713</v>
      </c>
      <c r="DS265" s="143">
        <v>296967.92792094528</v>
      </c>
      <c r="DT265" s="143">
        <v>830659.77314096305</v>
      </c>
      <c r="DU265" s="144">
        <v>1332064.798278471</v>
      </c>
    </row>
    <row r="266" spans="1:125">
      <c r="B266" s="74" t="s">
        <v>100</v>
      </c>
      <c r="C266" s="74">
        <v>731</v>
      </c>
      <c r="D266" s="74" t="str">
        <f t="shared" si="12"/>
        <v>7311p</v>
      </c>
      <c r="E266" s="78" t="s">
        <v>109</v>
      </c>
      <c r="F266" s="104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  <c r="Q266" s="106"/>
      <c r="R266" s="104"/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6"/>
      <c r="AD266" s="104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5"/>
      <c r="AO266" s="106"/>
      <c r="AP266" s="104"/>
      <c r="AQ266" s="105"/>
      <c r="AR266" s="105"/>
      <c r="AS266" s="105"/>
      <c r="AT266" s="105"/>
      <c r="AU266" s="105"/>
      <c r="AV266" s="105"/>
      <c r="AW266" s="105"/>
      <c r="AX266" s="105"/>
      <c r="AY266" s="105"/>
      <c r="AZ266" s="105"/>
      <c r="BA266" s="106"/>
      <c r="BB266" s="104"/>
      <c r="BC266" s="105"/>
      <c r="BD266" s="105"/>
      <c r="BE266" s="105"/>
      <c r="BF266" s="105"/>
      <c r="BG266" s="105"/>
      <c r="BH266" s="105"/>
      <c r="BI266" s="105"/>
      <c r="BJ266" s="105"/>
      <c r="BK266" s="105"/>
      <c r="BL266" s="105"/>
      <c r="BM266" s="106"/>
      <c r="BN266" s="104"/>
      <c r="BO266" s="105"/>
      <c r="BP266" s="105"/>
      <c r="BQ266" s="105"/>
      <c r="BR266" s="105"/>
      <c r="BS266" s="105"/>
      <c r="BT266" s="105"/>
      <c r="BU266" s="105"/>
      <c r="BV266" s="105"/>
      <c r="BW266" s="105"/>
      <c r="BX266" s="105"/>
      <c r="BY266" s="106"/>
      <c r="BZ266" s="104"/>
      <c r="CA266" s="105"/>
      <c r="CB266" s="105"/>
      <c r="CC266" s="105"/>
      <c r="CD266" s="105"/>
      <c r="CE266" s="105"/>
      <c r="CF266" s="105"/>
      <c r="CG266" s="105"/>
      <c r="CH266" s="105"/>
      <c r="CI266" s="105"/>
      <c r="CJ266" s="105"/>
      <c r="CK266" s="105"/>
      <c r="CL266" s="104"/>
      <c r="CM266" s="105"/>
      <c r="CN266" s="105"/>
      <c r="CO266" s="105"/>
      <c r="CP266" s="105"/>
      <c r="CQ266" s="105"/>
      <c r="CR266" s="105"/>
      <c r="CS266" s="105"/>
      <c r="CT266" s="105"/>
      <c r="CU266" s="105"/>
      <c r="CV266" s="105"/>
      <c r="CW266" s="106"/>
      <c r="CX266" s="104"/>
      <c r="CY266" s="105"/>
      <c r="CZ266" s="105"/>
      <c r="DA266" s="105"/>
      <c r="DB266" s="105"/>
      <c r="DC266" s="105"/>
      <c r="DD266" s="105"/>
      <c r="DE266" s="105"/>
      <c r="DF266" s="105"/>
      <c r="DG266" s="105"/>
      <c r="DH266" s="105"/>
      <c r="DI266" s="106"/>
      <c r="DJ266" s="104">
        <v>0</v>
      </c>
      <c r="DK266" s="313">
        <v>0</v>
      </c>
      <c r="DL266" s="105">
        <v>0</v>
      </c>
      <c r="DM266" s="105">
        <v>0</v>
      </c>
      <c r="DN266" s="105">
        <v>0</v>
      </c>
      <c r="DO266" s="105">
        <v>0</v>
      </c>
      <c r="DP266" s="105">
        <v>0</v>
      </c>
      <c r="DQ266" s="105">
        <v>0</v>
      </c>
      <c r="DR266" s="105">
        <v>0</v>
      </c>
      <c r="DS266" s="105">
        <v>0</v>
      </c>
      <c r="DT266" s="105">
        <v>0</v>
      </c>
      <c r="DU266" s="106">
        <v>0</v>
      </c>
    </row>
    <row r="267" spans="1:125">
      <c r="C267" s="74">
        <v>732</v>
      </c>
      <c r="D267" s="74" t="str">
        <f t="shared" si="12"/>
        <v>7321p</v>
      </c>
      <c r="E267" s="78" t="s">
        <v>111</v>
      </c>
      <c r="F267" s="104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6"/>
      <c r="R267" s="104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6"/>
      <c r="AD267" s="104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5"/>
      <c r="AO267" s="106"/>
      <c r="AP267" s="104"/>
      <c r="AQ267" s="105"/>
      <c r="AR267" s="105"/>
      <c r="AS267" s="105"/>
      <c r="AT267" s="105"/>
      <c r="AU267" s="105"/>
      <c r="AV267" s="105"/>
      <c r="AW267" s="105"/>
      <c r="AX267" s="105"/>
      <c r="AY267" s="105"/>
      <c r="AZ267" s="105"/>
      <c r="BA267" s="106"/>
      <c r="BB267" s="104"/>
      <c r="BC267" s="105"/>
      <c r="BD267" s="105"/>
      <c r="BE267" s="105"/>
      <c r="BF267" s="105"/>
      <c r="BG267" s="105"/>
      <c r="BH267" s="105"/>
      <c r="BI267" s="105"/>
      <c r="BJ267" s="105"/>
      <c r="BK267" s="105"/>
      <c r="BL267" s="105"/>
      <c r="BM267" s="106"/>
      <c r="BN267" s="104"/>
      <c r="BO267" s="105"/>
      <c r="BP267" s="105"/>
      <c r="BQ267" s="105"/>
      <c r="BR267" s="105"/>
      <c r="BS267" s="105"/>
      <c r="BT267" s="105"/>
      <c r="BU267" s="105"/>
      <c r="BV267" s="105"/>
      <c r="BW267" s="105"/>
      <c r="BX267" s="105"/>
      <c r="BY267" s="106"/>
      <c r="BZ267" s="104"/>
      <c r="CA267" s="105"/>
      <c r="CB267" s="105"/>
      <c r="CC267" s="105"/>
      <c r="CD267" s="105"/>
      <c r="CE267" s="105"/>
      <c r="CF267" s="105"/>
      <c r="CG267" s="105"/>
      <c r="CH267" s="105"/>
      <c r="CI267" s="105"/>
      <c r="CJ267" s="105"/>
      <c r="CK267" s="105"/>
      <c r="CL267" s="104"/>
      <c r="CM267" s="105"/>
      <c r="CN267" s="105"/>
      <c r="CO267" s="105"/>
      <c r="CP267" s="105"/>
      <c r="CQ267" s="105"/>
      <c r="CR267" s="105"/>
      <c r="CS267" s="105"/>
      <c r="CT267" s="105"/>
      <c r="CU267" s="105"/>
      <c r="CV267" s="105"/>
      <c r="CW267" s="106"/>
      <c r="CX267" s="104"/>
      <c r="CY267" s="105"/>
      <c r="CZ267" s="105"/>
      <c r="DA267" s="105"/>
      <c r="DB267" s="105"/>
      <c r="DC267" s="105"/>
      <c r="DD267" s="105"/>
      <c r="DE267" s="105"/>
      <c r="DF267" s="105"/>
      <c r="DG267" s="105"/>
      <c r="DH267" s="105"/>
      <c r="DI267" s="106"/>
      <c r="DJ267" s="104">
        <v>0</v>
      </c>
      <c r="DK267" s="313">
        <v>0</v>
      </c>
      <c r="DL267" s="105">
        <v>0</v>
      </c>
      <c r="DM267" s="105">
        <v>0</v>
      </c>
      <c r="DN267" s="105">
        <v>0</v>
      </c>
      <c r="DO267" s="105">
        <v>0</v>
      </c>
      <c r="DP267" s="105">
        <v>0</v>
      </c>
      <c r="DQ267" s="105">
        <v>0</v>
      </c>
      <c r="DR267" s="105">
        <v>0</v>
      </c>
      <c r="DS267" s="105">
        <v>0</v>
      </c>
      <c r="DT267" s="105">
        <v>0</v>
      </c>
      <c r="DU267" s="106">
        <v>0</v>
      </c>
    </row>
    <row r="268" spans="1:125" s="9" customFormat="1">
      <c r="A268" s="140"/>
      <c r="B268" s="140">
        <v>74</v>
      </c>
      <c r="C268" s="140" t="s">
        <v>100</v>
      </c>
      <c r="D268" s="140" t="str">
        <f t="shared" si="12"/>
        <v>74p</v>
      </c>
      <c r="E268" s="141" t="s">
        <v>113</v>
      </c>
      <c r="F268" s="142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4"/>
      <c r="R268" s="142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4"/>
      <c r="AD268" s="142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4"/>
      <c r="AP268" s="142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4"/>
      <c r="BB268" s="142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4"/>
      <c r="BN268" s="142"/>
      <c r="BO268" s="143"/>
      <c r="BP268" s="143"/>
      <c r="BQ268" s="143"/>
      <c r="BR268" s="143"/>
      <c r="BS268" s="143"/>
      <c r="BT268" s="143"/>
      <c r="BU268" s="143"/>
      <c r="BV268" s="143"/>
      <c r="BW268" s="143"/>
      <c r="BX268" s="143"/>
      <c r="BY268" s="144"/>
      <c r="BZ268" s="142"/>
      <c r="CA268" s="143"/>
      <c r="CB268" s="143"/>
      <c r="CC268" s="143"/>
      <c r="CD268" s="143"/>
      <c r="CE268" s="143"/>
      <c r="CF268" s="143"/>
      <c r="CG268" s="143"/>
      <c r="CH268" s="143"/>
      <c r="CI268" s="143"/>
      <c r="CJ268" s="143"/>
      <c r="CK268" s="143"/>
      <c r="CL268" s="142">
        <v>0</v>
      </c>
      <c r="CM268" s="143">
        <v>0</v>
      </c>
      <c r="CN268" s="143">
        <v>0</v>
      </c>
      <c r="CO268" s="143">
        <v>0</v>
      </c>
      <c r="CP268" s="143">
        <v>0</v>
      </c>
      <c r="CQ268" s="143">
        <v>0</v>
      </c>
      <c r="CR268" s="143">
        <v>0</v>
      </c>
      <c r="CS268" s="143">
        <v>0</v>
      </c>
      <c r="CT268" s="143">
        <v>0</v>
      </c>
      <c r="CU268" s="143">
        <v>0</v>
      </c>
      <c r="CV268" s="143">
        <v>0</v>
      </c>
      <c r="CW268" s="144">
        <v>0</v>
      </c>
      <c r="CX268" s="142">
        <v>666666.66666666663</v>
      </c>
      <c r="CY268" s="143">
        <v>666666.66666666663</v>
      </c>
      <c r="CZ268" s="143">
        <v>666666.66666666663</v>
      </c>
      <c r="DA268" s="143">
        <v>666666.66666666663</v>
      </c>
      <c r="DB268" s="143">
        <v>666666.66666666663</v>
      </c>
      <c r="DC268" s="143">
        <v>666666.66666666663</v>
      </c>
      <c r="DD268" s="143">
        <v>666666.66666666663</v>
      </c>
      <c r="DE268" s="143">
        <v>666666.66666666663</v>
      </c>
      <c r="DF268" s="143">
        <v>666666.66666666663</v>
      </c>
      <c r="DG268" s="143">
        <v>666666.66666666663</v>
      </c>
      <c r="DH268" s="143">
        <v>666666.66666666663</v>
      </c>
      <c r="DI268" s="144">
        <v>666666.66666666663</v>
      </c>
      <c r="DJ268" s="142">
        <v>151870.61020172067</v>
      </c>
      <c r="DK268" s="327">
        <v>759284.21401818644</v>
      </c>
      <c r="DL268" s="143">
        <v>232686.29412273181</v>
      </c>
      <c r="DM268" s="143">
        <v>680176.81394201145</v>
      </c>
      <c r="DN268" s="143">
        <v>334566.54127297708</v>
      </c>
      <c r="DO268" s="143">
        <v>290134.08358243544</v>
      </c>
      <c r="DP268" s="143">
        <v>384254.59140583908</v>
      </c>
      <c r="DQ268" s="143">
        <v>311193.36925083847</v>
      </c>
      <c r="DR268" s="143">
        <v>574859.18368163658</v>
      </c>
      <c r="DS268" s="143">
        <v>752410.21529335005</v>
      </c>
      <c r="DT268" s="143">
        <v>963792.40888977866</v>
      </c>
      <c r="DU268" s="144">
        <v>1156891.4845592449</v>
      </c>
    </row>
    <row r="269" spans="1:125">
      <c r="C269" s="74">
        <v>741</v>
      </c>
      <c r="D269" s="74" t="str">
        <f t="shared" si="12"/>
        <v>7411p</v>
      </c>
      <c r="E269" s="78" t="s">
        <v>115</v>
      </c>
      <c r="F269" s="104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6"/>
      <c r="R269" s="104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6"/>
      <c r="AD269" s="104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6"/>
      <c r="AP269" s="104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6"/>
      <c r="BB269" s="104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6"/>
      <c r="BN269" s="104"/>
      <c r="BO269" s="105"/>
      <c r="BP269" s="105"/>
      <c r="BQ269" s="105"/>
      <c r="BR269" s="105"/>
      <c r="BS269" s="105"/>
      <c r="BT269" s="105"/>
      <c r="BU269" s="105"/>
      <c r="BV269" s="105"/>
      <c r="BW269" s="105"/>
      <c r="BX269" s="105"/>
      <c r="BY269" s="106"/>
      <c r="BZ269" s="104"/>
      <c r="CA269" s="105"/>
      <c r="CB269" s="105"/>
      <c r="CC269" s="105"/>
      <c r="CD269" s="105"/>
      <c r="CE269" s="105"/>
      <c r="CF269" s="105"/>
      <c r="CG269" s="105"/>
      <c r="CH269" s="105"/>
      <c r="CI269" s="105"/>
      <c r="CJ269" s="105"/>
      <c r="CK269" s="105"/>
      <c r="CL269" s="104"/>
      <c r="CM269" s="105"/>
      <c r="CN269" s="105"/>
      <c r="CO269" s="105"/>
      <c r="CP269" s="105"/>
      <c r="CQ269" s="105"/>
      <c r="CR269" s="105"/>
      <c r="CS269" s="105"/>
      <c r="CT269" s="105"/>
      <c r="CU269" s="105"/>
      <c r="CV269" s="105"/>
      <c r="CW269" s="106"/>
      <c r="CX269" s="312"/>
      <c r="CY269" s="313"/>
      <c r="CZ269" s="313"/>
      <c r="DA269" s="313"/>
      <c r="DB269" s="313"/>
      <c r="DC269" s="313"/>
      <c r="DD269" s="313"/>
      <c r="DE269" s="313"/>
      <c r="DF269" s="313"/>
      <c r="DG269" s="313"/>
      <c r="DH269" s="313"/>
      <c r="DI269" s="314"/>
      <c r="DJ269" s="104">
        <v>0</v>
      </c>
      <c r="DK269" s="313">
        <v>0</v>
      </c>
      <c r="DL269" s="105">
        <v>0</v>
      </c>
      <c r="DM269" s="105">
        <v>0</v>
      </c>
      <c r="DN269" s="105">
        <v>0</v>
      </c>
      <c r="DO269" s="105">
        <v>0</v>
      </c>
      <c r="DP269" s="105">
        <v>0</v>
      </c>
      <c r="DQ269" s="105">
        <v>0</v>
      </c>
      <c r="DR269" s="105">
        <v>0</v>
      </c>
      <c r="DS269" s="105">
        <v>0</v>
      </c>
      <c r="DT269" s="105">
        <v>0</v>
      </c>
      <c r="DU269" s="106">
        <v>0</v>
      </c>
    </row>
    <row r="270" spans="1:125">
      <c r="C270" s="74">
        <v>742</v>
      </c>
      <c r="D270" s="74" t="str">
        <f t="shared" si="12"/>
        <v>7421p</v>
      </c>
      <c r="E270" s="78" t="s">
        <v>117</v>
      </c>
      <c r="F270" s="104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  <c r="Q270" s="106"/>
      <c r="R270" s="104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6"/>
      <c r="AD270" s="104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6"/>
      <c r="AP270" s="104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6"/>
      <c r="BB270" s="104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6"/>
      <c r="BN270" s="104"/>
      <c r="BO270" s="105"/>
      <c r="BP270" s="105"/>
      <c r="BQ270" s="105"/>
      <c r="BR270" s="105"/>
      <c r="BS270" s="105"/>
      <c r="BT270" s="105"/>
      <c r="BU270" s="105"/>
      <c r="BV270" s="105"/>
      <c r="BW270" s="105"/>
      <c r="BX270" s="105"/>
      <c r="BY270" s="106"/>
      <c r="BZ270" s="104"/>
      <c r="CA270" s="105"/>
      <c r="CB270" s="105"/>
      <c r="CC270" s="105"/>
      <c r="CD270" s="105"/>
      <c r="CE270" s="105"/>
      <c r="CF270" s="105"/>
      <c r="CG270" s="105"/>
      <c r="CH270" s="105"/>
      <c r="CI270" s="105"/>
      <c r="CJ270" s="105"/>
      <c r="CK270" s="105"/>
      <c r="CL270" s="104"/>
      <c r="CM270" s="105"/>
      <c r="CN270" s="105"/>
      <c r="CO270" s="105"/>
      <c r="CP270" s="105"/>
      <c r="CQ270" s="105"/>
      <c r="CR270" s="105"/>
      <c r="CS270" s="105"/>
      <c r="CT270" s="105"/>
      <c r="CU270" s="105"/>
      <c r="CV270" s="105"/>
      <c r="CW270" s="106"/>
      <c r="CX270" s="312"/>
      <c r="CY270" s="313"/>
      <c r="CZ270" s="313"/>
      <c r="DA270" s="313"/>
      <c r="DB270" s="313"/>
      <c r="DC270" s="313"/>
      <c r="DD270" s="313"/>
      <c r="DE270" s="313"/>
      <c r="DF270" s="313"/>
      <c r="DG270" s="313"/>
      <c r="DH270" s="313"/>
      <c r="DI270" s="314"/>
      <c r="DJ270" s="104">
        <v>0</v>
      </c>
      <c r="DK270" s="313">
        <v>0</v>
      </c>
      <c r="DL270" s="105">
        <v>0</v>
      </c>
      <c r="DM270" s="105">
        <v>0</v>
      </c>
      <c r="DN270" s="105">
        <v>0</v>
      </c>
      <c r="DO270" s="105">
        <v>0</v>
      </c>
      <c r="DP270" s="105">
        <v>0</v>
      </c>
      <c r="DQ270" s="105">
        <v>0</v>
      </c>
      <c r="DR270" s="105">
        <v>0</v>
      </c>
      <c r="DS270" s="105">
        <v>0</v>
      </c>
      <c r="DT270" s="105">
        <v>0</v>
      </c>
      <c r="DU270" s="106">
        <v>0</v>
      </c>
    </row>
    <row r="271" spans="1:125">
      <c r="B271" s="74">
        <v>75</v>
      </c>
      <c r="D271" s="74" t="str">
        <f t="shared" si="12"/>
        <v>75p</v>
      </c>
      <c r="E271" s="78" t="s">
        <v>119</v>
      </c>
      <c r="F271" s="104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  <c r="Q271" s="106"/>
      <c r="R271" s="104"/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6"/>
      <c r="AD271" s="104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5"/>
      <c r="AO271" s="106"/>
      <c r="AP271" s="104"/>
      <c r="AQ271" s="105"/>
      <c r="AR271" s="105"/>
      <c r="AS271" s="105"/>
      <c r="AT271" s="105"/>
      <c r="AU271" s="105"/>
      <c r="AV271" s="105"/>
      <c r="AW271" s="105"/>
      <c r="AX271" s="105"/>
      <c r="AY271" s="105"/>
      <c r="AZ271" s="105"/>
      <c r="BA271" s="106"/>
      <c r="BB271" s="104"/>
      <c r="BC271" s="105"/>
      <c r="BD271" s="105"/>
      <c r="BE271" s="105"/>
      <c r="BF271" s="105"/>
      <c r="BG271" s="105"/>
      <c r="BH271" s="105"/>
      <c r="BI271" s="105"/>
      <c r="BJ271" s="105"/>
      <c r="BK271" s="105"/>
      <c r="BL271" s="105"/>
      <c r="BM271" s="106"/>
      <c r="BN271" s="104"/>
      <c r="BO271" s="105"/>
      <c r="BP271" s="105"/>
      <c r="BQ271" s="105"/>
      <c r="BR271" s="105"/>
      <c r="BS271" s="105"/>
      <c r="BT271" s="105"/>
      <c r="BU271" s="105"/>
      <c r="BV271" s="105"/>
      <c r="BW271" s="105"/>
      <c r="BX271" s="105"/>
      <c r="BY271" s="106"/>
      <c r="BZ271" s="104"/>
      <c r="CA271" s="105"/>
      <c r="CB271" s="105"/>
      <c r="CC271" s="105"/>
      <c r="CD271" s="105"/>
      <c r="CE271" s="105"/>
      <c r="CF271" s="105"/>
      <c r="CG271" s="105"/>
      <c r="CH271" s="105"/>
      <c r="CI271" s="105"/>
      <c r="CJ271" s="105"/>
      <c r="CK271" s="105"/>
      <c r="CL271" s="104"/>
      <c r="CM271" s="105"/>
      <c r="CN271" s="105"/>
      <c r="CO271" s="105"/>
      <c r="CP271" s="105"/>
      <c r="CQ271" s="105"/>
      <c r="CR271" s="105"/>
      <c r="CS271" s="105"/>
      <c r="CT271" s="105"/>
      <c r="CU271" s="105"/>
      <c r="CV271" s="105"/>
      <c r="CW271" s="106"/>
      <c r="CX271" s="312"/>
      <c r="CY271" s="313"/>
      <c r="CZ271" s="313"/>
      <c r="DA271" s="313"/>
      <c r="DB271" s="313"/>
      <c r="DC271" s="313"/>
      <c r="DD271" s="313"/>
      <c r="DE271" s="313"/>
      <c r="DF271" s="313"/>
      <c r="DG271" s="313"/>
      <c r="DH271" s="313"/>
      <c r="DI271" s="314"/>
      <c r="DJ271" s="104"/>
      <c r="DK271" s="313"/>
      <c r="DL271" s="105"/>
      <c r="DM271" s="105"/>
      <c r="DN271" s="105"/>
      <c r="DO271" s="105"/>
      <c r="DP271" s="105"/>
      <c r="DQ271" s="105"/>
      <c r="DR271" s="105"/>
      <c r="DS271" s="105"/>
      <c r="DT271" s="105"/>
      <c r="DU271" s="106"/>
    </row>
    <row r="272" spans="1:125" s="9" customFormat="1">
      <c r="A272" s="140"/>
      <c r="B272" s="140"/>
      <c r="C272" s="140">
        <v>751</v>
      </c>
      <c r="D272" s="140" t="str">
        <f t="shared" si="12"/>
        <v>751p</v>
      </c>
      <c r="E272" s="141" t="s">
        <v>121</v>
      </c>
      <c r="F272" s="142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4"/>
      <c r="R272" s="142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4"/>
      <c r="AD272" s="142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4"/>
      <c r="AP272" s="142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4"/>
      <c r="BB272" s="142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4"/>
      <c r="BN272" s="142"/>
      <c r="BO272" s="143"/>
      <c r="BP272" s="143"/>
      <c r="BQ272" s="143"/>
      <c r="BR272" s="143"/>
      <c r="BS272" s="143"/>
      <c r="BT272" s="143"/>
      <c r="BU272" s="143"/>
      <c r="BV272" s="143"/>
      <c r="BW272" s="143"/>
      <c r="BX272" s="143"/>
      <c r="BY272" s="144"/>
      <c r="BZ272" s="142"/>
      <c r="CA272" s="143"/>
      <c r="CB272" s="143"/>
      <c r="CC272" s="143"/>
      <c r="CD272" s="143"/>
      <c r="CE272" s="143"/>
      <c r="CF272" s="143"/>
      <c r="CG272" s="143"/>
      <c r="CH272" s="143"/>
      <c r="CI272" s="143"/>
      <c r="CJ272" s="143"/>
      <c r="CK272" s="143"/>
      <c r="CL272" s="142">
        <f t="shared" ref="CL272:CX272" si="28">+SUM(CL273:CL274)</f>
        <v>0</v>
      </c>
      <c r="CM272" s="143">
        <f t="shared" si="28"/>
        <v>0</v>
      </c>
      <c r="CN272" s="143">
        <f t="shared" si="28"/>
        <v>0</v>
      </c>
      <c r="CO272" s="143">
        <f t="shared" si="28"/>
        <v>200000000</v>
      </c>
      <c r="CP272" s="143">
        <f t="shared" si="28"/>
        <v>0</v>
      </c>
      <c r="CQ272" s="143">
        <f t="shared" si="28"/>
        <v>0</v>
      </c>
      <c r="CR272" s="143">
        <f t="shared" si="28"/>
        <v>0</v>
      </c>
      <c r="CS272" s="143">
        <f t="shared" si="28"/>
        <v>0</v>
      </c>
      <c r="CT272" s="143">
        <f t="shared" si="28"/>
        <v>0</v>
      </c>
      <c r="CU272" s="143">
        <f t="shared" si="28"/>
        <v>50000000</v>
      </c>
      <c r="CV272" s="143">
        <f t="shared" si="28"/>
        <v>0</v>
      </c>
      <c r="CW272" s="144">
        <f t="shared" si="28"/>
        <v>0</v>
      </c>
      <c r="CX272" s="317">
        <f t="shared" si="28"/>
        <v>18997964.655235786</v>
      </c>
      <c r="CY272" s="320">
        <f t="shared" ref="CY272:DI272" si="29">+SUM(CY273:CY274)</f>
        <v>18997964.655235786</v>
      </c>
      <c r="CZ272" s="320">
        <f t="shared" si="29"/>
        <v>18997964.655235786</v>
      </c>
      <c r="DA272" s="320">
        <f t="shared" si="29"/>
        <v>18997964.655235786</v>
      </c>
      <c r="DB272" s="320">
        <f t="shared" si="29"/>
        <v>18997964.655235786</v>
      </c>
      <c r="DC272" s="320">
        <f t="shared" si="29"/>
        <v>18997964.655235786</v>
      </c>
      <c r="DD272" s="320">
        <f t="shared" si="29"/>
        <v>18997964.655235786</v>
      </c>
      <c r="DE272" s="320">
        <f t="shared" si="29"/>
        <v>18997964.655235786</v>
      </c>
      <c r="DF272" s="320">
        <f t="shared" si="29"/>
        <v>18997964.655235786</v>
      </c>
      <c r="DG272" s="320">
        <f t="shared" si="29"/>
        <v>18997964.655235786</v>
      </c>
      <c r="DH272" s="320">
        <f t="shared" si="29"/>
        <v>18997964.655235786</v>
      </c>
      <c r="DI272" s="318">
        <f t="shared" si="29"/>
        <v>18997964.655235786</v>
      </c>
      <c r="DJ272" s="142">
        <f>+SUM(DJ273:DJ274)</f>
        <v>52840136.569718093</v>
      </c>
      <c r="DK272" s="327">
        <f t="shared" ref="DK272:DU272" si="30">+SUM(DK273:DK274)</f>
        <v>52840136.569718093</v>
      </c>
      <c r="DL272" s="143">
        <f t="shared" si="30"/>
        <v>52840136.569718093</v>
      </c>
      <c r="DM272" s="143">
        <f t="shared" si="30"/>
        <v>52840136.569718093</v>
      </c>
      <c r="DN272" s="143">
        <f t="shared" si="30"/>
        <v>52840136.569718093</v>
      </c>
      <c r="DO272" s="143">
        <f t="shared" si="30"/>
        <v>52840136.569718093</v>
      </c>
      <c r="DP272" s="143">
        <f t="shared" si="30"/>
        <v>52840136.569718093</v>
      </c>
      <c r="DQ272" s="143">
        <f t="shared" si="30"/>
        <v>52840136.569718093</v>
      </c>
      <c r="DR272" s="143">
        <f t="shared" si="30"/>
        <v>52840136.569718093</v>
      </c>
      <c r="DS272" s="143">
        <f t="shared" si="30"/>
        <v>52840136.569718093</v>
      </c>
      <c r="DT272" s="143">
        <f t="shared" si="30"/>
        <v>52840136.569718093</v>
      </c>
      <c r="DU272" s="144">
        <f t="shared" si="30"/>
        <v>52840136.569718093</v>
      </c>
    </row>
    <row r="273" spans="1:125">
      <c r="D273" s="74" t="str">
        <f t="shared" si="12"/>
        <v>7511p</v>
      </c>
      <c r="E273" s="78" t="s">
        <v>122</v>
      </c>
      <c r="F273" s="104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6"/>
      <c r="R273" s="104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6"/>
      <c r="AD273" s="104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6"/>
      <c r="AP273" s="104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6"/>
      <c r="BB273" s="104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6"/>
      <c r="BN273" s="104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6"/>
      <c r="BZ273" s="104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4"/>
      <c r="CM273" s="105"/>
      <c r="CN273" s="105"/>
      <c r="CO273" s="105"/>
      <c r="CP273" s="105"/>
      <c r="CQ273" s="105"/>
      <c r="CR273" s="105"/>
      <c r="CS273" s="105"/>
      <c r="CT273" s="105"/>
      <c r="CU273" s="105"/>
      <c r="CV273" s="105"/>
      <c r="CW273" s="106"/>
      <c r="CX273" s="316">
        <v>0</v>
      </c>
      <c r="CY273" s="319">
        <v>0</v>
      </c>
      <c r="CZ273" s="319">
        <v>0</v>
      </c>
      <c r="DA273" s="319">
        <v>0</v>
      </c>
      <c r="DB273" s="319">
        <v>0</v>
      </c>
      <c r="DC273" s="319">
        <v>0</v>
      </c>
      <c r="DD273" s="319">
        <v>0</v>
      </c>
      <c r="DE273" s="319">
        <v>0</v>
      </c>
      <c r="DF273" s="319">
        <v>0</v>
      </c>
      <c r="DG273" s="319">
        <v>0</v>
      </c>
      <c r="DH273" s="319">
        <v>0</v>
      </c>
      <c r="DI273" s="315">
        <v>0</v>
      </c>
      <c r="DJ273" s="104"/>
      <c r="DK273" s="313"/>
      <c r="DL273" s="105"/>
      <c r="DM273" s="105"/>
      <c r="DN273" s="105"/>
      <c r="DO273" s="105"/>
      <c r="DP273" s="105"/>
      <c r="DQ273" s="105"/>
      <c r="DR273" s="105"/>
      <c r="DS273" s="105"/>
      <c r="DT273" s="105"/>
      <c r="DU273" s="106"/>
    </row>
    <row r="274" spans="1:125">
      <c r="D274" s="74" t="str">
        <f t="shared" si="12"/>
        <v>7512p</v>
      </c>
      <c r="E274" s="78" t="s">
        <v>124</v>
      </c>
      <c r="F274" s="104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6"/>
      <c r="R274" s="104"/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6"/>
      <c r="AD274" s="104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6"/>
      <c r="AP274" s="104"/>
      <c r="AQ274" s="105"/>
      <c r="AR274" s="105"/>
      <c r="AS274" s="105"/>
      <c r="AT274" s="105"/>
      <c r="AU274" s="105"/>
      <c r="AV274" s="105"/>
      <c r="AW274" s="105"/>
      <c r="AX274" s="105"/>
      <c r="AY274" s="105"/>
      <c r="AZ274" s="105"/>
      <c r="BA274" s="106"/>
      <c r="BB274" s="104"/>
      <c r="BC274" s="105"/>
      <c r="BD274" s="105"/>
      <c r="BE274" s="105"/>
      <c r="BF274" s="105"/>
      <c r="BG274" s="105"/>
      <c r="BH274" s="105"/>
      <c r="BI274" s="105"/>
      <c r="BJ274" s="105"/>
      <c r="BK274" s="105"/>
      <c r="BL274" s="105"/>
      <c r="BM274" s="106"/>
      <c r="BN274" s="104"/>
      <c r="BO274" s="105"/>
      <c r="BP274" s="105"/>
      <c r="BQ274" s="105"/>
      <c r="BR274" s="105"/>
      <c r="BS274" s="105"/>
      <c r="BT274" s="105"/>
      <c r="BU274" s="105"/>
      <c r="BV274" s="105"/>
      <c r="BW274" s="105"/>
      <c r="BX274" s="105"/>
      <c r="BY274" s="106"/>
      <c r="BZ274" s="104"/>
      <c r="CA274" s="105"/>
      <c r="CB274" s="105"/>
      <c r="CC274" s="105"/>
      <c r="CD274" s="105"/>
      <c r="CE274" s="105"/>
      <c r="CF274" s="105"/>
      <c r="CG274" s="105"/>
      <c r="CH274" s="105"/>
      <c r="CI274" s="105"/>
      <c r="CJ274" s="105"/>
      <c r="CK274" s="105"/>
      <c r="CL274" s="104">
        <v>0</v>
      </c>
      <c r="CM274" s="105">
        <v>0</v>
      </c>
      <c r="CN274" s="105">
        <v>0</v>
      </c>
      <c r="CO274" s="105">
        <v>200000000</v>
      </c>
      <c r="CP274" s="105">
        <v>0</v>
      </c>
      <c r="CQ274" s="105">
        <v>0</v>
      </c>
      <c r="CR274" s="105">
        <v>0</v>
      </c>
      <c r="CS274" s="105">
        <v>0</v>
      </c>
      <c r="CT274" s="105">
        <v>0</v>
      </c>
      <c r="CU274" s="105">
        <v>50000000</v>
      </c>
      <c r="CV274" s="105">
        <v>0</v>
      </c>
      <c r="CW274" s="106">
        <v>0</v>
      </c>
      <c r="CX274" s="316">
        <v>18997964.655235786</v>
      </c>
      <c r="CY274" s="319">
        <v>18997964.655235786</v>
      </c>
      <c r="CZ274" s="319">
        <v>18997964.655235786</v>
      </c>
      <c r="DA274" s="319">
        <v>18997964.655235786</v>
      </c>
      <c r="DB274" s="319">
        <v>18997964.655235786</v>
      </c>
      <c r="DC274" s="319">
        <v>18997964.655235786</v>
      </c>
      <c r="DD274" s="319">
        <v>18997964.655235786</v>
      </c>
      <c r="DE274" s="319">
        <v>18997964.655235786</v>
      </c>
      <c r="DF274" s="319">
        <v>18997964.655235786</v>
      </c>
      <c r="DG274" s="319">
        <v>18997964.655235786</v>
      </c>
      <c r="DH274" s="319">
        <v>18997964.655235786</v>
      </c>
      <c r="DI274" s="315">
        <v>18997964.655235786</v>
      </c>
      <c r="DJ274" s="104">
        <v>52840136.569718093</v>
      </c>
      <c r="DK274" s="313">
        <v>52840136.569718093</v>
      </c>
      <c r="DL274" s="105">
        <v>52840136.569718093</v>
      </c>
      <c r="DM274" s="105">
        <v>52840136.569718093</v>
      </c>
      <c r="DN274" s="105">
        <v>52840136.569718093</v>
      </c>
      <c r="DO274" s="105">
        <v>52840136.569718093</v>
      </c>
      <c r="DP274" s="105">
        <v>52840136.569718093</v>
      </c>
      <c r="DQ274" s="105">
        <v>52840136.569718093</v>
      </c>
      <c r="DR274" s="105">
        <v>52840136.569718093</v>
      </c>
      <c r="DS274" s="105">
        <v>52840136.569718093</v>
      </c>
      <c r="DT274" s="105">
        <v>52840136.569718093</v>
      </c>
      <c r="DU274" s="106">
        <v>52840136.569718093</v>
      </c>
    </row>
    <row r="275" spans="1:125">
      <c r="A275" s="74">
        <v>4</v>
      </c>
      <c r="B275" s="74" t="s">
        <v>100</v>
      </c>
      <c r="D275" s="74" t="str">
        <f t="shared" si="12"/>
        <v>p</v>
      </c>
      <c r="E275" s="78" t="s">
        <v>126</v>
      </c>
      <c r="F275" s="104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6"/>
      <c r="R275" s="104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6"/>
      <c r="AD275" s="104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6"/>
      <c r="AP275" s="104"/>
      <c r="AQ275" s="105"/>
      <c r="AR275" s="105"/>
      <c r="AS275" s="105"/>
      <c r="AT275" s="105"/>
      <c r="AU275" s="105"/>
      <c r="AV275" s="105"/>
      <c r="AW275" s="105"/>
      <c r="AX275" s="105"/>
      <c r="AY275" s="105"/>
      <c r="AZ275" s="105"/>
      <c r="BA275" s="106"/>
      <c r="BB275" s="104"/>
      <c r="BC275" s="105"/>
      <c r="BD275" s="105"/>
      <c r="BE275" s="105"/>
      <c r="BF275" s="105"/>
      <c r="BG275" s="105"/>
      <c r="BH275" s="105"/>
      <c r="BI275" s="105"/>
      <c r="BJ275" s="105"/>
      <c r="BK275" s="105"/>
      <c r="BL275" s="105"/>
      <c r="BM275" s="106"/>
      <c r="BN275" s="104"/>
      <c r="BO275" s="105"/>
      <c r="BP275" s="105"/>
      <c r="BQ275" s="105"/>
      <c r="BR275" s="105"/>
      <c r="BS275" s="105"/>
      <c r="BT275" s="105"/>
      <c r="BU275" s="105"/>
      <c r="BV275" s="105"/>
      <c r="BW275" s="105"/>
      <c r="BX275" s="105"/>
      <c r="BY275" s="106"/>
      <c r="BZ275" s="104"/>
      <c r="CA275" s="105"/>
      <c r="CB275" s="105"/>
      <c r="CC275" s="105"/>
      <c r="CD275" s="105"/>
      <c r="CE275" s="105"/>
      <c r="CF275" s="105"/>
      <c r="CG275" s="105"/>
      <c r="CH275" s="105"/>
      <c r="CI275" s="105"/>
      <c r="CJ275" s="105"/>
      <c r="CK275" s="105"/>
      <c r="CL275" s="104"/>
      <c r="CM275" s="105"/>
      <c r="CN275" s="105"/>
      <c r="CO275" s="105"/>
      <c r="CP275" s="105"/>
      <c r="CQ275" s="105"/>
      <c r="CR275" s="105"/>
      <c r="CS275" s="105"/>
      <c r="CT275" s="105"/>
      <c r="CU275" s="105"/>
      <c r="CV275" s="105"/>
      <c r="CW275" s="106"/>
      <c r="CX275" s="316"/>
      <c r="CY275" s="319"/>
      <c r="CZ275" s="319"/>
      <c r="DA275" s="319"/>
      <c r="DB275" s="319"/>
      <c r="DC275" s="319"/>
      <c r="DD275" s="319"/>
      <c r="DE275" s="319"/>
      <c r="DF275" s="319"/>
      <c r="DG275" s="319"/>
      <c r="DH275" s="319"/>
      <c r="DI275" s="315"/>
      <c r="DJ275" s="104"/>
      <c r="DK275" s="105"/>
      <c r="DL275" s="105"/>
      <c r="DM275" s="105"/>
      <c r="DN275" s="105"/>
      <c r="DO275" s="105"/>
      <c r="DP275" s="105"/>
      <c r="DQ275" s="105"/>
      <c r="DR275" s="105"/>
      <c r="DS275" s="105"/>
      <c r="DT275" s="105"/>
      <c r="DU275" s="106"/>
    </row>
    <row r="276" spans="1:125">
      <c r="A276" s="74" t="s">
        <v>100</v>
      </c>
      <c r="B276" s="74">
        <v>41</v>
      </c>
      <c r="D276" s="74" t="str">
        <f t="shared" si="12"/>
        <v>41p</v>
      </c>
      <c r="E276" s="78" t="s">
        <v>128</v>
      </c>
      <c r="F276" s="104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6"/>
      <c r="R276" s="104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6"/>
      <c r="AD276" s="104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6"/>
      <c r="AP276" s="104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6"/>
      <c r="BB276" s="104"/>
      <c r="BC276" s="105"/>
      <c r="BD276" s="105"/>
      <c r="BE276" s="105"/>
      <c r="BF276" s="105"/>
      <c r="BG276" s="105"/>
      <c r="BH276" s="105"/>
      <c r="BI276" s="105"/>
      <c r="BJ276" s="105"/>
      <c r="BK276" s="105"/>
      <c r="BL276" s="105"/>
      <c r="BM276" s="106"/>
      <c r="BN276" s="104"/>
      <c r="BO276" s="105"/>
      <c r="BP276" s="105"/>
      <c r="BQ276" s="105"/>
      <c r="BR276" s="105"/>
      <c r="BS276" s="105"/>
      <c r="BT276" s="105"/>
      <c r="BU276" s="105"/>
      <c r="BV276" s="105"/>
      <c r="BW276" s="105"/>
      <c r="BX276" s="105"/>
      <c r="BY276" s="106"/>
      <c r="BZ276" s="104"/>
      <c r="CA276" s="105"/>
      <c r="CB276" s="105"/>
      <c r="CC276" s="105"/>
      <c r="CD276" s="105"/>
      <c r="CE276" s="105"/>
      <c r="CF276" s="105"/>
      <c r="CG276" s="105"/>
      <c r="CH276" s="105"/>
      <c r="CI276" s="105"/>
      <c r="CJ276" s="105"/>
      <c r="CK276" s="105"/>
      <c r="CL276" s="104"/>
      <c r="CM276" s="105"/>
      <c r="CN276" s="105"/>
      <c r="CO276" s="105"/>
      <c r="CP276" s="105"/>
      <c r="CQ276" s="105"/>
      <c r="CR276" s="105"/>
      <c r="CS276" s="105"/>
      <c r="CT276" s="105"/>
      <c r="CU276" s="105"/>
      <c r="CV276" s="105"/>
      <c r="CW276" s="106"/>
      <c r="CX276" s="316"/>
      <c r="CY276" s="319"/>
      <c r="CZ276" s="319"/>
      <c r="DA276" s="319"/>
      <c r="DB276" s="319"/>
      <c r="DC276" s="319"/>
      <c r="DD276" s="319"/>
      <c r="DE276" s="319"/>
      <c r="DF276" s="319"/>
      <c r="DG276" s="319"/>
      <c r="DH276" s="319"/>
      <c r="DI276" s="315"/>
      <c r="DJ276" s="104"/>
      <c r="DK276" s="105"/>
      <c r="DL276" s="105"/>
      <c r="DM276" s="105"/>
      <c r="DN276" s="105"/>
      <c r="DO276" s="105"/>
      <c r="DP276" s="105"/>
      <c r="DQ276" s="105"/>
      <c r="DR276" s="105"/>
      <c r="DS276" s="105"/>
      <c r="DT276" s="105"/>
      <c r="DU276" s="106"/>
    </row>
    <row r="277" spans="1:125" s="9" customFormat="1">
      <c r="A277" s="140"/>
      <c r="B277" s="140"/>
      <c r="C277" s="140">
        <v>411</v>
      </c>
      <c r="D277" s="140" t="str">
        <f t="shared" si="12"/>
        <v>411p</v>
      </c>
      <c r="E277" s="141" t="s">
        <v>130</v>
      </c>
      <c r="F277" s="142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4"/>
      <c r="R277" s="142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4"/>
      <c r="AD277" s="142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4"/>
      <c r="AP277" s="142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4"/>
      <c r="BB277" s="142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4"/>
      <c r="BN277" s="142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4"/>
      <c r="BZ277" s="142"/>
      <c r="CA277" s="143"/>
      <c r="CB277" s="143"/>
      <c r="CC277" s="143"/>
      <c r="CD277" s="143"/>
      <c r="CE277" s="143"/>
      <c r="CF277" s="143"/>
      <c r="CG277" s="143"/>
      <c r="CH277" s="143"/>
      <c r="CI277" s="143"/>
      <c r="CJ277" s="143"/>
      <c r="CK277" s="143"/>
      <c r="CL277" s="142">
        <f t="shared" ref="CL277:CX277" si="31">+SUM(CL278:CL282)</f>
        <v>31010717.645833336</v>
      </c>
      <c r="CM277" s="143">
        <f t="shared" si="31"/>
        <v>31010717.645833336</v>
      </c>
      <c r="CN277" s="143">
        <f t="shared" si="31"/>
        <v>31010717.645833336</v>
      </c>
      <c r="CO277" s="143">
        <f t="shared" si="31"/>
        <v>31010717.645833336</v>
      </c>
      <c r="CP277" s="143">
        <f t="shared" si="31"/>
        <v>31010717.645833336</v>
      </c>
      <c r="CQ277" s="143">
        <f t="shared" si="31"/>
        <v>31010717.645833336</v>
      </c>
      <c r="CR277" s="143">
        <f t="shared" si="31"/>
        <v>31010717.645833336</v>
      </c>
      <c r="CS277" s="143">
        <f t="shared" si="31"/>
        <v>31010717.645833336</v>
      </c>
      <c r="CT277" s="143">
        <f t="shared" si="31"/>
        <v>31010717.645833336</v>
      </c>
      <c r="CU277" s="143">
        <f t="shared" si="31"/>
        <v>31010717.645833336</v>
      </c>
      <c r="CV277" s="143">
        <f t="shared" si="31"/>
        <v>31010717.645833336</v>
      </c>
      <c r="CW277" s="144">
        <f t="shared" si="31"/>
        <v>31010717.645833336</v>
      </c>
      <c r="CX277" s="317">
        <f t="shared" si="31"/>
        <v>32195307.643333331</v>
      </c>
      <c r="CY277" s="320">
        <f t="shared" ref="CY277:DI277" si="32">+SUM(CY278:CY282)</f>
        <v>32195307.643333331</v>
      </c>
      <c r="CZ277" s="320">
        <f t="shared" si="32"/>
        <v>32195307.643333331</v>
      </c>
      <c r="DA277" s="320">
        <f t="shared" si="32"/>
        <v>32195307.643333331</v>
      </c>
      <c r="DB277" s="320">
        <f t="shared" si="32"/>
        <v>32195307.643333331</v>
      </c>
      <c r="DC277" s="320">
        <f t="shared" si="32"/>
        <v>32195307.643333331</v>
      </c>
      <c r="DD277" s="320">
        <f t="shared" si="32"/>
        <v>32195307.643333331</v>
      </c>
      <c r="DE277" s="320">
        <f t="shared" si="32"/>
        <v>32195307.643333331</v>
      </c>
      <c r="DF277" s="320">
        <f t="shared" si="32"/>
        <v>32195307.643333331</v>
      </c>
      <c r="DG277" s="320">
        <f t="shared" si="32"/>
        <v>32195307.643333331</v>
      </c>
      <c r="DH277" s="320">
        <f t="shared" si="32"/>
        <v>32195307.643333331</v>
      </c>
      <c r="DI277" s="318">
        <f t="shared" si="32"/>
        <v>32195307.643333331</v>
      </c>
      <c r="DJ277" s="142">
        <f>+SUM(DJ278:DJ282)</f>
        <v>31613633.060833335</v>
      </c>
      <c r="DK277" s="143">
        <f t="shared" ref="DK277:DU277" si="33">+SUM(DK278:DK282)</f>
        <v>31613633.060833335</v>
      </c>
      <c r="DL277" s="143">
        <f t="shared" si="33"/>
        <v>31613633.060833335</v>
      </c>
      <c r="DM277" s="143">
        <f t="shared" si="33"/>
        <v>31613633.060833335</v>
      </c>
      <c r="DN277" s="143">
        <f t="shared" si="33"/>
        <v>31613633.060833335</v>
      </c>
      <c r="DO277" s="143">
        <f t="shared" si="33"/>
        <v>31613633.060833335</v>
      </c>
      <c r="DP277" s="143">
        <f t="shared" si="33"/>
        <v>31613633.060833335</v>
      </c>
      <c r="DQ277" s="143">
        <f t="shared" si="33"/>
        <v>31613633.060833335</v>
      </c>
      <c r="DR277" s="143">
        <f t="shared" si="33"/>
        <v>31613633.060833335</v>
      </c>
      <c r="DS277" s="143">
        <f t="shared" si="33"/>
        <v>31613633.060833335</v>
      </c>
      <c r="DT277" s="143">
        <f t="shared" si="33"/>
        <v>31613633.060833335</v>
      </c>
      <c r="DU277" s="144">
        <f t="shared" si="33"/>
        <v>31613633.060833335</v>
      </c>
    </row>
    <row r="278" spans="1:125">
      <c r="D278" s="74" t="str">
        <f t="shared" si="12"/>
        <v>4111p</v>
      </c>
      <c r="E278" s="78" t="s">
        <v>132</v>
      </c>
      <c r="F278" s="104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6"/>
      <c r="R278" s="104"/>
      <c r="S278" s="105"/>
      <c r="T278" s="105"/>
      <c r="U278" s="105"/>
      <c r="V278" s="105"/>
      <c r="W278" s="105"/>
      <c r="X278" s="105"/>
      <c r="Y278" s="105"/>
      <c r="Z278" s="105"/>
      <c r="AA278" s="105"/>
      <c r="AB278" s="105"/>
      <c r="AC278" s="106"/>
      <c r="AD278" s="104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6"/>
      <c r="AP278" s="104"/>
      <c r="AQ278" s="105"/>
      <c r="AR278" s="105"/>
      <c r="AS278" s="105"/>
      <c r="AT278" s="105"/>
      <c r="AU278" s="105"/>
      <c r="AV278" s="105"/>
      <c r="AW278" s="105"/>
      <c r="AX278" s="105"/>
      <c r="AY278" s="105"/>
      <c r="AZ278" s="105"/>
      <c r="BA278" s="106"/>
      <c r="BB278" s="104"/>
      <c r="BC278" s="105"/>
      <c r="BD278" s="105"/>
      <c r="BE278" s="105"/>
      <c r="BF278" s="105"/>
      <c r="BG278" s="105"/>
      <c r="BH278" s="105"/>
      <c r="BI278" s="105"/>
      <c r="BJ278" s="105"/>
      <c r="BK278" s="105"/>
      <c r="BL278" s="105"/>
      <c r="BM278" s="106"/>
      <c r="BN278" s="104"/>
      <c r="BO278" s="105"/>
      <c r="BP278" s="105"/>
      <c r="BQ278" s="105"/>
      <c r="BR278" s="105"/>
      <c r="BS278" s="105"/>
      <c r="BT278" s="105"/>
      <c r="BU278" s="105"/>
      <c r="BV278" s="105"/>
      <c r="BW278" s="105"/>
      <c r="BX278" s="105"/>
      <c r="BY278" s="106"/>
      <c r="BZ278" s="104"/>
      <c r="CA278" s="105"/>
      <c r="CB278" s="105"/>
      <c r="CC278" s="105"/>
      <c r="CD278" s="105"/>
      <c r="CE278" s="105"/>
      <c r="CF278" s="105"/>
      <c r="CG278" s="105"/>
      <c r="CH278" s="105"/>
      <c r="CI278" s="105"/>
      <c r="CJ278" s="105"/>
      <c r="CK278" s="105"/>
      <c r="CL278" s="104">
        <v>18458213.403333332</v>
      </c>
      <c r="CM278" s="105">
        <v>18458213.403333332</v>
      </c>
      <c r="CN278" s="105">
        <v>18458213.403333332</v>
      </c>
      <c r="CO278" s="105">
        <v>18458213.403333332</v>
      </c>
      <c r="CP278" s="105">
        <v>18458213.403333332</v>
      </c>
      <c r="CQ278" s="105">
        <v>18458213.403333332</v>
      </c>
      <c r="CR278" s="105">
        <v>18458213.403333332</v>
      </c>
      <c r="CS278" s="105">
        <v>18458213.403333332</v>
      </c>
      <c r="CT278" s="105">
        <v>18458213.403333332</v>
      </c>
      <c r="CU278" s="105">
        <v>18458213.403333332</v>
      </c>
      <c r="CV278" s="105">
        <v>18458213.403333332</v>
      </c>
      <c r="CW278" s="106">
        <v>18458213.403333332</v>
      </c>
      <c r="CX278" s="316">
        <v>18867562.298333336</v>
      </c>
      <c r="CY278" s="319">
        <v>18867562.298333336</v>
      </c>
      <c r="CZ278" s="319">
        <v>18867562.298333336</v>
      </c>
      <c r="DA278" s="319">
        <v>18867562.298333336</v>
      </c>
      <c r="DB278" s="319">
        <v>18867562.298333336</v>
      </c>
      <c r="DC278" s="319">
        <v>18867562.298333336</v>
      </c>
      <c r="DD278" s="319">
        <v>18867562.298333336</v>
      </c>
      <c r="DE278" s="319">
        <v>18867562.298333336</v>
      </c>
      <c r="DF278" s="319">
        <v>18867562.298333336</v>
      </c>
      <c r="DG278" s="319">
        <v>18867562.298333336</v>
      </c>
      <c r="DH278" s="319">
        <v>18867562.298333336</v>
      </c>
      <c r="DI278" s="315">
        <v>18867562.298333336</v>
      </c>
      <c r="DJ278" s="104">
        <v>18559870.852500003</v>
      </c>
      <c r="DK278" s="105">
        <v>18559870.852500003</v>
      </c>
      <c r="DL278" s="105">
        <v>18559870.852500003</v>
      </c>
      <c r="DM278" s="105">
        <v>18559870.852500003</v>
      </c>
      <c r="DN278" s="105">
        <v>18559870.852500003</v>
      </c>
      <c r="DO278" s="105">
        <v>18559870.852500003</v>
      </c>
      <c r="DP278" s="105">
        <v>18559870.852500003</v>
      </c>
      <c r="DQ278" s="105">
        <v>18559870.852500003</v>
      </c>
      <c r="DR278" s="105">
        <v>18559870.852500003</v>
      </c>
      <c r="DS278" s="105">
        <v>18559870.852500003</v>
      </c>
      <c r="DT278" s="105">
        <v>18559870.852500003</v>
      </c>
      <c r="DU278" s="106">
        <v>18559870.852500003</v>
      </c>
    </row>
    <row r="279" spans="1:125">
      <c r="D279" s="74" t="str">
        <f t="shared" si="12"/>
        <v>4112p</v>
      </c>
      <c r="E279" s="78" t="s">
        <v>134</v>
      </c>
      <c r="F279" s="104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6"/>
      <c r="R279" s="104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6"/>
      <c r="AD279" s="104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6"/>
      <c r="AP279" s="104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6"/>
      <c r="BB279" s="104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6"/>
      <c r="BN279" s="104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6"/>
      <c r="BZ279" s="104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4">
        <v>2493788.2441666666</v>
      </c>
      <c r="CM279" s="105">
        <v>2493788.2441666666</v>
      </c>
      <c r="CN279" s="105">
        <v>2493788.2441666666</v>
      </c>
      <c r="CO279" s="105">
        <v>2493788.2441666666</v>
      </c>
      <c r="CP279" s="105">
        <v>2493788.2441666666</v>
      </c>
      <c r="CQ279" s="105">
        <v>2493788.2441666666</v>
      </c>
      <c r="CR279" s="105">
        <v>2493788.2441666666</v>
      </c>
      <c r="CS279" s="105">
        <v>2493788.2441666666</v>
      </c>
      <c r="CT279" s="105">
        <v>2493788.2441666666</v>
      </c>
      <c r="CU279" s="105">
        <v>2493788.2441666666</v>
      </c>
      <c r="CV279" s="105">
        <v>2493788.2441666666</v>
      </c>
      <c r="CW279" s="106">
        <v>2493788.2441666666</v>
      </c>
      <c r="CX279" s="316">
        <v>2712342.7066666675</v>
      </c>
      <c r="CY279" s="319">
        <v>2712342.7066666675</v>
      </c>
      <c r="CZ279" s="319">
        <v>2712342.7066666675</v>
      </c>
      <c r="DA279" s="319">
        <v>2712342.7066666675</v>
      </c>
      <c r="DB279" s="319">
        <v>2712342.7066666675</v>
      </c>
      <c r="DC279" s="319">
        <v>2712342.7066666675</v>
      </c>
      <c r="DD279" s="319">
        <v>2712342.7066666675</v>
      </c>
      <c r="DE279" s="319">
        <v>2712342.7066666675</v>
      </c>
      <c r="DF279" s="319">
        <v>2712342.7066666675</v>
      </c>
      <c r="DG279" s="319">
        <v>2712342.7066666675</v>
      </c>
      <c r="DH279" s="319">
        <v>2712342.7066666675</v>
      </c>
      <c r="DI279" s="315">
        <v>2712342.7066666675</v>
      </c>
      <c r="DJ279" s="104">
        <v>2731089.59</v>
      </c>
      <c r="DK279" s="105">
        <v>2731089.59</v>
      </c>
      <c r="DL279" s="105">
        <v>2731089.59</v>
      </c>
      <c r="DM279" s="105">
        <v>2731089.59</v>
      </c>
      <c r="DN279" s="105">
        <v>2731089.59</v>
      </c>
      <c r="DO279" s="105">
        <v>2731089.59</v>
      </c>
      <c r="DP279" s="105">
        <v>2731089.59</v>
      </c>
      <c r="DQ279" s="105">
        <v>2731089.59</v>
      </c>
      <c r="DR279" s="105">
        <v>2731089.59</v>
      </c>
      <c r="DS279" s="105">
        <v>2731089.59</v>
      </c>
      <c r="DT279" s="105">
        <v>2731089.59</v>
      </c>
      <c r="DU279" s="106">
        <v>2731089.59</v>
      </c>
    </row>
    <row r="280" spans="1:125">
      <c r="D280" s="74" t="str">
        <f t="shared" si="12"/>
        <v>4113p</v>
      </c>
      <c r="E280" s="78" t="s">
        <v>135</v>
      </c>
      <c r="F280" s="104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6"/>
      <c r="R280" s="104"/>
      <c r="S280" s="105"/>
      <c r="T280" s="105"/>
      <c r="U280" s="105"/>
      <c r="V280" s="105"/>
      <c r="W280" s="105"/>
      <c r="X280" s="105"/>
      <c r="Y280" s="105"/>
      <c r="Z280" s="105"/>
      <c r="AA280" s="105"/>
      <c r="AB280" s="105"/>
      <c r="AC280" s="106"/>
      <c r="AD280" s="104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6"/>
      <c r="AP280" s="104"/>
      <c r="AQ280" s="105"/>
      <c r="AR280" s="105"/>
      <c r="AS280" s="105"/>
      <c r="AT280" s="105"/>
      <c r="AU280" s="105"/>
      <c r="AV280" s="105"/>
      <c r="AW280" s="105"/>
      <c r="AX280" s="105"/>
      <c r="AY280" s="105"/>
      <c r="AZ280" s="105"/>
      <c r="BA280" s="106"/>
      <c r="BB280" s="104"/>
      <c r="BC280" s="105"/>
      <c r="BD280" s="105"/>
      <c r="BE280" s="105"/>
      <c r="BF280" s="105"/>
      <c r="BG280" s="105"/>
      <c r="BH280" s="105"/>
      <c r="BI280" s="105"/>
      <c r="BJ280" s="105"/>
      <c r="BK280" s="105"/>
      <c r="BL280" s="105"/>
      <c r="BM280" s="106"/>
      <c r="BN280" s="104"/>
      <c r="BO280" s="105"/>
      <c r="BP280" s="105"/>
      <c r="BQ280" s="105"/>
      <c r="BR280" s="105"/>
      <c r="BS280" s="105"/>
      <c r="BT280" s="105"/>
      <c r="BU280" s="105"/>
      <c r="BV280" s="105"/>
      <c r="BW280" s="105"/>
      <c r="BX280" s="105"/>
      <c r="BY280" s="106"/>
      <c r="BZ280" s="104"/>
      <c r="CA280" s="105"/>
      <c r="CB280" s="105"/>
      <c r="CC280" s="105"/>
      <c r="CD280" s="105"/>
      <c r="CE280" s="105"/>
      <c r="CF280" s="105"/>
      <c r="CG280" s="105"/>
      <c r="CH280" s="105"/>
      <c r="CI280" s="105"/>
      <c r="CJ280" s="105"/>
      <c r="CK280" s="105"/>
      <c r="CL280" s="104">
        <v>6333349.3816666668</v>
      </c>
      <c r="CM280" s="105">
        <v>6333349.3816666668</v>
      </c>
      <c r="CN280" s="105">
        <v>6333349.3816666668</v>
      </c>
      <c r="CO280" s="105">
        <v>6333349.3816666668</v>
      </c>
      <c r="CP280" s="105">
        <v>6333349.3816666668</v>
      </c>
      <c r="CQ280" s="105">
        <v>6333349.3816666668</v>
      </c>
      <c r="CR280" s="105">
        <v>6333349.3816666668</v>
      </c>
      <c r="CS280" s="105">
        <v>6333349.3816666668</v>
      </c>
      <c r="CT280" s="105">
        <v>6333349.3816666668</v>
      </c>
      <c r="CU280" s="105">
        <v>6333349.3816666668</v>
      </c>
      <c r="CV280" s="105">
        <v>6333349.3816666668</v>
      </c>
      <c r="CW280" s="106">
        <v>6333349.3816666668</v>
      </c>
      <c r="CX280" s="316">
        <v>6757582.0116666639</v>
      </c>
      <c r="CY280" s="319">
        <v>6757582.0116666639</v>
      </c>
      <c r="CZ280" s="319">
        <v>6757582.0116666639</v>
      </c>
      <c r="DA280" s="319">
        <v>6757582.0116666639</v>
      </c>
      <c r="DB280" s="319">
        <v>6757582.0116666639</v>
      </c>
      <c r="DC280" s="319">
        <v>6757582.0116666639</v>
      </c>
      <c r="DD280" s="319">
        <v>6757582.0116666639</v>
      </c>
      <c r="DE280" s="319">
        <v>6757582.0116666639</v>
      </c>
      <c r="DF280" s="319">
        <v>6757582.0116666639</v>
      </c>
      <c r="DG280" s="319">
        <v>6757582.0116666639</v>
      </c>
      <c r="DH280" s="319">
        <v>6757582.0116666639</v>
      </c>
      <c r="DI280" s="315">
        <v>6757582.0116666639</v>
      </c>
      <c r="DJ280" s="104">
        <v>6606213.9525000006</v>
      </c>
      <c r="DK280" s="105">
        <v>6606213.9525000006</v>
      </c>
      <c r="DL280" s="105">
        <v>6606213.9525000006</v>
      </c>
      <c r="DM280" s="105">
        <v>6606213.9525000006</v>
      </c>
      <c r="DN280" s="105">
        <v>6606213.9525000006</v>
      </c>
      <c r="DO280" s="105">
        <v>6606213.9525000006</v>
      </c>
      <c r="DP280" s="105">
        <v>6606213.9525000006</v>
      </c>
      <c r="DQ280" s="105">
        <v>6606213.9525000006</v>
      </c>
      <c r="DR280" s="105">
        <v>6606213.9525000006</v>
      </c>
      <c r="DS280" s="105">
        <v>6606213.9525000006</v>
      </c>
      <c r="DT280" s="105">
        <v>6606213.9525000006</v>
      </c>
      <c r="DU280" s="106">
        <v>6606213.9525000006</v>
      </c>
    </row>
    <row r="281" spans="1:125">
      <c r="D281" s="74" t="str">
        <f t="shared" si="12"/>
        <v>4114p</v>
      </c>
      <c r="E281" s="78" t="s">
        <v>137</v>
      </c>
      <c r="F281" s="104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6"/>
      <c r="R281" s="104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6"/>
      <c r="AD281" s="104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6"/>
      <c r="AP281" s="104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6"/>
      <c r="BB281" s="104"/>
      <c r="BC281" s="105"/>
      <c r="BD281" s="105"/>
      <c r="BE281" s="105"/>
      <c r="BF281" s="105"/>
      <c r="BG281" s="105"/>
      <c r="BH281" s="105"/>
      <c r="BI281" s="105"/>
      <c r="BJ281" s="105"/>
      <c r="BK281" s="105"/>
      <c r="BL281" s="105"/>
      <c r="BM281" s="106"/>
      <c r="BN281" s="104"/>
      <c r="BO281" s="105"/>
      <c r="BP281" s="105"/>
      <c r="BQ281" s="105"/>
      <c r="BR281" s="105"/>
      <c r="BS281" s="105"/>
      <c r="BT281" s="105"/>
      <c r="BU281" s="105"/>
      <c r="BV281" s="105"/>
      <c r="BW281" s="105"/>
      <c r="BX281" s="105"/>
      <c r="BY281" s="106"/>
      <c r="BZ281" s="104"/>
      <c r="CA281" s="105"/>
      <c r="CB281" s="105"/>
      <c r="CC281" s="105"/>
      <c r="CD281" s="105"/>
      <c r="CE281" s="105"/>
      <c r="CF281" s="105"/>
      <c r="CG281" s="105"/>
      <c r="CH281" s="105"/>
      <c r="CI281" s="105"/>
      <c r="CJ281" s="105"/>
      <c r="CK281" s="105"/>
      <c r="CL281" s="104">
        <v>3366474.3091666666</v>
      </c>
      <c r="CM281" s="105">
        <v>3366474.3091666666</v>
      </c>
      <c r="CN281" s="105">
        <v>3366474.3091666666</v>
      </c>
      <c r="CO281" s="105">
        <v>3366474.3091666666</v>
      </c>
      <c r="CP281" s="105">
        <v>3366474.3091666666</v>
      </c>
      <c r="CQ281" s="105">
        <v>3366474.3091666666</v>
      </c>
      <c r="CR281" s="105">
        <v>3366474.3091666666</v>
      </c>
      <c r="CS281" s="105">
        <v>3366474.3091666666</v>
      </c>
      <c r="CT281" s="105">
        <v>3366474.3091666666</v>
      </c>
      <c r="CU281" s="105">
        <v>3366474.3091666666</v>
      </c>
      <c r="CV281" s="105">
        <v>3366474.3091666666</v>
      </c>
      <c r="CW281" s="106">
        <v>3366474.3091666666</v>
      </c>
      <c r="CX281" s="316">
        <v>3473848.1883333339</v>
      </c>
      <c r="CY281" s="319">
        <v>3473848.1883333339</v>
      </c>
      <c r="CZ281" s="319">
        <v>3473848.1883333339</v>
      </c>
      <c r="DA281" s="319">
        <v>3473848.1883333339</v>
      </c>
      <c r="DB281" s="319">
        <v>3473848.1883333339</v>
      </c>
      <c r="DC281" s="319">
        <v>3473848.1883333339</v>
      </c>
      <c r="DD281" s="319">
        <v>3473848.1883333339</v>
      </c>
      <c r="DE281" s="319">
        <v>3473848.1883333339</v>
      </c>
      <c r="DF281" s="319">
        <v>3473848.1883333339</v>
      </c>
      <c r="DG281" s="319">
        <v>3473848.1883333339</v>
      </c>
      <c r="DH281" s="319">
        <v>3473848.1883333339</v>
      </c>
      <c r="DI281" s="315">
        <v>3473848.1883333339</v>
      </c>
      <c r="DJ281" s="104">
        <v>3331068.5941666663</v>
      </c>
      <c r="DK281" s="105">
        <v>3331068.5941666663</v>
      </c>
      <c r="DL281" s="105">
        <v>3331068.5941666663</v>
      </c>
      <c r="DM281" s="105">
        <v>3331068.5941666663</v>
      </c>
      <c r="DN281" s="105">
        <v>3331068.5941666663</v>
      </c>
      <c r="DO281" s="105">
        <v>3331068.5941666663</v>
      </c>
      <c r="DP281" s="105">
        <v>3331068.5941666663</v>
      </c>
      <c r="DQ281" s="105">
        <v>3331068.5941666663</v>
      </c>
      <c r="DR281" s="105">
        <v>3331068.5941666663</v>
      </c>
      <c r="DS281" s="105">
        <v>3331068.5941666663</v>
      </c>
      <c r="DT281" s="105">
        <v>3331068.5941666663</v>
      </c>
      <c r="DU281" s="106">
        <v>3331068.5941666663</v>
      </c>
    </row>
    <row r="282" spans="1:125">
      <c r="D282" s="74" t="str">
        <f t="shared" si="12"/>
        <v>4115p</v>
      </c>
      <c r="E282" s="78" t="s">
        <v>139</v>
      </c>
      <c r="F282" s="104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6"/>
      <c r="R282" s="104"/>
      <c r="S282" s="105"/>
      <c r="T282" s="105"/>
      <c r="U282" s="105"/>
      <c r="V282" s="105"/>
      <c r="W282" s="105"/>
      <c r="X282" s="105"/>
      <c r="Y282" s="105"/>
      <c r="Z282" s="105"/>
      <c r="AA282" s="105"/>
      <c r="AB282" s="105"/>
      <c r="AC282" s="106"/>
      <c r="AD282" s="104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6"/>
      <c r="AP282" s="104"/>
      <c r="AQ282" s="105"/>
      <c r="AR282" s="105"/>
      <c r="AS282" s="105"/>
      <c r="AT282" s="105"/>
      <c r="AU282" s="105"/>
      <c r="AV282" s="105"/>
      <c r="AW282" s="105"/>
      <c r="AX282" s="105"/>
      <c r="AY282" s="105"/>
      <c r="AZ282" s="105"/>
      <c r="BA282" s="106"/>
      <c r="BB282" s="104"/>
      <c r="BC282" s="105"/>
      <c r="BD282" s="105"/>
      <c r="BE282" s="105"/>
      <c r="BF282" s="105"/>
      <c r="BG282" s="105"/>
      <c r="BH282" s="105"/>
      <c r="BI282" s="105"/>
      <c r="BJ282" s="105"/>
      <c r="BK282" s="105"/>
      <c r="BL282" s="105"/>
      <c r="BM282" s="106"/>
      <c r="BN282" s="104"/>
      <c r="BO282" s="105"/>
      <c r="BP282" s="105"/>
      <c r="BQ282" s="105"/>
      <c r="BR282" s="105"/>
      <c r="BS282" s="105"/>
      <c r="BT282" s="105"/>
      <c r="BU282" s="105"/>
      <c r="BV282" s="105"/>
      <c r="BW282" s="105"/>
      <c r="BX282" s="105"/>
      <c r="BY282" s="106"/>
      <c r="BZ282" s="104"/>
      <c r="CA282" s="105"/>
      <c r="CB282" s="105"/>
      <c r="CC282" s="105"/>
      <c r="CD282" s="105"/>
      <c r="CE282" s="105"/>
      <c r="CF282" s="105"/>
      <c r="CG282" s="105"/>
      <c r="CH282" s="105"/>
      <c r="CI282" s="105"/>
      <c r="CJ282" s="105"/>
      <c r="CK282" s="105"/>
      <c r="CL282" s="104">
        <v>358892.30750000005</v>
      </c>
      <c r="CM282" s="105">
        <v>358892.30750000005</v>
      </c>
      <c r="CN282" s="105">
        <v>358892.30750000005</v>
      </c>
      <c r="CO282" s="105">
        <v>358892.30750000005</v>
      </c>
      <c r="CP282" s="105">
        <v>358892.30750000005</v>
      </c>
      <c r="CQ282" s="105">
        <v>358892.30750000005</v>
      </c>
      <c r="CR282" s="105">
        <v>358892.30750000005</v>
      </c>
      <c r="CS282" s="105">
        <v>358892.30750000005</v>
      </c>
      <c r="CT282" s="105">
        <v>358892.30750000005</v>
      </c>
      <c r="CU282" s="105">
        <v>358892.30750000005</v>
      </c>
      <c r="CV282" s="105">
        <v>358892.30750000005</v>
      </c>
      <c r="CW282" s="106">
        <v>358892.30750000005</v>
      </c>
      <c r="CX282" s="316">
        <v>383972.43833333335</v>
      </c>
      <c r="CY282" s="319">
        <v>383972.43833333335</v>
      </c>
      <c r="CZ282" s="319">
        <v>383972.43833333335</v>
      </c>
      <c r="DA282" s="319">
        <v>383972.43833333335</v>
      </c>
      <c r="DB282" s="319">
        <v>383972.43833333335</v>
      </c>
      <c r="DC282" s="319">
        <v>383972.43833333335</v>
      </c>
      <c r="DD282" s="319">
        <v>383972.43833333335</v>
      </c>
      <c r="DE282" s="319">
        <v>383972.43833333335</v>
      </c>
      <c r="DF282" s="319">
        <v>383972.43833333335</v>
      </c>
      <c r="DG282" s="319">
        <v>383972.43833333335</v>
      </c>
      <c r="DH282" s="319">
        <v>383972.43833333335</v>
      </c>
      <c r="DI282" s="315">
        <v>383972.43833333335</v>
      </c>
      <c r="DJ282" s="104">
        <v>385390.0716666666</v>
      </c>
      <c r="DK282" s="105">
        <v>385390.0716666666</v>
      </c>
      <c r="DL282" s="105">
        <v>385390.0716666666</v>
      </c>
      <c r="DM282" s="105">
        <v>385390.0716666666</v>
      </c>
      <c r="DN282" s="105">
        <v>385390.0716666666</v>
      </c>
      <c r="DO282" s="105">
        <v>385390.0716666666</v>
      </c>
      <c r="DP282" s="105">
        <v>385390.0716666666</v>
      </c>
      <c r="DQ282" s="105">
        <v>385390.0716666666</v>
      </c>
      <c r="DR282" s="105">
        <v>385390.0716666666</v>
      </c>
      <c r="DS282" s="105">
        <v>385390.0716666666</v>
      </c>
      <c r="DT282" s="105">
        <v>385390.0716666666</v>
      </c>
      <c r="DU282" s="106">
        <v>385390.0716666666</v>
      </c>
    </row>
    <row r="283" spans="1:125" s="9" customFormat="1">
      <c r="A283" s="140"/>
      <c r="B283" s="140"/>
      <c r="C283" s="140">
        <v>412</v>
      </c>
      <c r="D283" s="140" t="str">
        <f t="shared" si="12"/>
        <v>412p</v>
      </c>
      <c r="E283" s="141" t="s">
        <v>141</v>
      </c>
      <c r="F283" s="142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4"/>
      <c r="R283" s="142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4"/>
      <c r="AD283" s="142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4"/>
      <c r="AP283" s="142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4"/>
      <c r="BB283" s="142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4"/>
      <c r="BN283" s="142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4"/>
      <c r="BZ283" s="142"/>
      <c r="CA283" s="143"/>
      <c r="CB283" s="143"/>
      <c r="CC283" s="143"/>
      <c r="CD283" s="143"/>
      <c r="CE283" s="143"/>
      <c r="CF283" s="143"/>
      <c r="CG283" s="143"/>
      <c r="CH283" s="143"/>
      <c r="CI283" s="143"/>
      <c r="CJ283" s="143"/>
      <c r="CK283" s="143"/>
      <c r="CL283" s="142">
        <f t="shared" ref="CL283:CX283" si="34">+SUM(CL284:CL290)</f>
        <v>901608.53416666668</v>
      </c>
      <c r="CM283" s="143">
        <f t="shared" si="34"/>
        <v>901608.53416666668</v>
      </c>
      <c r="CN283" s="143">
        <f t="shared" si="34"/>
        <v>901608.53416666668</v>
      </c>
      <c r="CO283" s="143">
        <f t="shared" si="34"/>
        <v>901608.53416666668</v>
      </c>
      <c r="CP283" s="143">
        <f t="shared" si="34"/>
        <v>901608.53416666668</v>
      </c>
      <c r="CQ283" s="143">
        <f t="shared" si="34"/>
        <v>901608.53416666668</v>
      </c>
      <c r="CR283" s="143">
        <f t="shared" si="34"/>
        <v>901608.53416666668</v>
      </c>
      <c r="CS283" s="143">
        <f t="shared" si="34"/>
        <v>901608.53416666668</v>
      </c>
      <c r="CT283" s="143">
        <f t="shared" si="34"/>
        <v>901608.53416666668</v>
      </c>
      <c r="CU283" s="143">
        <f t="shared" si="34"/>
        <v>901608.53416666668</v>
      </c>
      <c r="CV283" s="143">
        <f t="shared" si="34"/>
        <v>901608.53416666668</v>
      </c>
      <c r="CW283" s="144">
        <f t="shared" si="34"/>
        <v>901608.53416666668</v>
      </c>
      <c r="CX283" s="317">
        <f t="shared" si="34"/>
        <v>956513.66333333333</v>
      </c>
      <c r="CY283" s="320">
        <f t="shared" ref="CY283:DI283" si="35">+SUM(CY284:CY290)</f>
        <v>956513.66333333333</v>
      </c>
      <c r="CZ283" s="320">
        <f t="shared" si="35"/>
        <v>956513.66333333333</v>
      </c>
      <c r="DA283" s="320">
        <f t="shared" si="35"/>
        <v>956513.66333333333</v>
      </c>
      <c r="DB283" s="320">
        <f t="shared" si="35"/>
        <v>956513.66333333333</v>
      </c>
      <c r="DC283" s="320">
        <f t="shared" si="35"/>
        <v>956513.66333333333</v>
      </c>
      <c r="DD283" s="320">
        <f t="shared" si="35"/>
        <v>956513.66333333333</v>
      </c>
      <c r="DE283" s="320">
        <f t="shared" si="35"/>
        <v>956513.66333333333</v>
      </c>
      <c r="DF283" s="320">
        <f t="shared" si="35"/>
        <v>956513.66333333333</v>
      </c>
      <c r="DG283" s="320">
        <f t="shared" si="35"/>
        <v>956513.66333333333</v>
      </c>
      <c r="DH283" s="320">
        <f t="shared" si="35"/>
        <v>956513.66333333333</v>
      </c>
      <c r="DI283" s="318">
        <f t="shared" si="35"/>
        <v>956513.66333333333</v>
      </c>
      <c r="DJ283" s="142">
        <f>+SUM(DJ284:DJ290)</f>
        <v>968300.41833333322</v>
      </c>
      <c r="DK283" s="143">
        <f t="shared" ref="DK283:DU283" si="36">+SUM(DK284:DK290)</f>
        <v>968300.41833333322</v>
      </c>
      <c r="DL283" s="143">
        <f t="shared" si="36"/>
        <v>968300.41833333322</v>
      </c>
      <c r="DM283" s="143">
        <f t="shared" si="36"/>
        <v>968300.41833333322</v>
      </c>
      <c r="DN283" s="143">
        <f t="shared" si="36"/>
        <v>968300.41833333322</v>
      </c>
      <c r="DO283" s="143">
        <f t="shared" si="36"/>
        <v>968300.41833333322</v>
      </c>
      <c r="DP283" s="143">
        <f t="shared" si="36"/>
        <v>968300.41833333322</v>
      </c>
      <c r="DQ283" s="143">
        <f t="shared" si="36"/>
        <v>968300.41833333322</v>
      </c>
      <c r="DR283" s="143">
        <f t="shared" si="36"/>
        <v>968300.41833333322</v>
      </c>
      <c r="DS283" s="143">
        <f t="shared" si="36"/>
        <v>968300.41833333322</v>
      </c>
      <c r="DT283" s="143">
        <f t="shared" si="36"/>
        <v>968300.41833333322</v>
      </c>
      <c r="DU283" s="144">
        <f t="shared" si="36"/>
        <v>968300.41833333322</v>
      </c>
    </row>
    <row r="284" spans="1:125">
      <c r="D284" s="74" t="str">
        <f t="shared" si="12"/>
        <v>4121p</v>
      </c>
      <c r="E284" s="78" t="s">
        <v>143</v>
      </c>
      <c r="F284" s="104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  <c r="Q284" s="106"/>
      <c r="R284" s="104"/>
      <c r="S284" s="105"/>
      <c r="T284" s="105"/>
      <c r="U284" s="105"/>
      <c r="V284" s="105"/>
      <c r="W284" s="105"/>
      <c r="X284" s="105"/>
      <c r="Y284" s="105"/>
      <c r="Z284" s="105"/>
      <c r="AA284" s="105"/>
      <c r="AB284" s="105"/>
      <c r="AC284" s="106"/>
      <c r="AD284" s="104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6"/>
      <c r="AP284" s="104"/>
      <c r="AQ284" s="105"/>
      <c r="AR284" s="105"/>
      <c r="AS284" s="105"/>
      <c r="AT284" s="105"/>
      <c r="AU284" s="105"/>
      <c r="AV284" s="105"/>
      <c r="AW284" s="105"/>
      <c r="AX284" s="105"/>
      <c r="AY284" s="105"/>
      <c r="AZ284" s="105"/>
      <c r="BA284" s="106"/>
      <c r="BB284" s="104"/>
      <c r="BC284" s="105"/>
      <c r="BD284" s="105"/>
      <c r="BE284" s="105"/>
      <c r="BF284" s="105"/>
      <c r="BG284" s="105"/>
      <c r="BH284" s="105"/>
      <c r="BI284" s="105"/>
      <c r="BJ284" s="105"/>
      <c r="BK284" s="105"/>
      <c r="BL284" s="105"/>
      <c r="BM284" s="106"/>
      <c r="BN284" s="104"/>
      <c r="BO284" s="105"/>
      <c r="BP284" s="105"/>
      <c r="BQ284" s="105"/>
      <c r="BR284" s="105"/>
      <c r="BS284" s="105"/>
      <c r="BT284" s="105"/>
      <c r="BU284" s="105"/>
      <c r="BV284" s="105"/>
      <c r="BW284" s="105"/>
      <c r="BX284" s="105"/>
      <c r="BY284" s="106"/>
      <c r="BZ284" s="104"/>
      <c r="CA284" s="105"/>
      <c r="CB284" s="105"/>
      <c r="CC284" s="105"/>
      <c r="CD284" s="105"/>
      <c r="CE284" s="105"/>
      <c r="CF284" s="105"/>
      <c r="CG284" s="105"/>
      <c r="CH284" s="105"/>
      <c r="CI284" s="105"/>
      <c r="CJ284" s="105"/>
      <c r="CK284" s="105"/>
      <c r="CL284" s="104">
        <v>0</v>
      </c>
      <c r="CM284" s="105">
        <v>0</v>
      </c>
      <c r="CN284" s="105">
        <v>0</v>
      </c>
      <c r="CO284" s="105">
        <v>0</v>
      </c>
      <c r="CP284" s="105">
        <v>0</v>
      </c>
      <c r="CQ284" s="105">
        <v>0</v>
      </c>
      <c r="CR284" s="105">
        <v>0</v>
      </c>
      <c r="CS284" s="105">
        <v>0</v>
      </c>
      <c r="CT284" s="105">
        <v>0</v>
      </c>
      <c r="CU284" s="105">
        <v>0</v>
      </c>
      <c r="CV284" s="105">
        <v>0</v>
      </c>
      <c r="CW284" s="106">
        <v>0</v>
      </c>
      <c r="CX284" s="316">
        <v>0</v>
      </c>
      <c r="CY284" s="319">
        <v>0</v>
      </c>
      <c r="CZ284" s="319">
        <v>0</v>
      </c>
      <c r="DA284" s="319">
        <v>0</v>
      </c>
      <c r="DB284" s="319">
        <v>0</v>
      </c>
      <c r="DC284" s="319">
        <v>0</v>
      </c>
      <c r="DD284" s="319">
        <v>0</v>
      </c>
      <c r="DE284" s="319">
        <v>0</v>
      </c>
      <c r="DF284" s="319">
        <v>0</v>
      </c>
      <c r="DG284" s="319">
        <v>0</v>
      </c>
      <c r="DH284" s="319">
        <v>0</v>
      </c>
      <c r="DI284" s="315">
        <v>0</v>
      </c>
      <c r="DJ284" s="104">
        <v>0</v>
      </c>
      <c r="DK284" s="105">
        <v>0</v>
      </c>
      <c r="DL284" s="105">
        <v>0</v>
      </c>
      <c r="DM284" s="105">
        <v>0</v>
      </c>
      <c r="DN284" s="105">
        <v>0</v>
      </c>
      <c r="DO284" s="105">
        <v>0</v>
      </c>
      <c r="DP284" s="105">
        <v>0</v>
      </c>
      <c r="DQ284" s="105">
        <v>0</v>
      </c>
      <c r="DR284" s="105">
        <v>0</v>
      </c>
      <c r="DS284" s="105">
        <v>0</v>
      </c>
      <c r="DT284" s="105">
        <v>0</v>
      </c>
      <c r="DU284" s="106">
        <v>0</v>
      </c>
    </row>
    <row r="285" spans="1:125">
      <c r="D285" s="74" t="str">
        <f t="shared" si="12"/>
        <v>4122p</v>
      </c>
      <c r="E285" s="78" t="s">
        <v>145</v>
      </c>
      <c r="F285" s="104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  <c r="Q285" s="106"/>
      <c r="R285" s="104"/>
      <c r="S285" s="105"/>
      <c r="T285" s="105"/>
      <c r="U285" s="105"/>
      <c r="V285" s="105"/>
      <c r="W285" s="105"/>
      <c r="X285" s="105"/>
      <c r="Y285" s="105"/>
      <c r="Z285" s="105"/>
      <c r="AA285" s="105"/>
      <c r="AB285" s="105"/>
      <c r="AC285" s="106"/>
      <c r="AD285" s="104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6"/>
      <c r="AP285" s="104"/>
      <c r="AQ285" s="105"/>
      <c r="AR285" s="105"/>
      <c r="AS285" s="105"/>
      <c r="AT285" s="105"/>
      <c r="AU285" s="105"/>
      <c r="AV285" s="105"/>
      <c r="AW285" s="105"/>
      <c r="AX285" s="105"/>
      <c r="AY285" s="105"/>
      <c r="AZ285" s="105"/>
      <c r="BA285" s="106"/>
      <c r="BB285" s="104"/>
      <c r="BC285" s="105"/>
      <c r="BD285" s="105"/>
      <c r="BE285" s="105"/>
      <c r="BF285" s="105"/>
      <c r="BG285" s="105"/>
      <c r="BH285" s="105"/>
      <c r="BI285" s="105"/>
      <c r="BJ285" s="105"/>
      <c r="BK285" s="105"/>
      <c r="BL285" s="105"/>
      <c r="BM285" s="106"/>
      <c r="BN285" s="104"/>
      <c r="BO285" s="105"/>
      <c r="BP285" s="105"/>
      <c r="BQ285" s="105"/>
      <c r="BR285" s="105"/>
      <c r="BS285" s="105"/>
      <c r="BT285" s="105"/>
      <c r="BU285" s="105"/>
      <c r="BV285" s="105"/>
      <c r="BW285" s="105"/>
      <c r="BX285" s="105"/>
      <c r="BY285" s="106"/>
      <c r="BZ285" s="104"/>
      <c r="CA285" s="105"/>
      <c r="CB285" s="105"/>
      <c r="CC285" s="105"/>
      <c r="CD285" s="105"/>
      <c r="CE285" s="105"/>
      <c r="CF285" s="105"/>
      <c r="CG285" s="105"/>
      <c r="CH285" s="105"/>
      <c r="CI285" s="105"/>
      <c r="CJ285" s="105"/>
      <c r="CK285" s="105"/>
      <c r="CL285" s="104">
        <v>128521.15000000001</v>
      </c>
      <c r="CM285" s="105">
        <v>128521.15000000001</v>
      </c>
      <c r="CN285" s="105">
        <v>128521.15000000001</v>
      </c>
      <c r="CO285" s="105">
        <v>128521.15000000001</v>
      </c>
      <c r="CP285" s="105">
        <v>128521.15000000001</v>
      </c>
      <c r="CQ285" s="105">
        <v>128521.15000000001</v>
      </c>
      <c r="CR285" s="105">
        <v>128521.15000000001</v>
      </c>
      <c r="CS285" s="105">
        <v>128521.15000000001</v>
      </c>
      <c r="CT285" s="105">
        <v>128521.15000000001</v>
      </c>
      <c r="CU285" s="105">
        <v>128521.15000000001</v>
      </c>
      <c r="CV285" s="105">
        <v>128521.15000000001</v>
      </c>
      <c r="CW285" s="106">
        <v>128521.15000000001</v>
      </c>
      <c r="CX285" s="316">
        <v>176580.35833333331</v>
      </c>
      <c r="CY285" s="319">
        <v>176580.35833333331</v>
      </c>
      <c r="CZ285" s="319">
        <v>176580.35833333331</v>
      </c>
      <c r="DA285" s="319">
        <v>176580.35833333331</v>
      </c>
      <c r="DB285" s="319">
        <v>176580.35833333331</v>
      </c>
      <c r="DC285" s="319">
        <v>176580.35833333331</v>
      </c>
      <c r="DD285" s="319">
        <v>176580.35833333331</v>
      </c>
      <c r="DE285" s="319">
        <v>176580.35833333331</v>
      </c>
      <c r="DF285" s="319">
        <v>176580.35833333331</v>
      </c>
      <c r="DG285" s="319">
        <v>176580.35833333331</v>
      </c>
      <c r="DH285" s="319">
        <v>176580.35833333331</v>
      </c>
      <c r="DI285" s="315">
        <v>176580.35833333331</v>
      </c>
      <c r="DJ285" s="104">
        <v>182094.51583333334</v>
      </c>
      <c r="DK285" s="105">
        <v>182094.51583333334</v>
      </c>
      <c r="DL285" s="105">
        <v>182094.51583333334</v>
      </c>
      <c r="DM285" s="105">
        <v>182094.51583333334</v>
      </c>
      <c r="DN285" s="105">
        <v>182094.51583333334</v>
      </c>
      <c r="DO285" s="105">
        <v>182094.51583333334</v>
      </c>
      <c r="DP285" s="105">
        <v>182094.51583333334</v>
      </c>
      <c r="DQ285" s="105">
        <v>182094.51583333334</v>
      </c>
      <c r="DR285" s="105">
        <v>182094.51583333334</v>
      </c>
      <c r="DS285" s="105">
        <v>182094.51583333334</v>
      </c>
      <c r="DT285" s="105">
        <v>182094.51583333334</v>
      </c>
      <c r="DU285" s="106">
        <v>182094.51583333334</v>
      </c>
    </row>
    <row r="286" spans="1:125">
      <c r="D286" s="74" t="str">
        <f t="shared" si="12"/>
        <v>4123p</v>
      </c>
      <c r="E286" s="78" t="s">
        <v>147</v>
      </c>
      <c r="F286" s="104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  <c r="Q286" s="106"/>
      <c r="R286" s="104"/>
      <c r="S286" s="105"/>
      <c r="T286" s="105"/>
      <c r="U286" s="105"/>
      <c r="V286" s="105"/>
      <c r="W286" s="105"/>
      <c r="X286" s="105"/>
      <c r="Y286" s="105"/>
      <c r="Z286" s="105"/>
      <c r="AA286" s="105"/>
      <c r="AB286" s="105"/>
      <c r="AC286" s="106"/>
      <c r="AD286" s="104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6"/>
      <c r="AP286" s="104"/>
      <c r="AQ286" s="105"/>
      <c r="AR286" s="105"/>
      <c r="AS286" s="105"/>
      <c r="AT286" s="105"/>
      <c r="AU286" s="105"/>
      <c r="AV286" s="105"/>
      <c r="AW286" s="105"/>
      <c r="AX286" s="105"/>
      <c r="AY286" s="105"/>
      <c r="AZ286" s="105"/>
      <c r="BA286" s="106"/>
      <c r="BB286" s="104"/>
      <c r="BC286" s="105"/>
      <c r="BD286" s="105"/>
      <c r="BE286" s="105"/>
      <c r="BF286" s="105"/>
      <c r="BG286" s="105"/>
      <c r="BH286" s="105"/>
      <c r="BI286" s="105"/>
      <c r="BJ286" s="105"/>
      <c r="BK286" s="105"/>
      <c r="BL286" s="105"/>
      <c r="BM286" s="106"/>
      <c r="BN286" s="104"/>
      <c r="BO286" s="105"/>
      <c r="BP286" s="105"/>
      <c r="BQ286" s="105"/>
      <c r="BR286" s="105"/>
      <c r="BS286" s="105"/>
      <c r="BT286" s="105"/>
      <c r="BU286" s="105"/>
      <c r="BV286" s="105"/>
      <c r="BW286" s="105"/>
      <c r="BX286" s="105"/>
      <c r="BY286" s="106"/>
      <c r="BZ286" s="104"/>
      <c r="CA286" s="105"/>
      <c r="CB286" s="105"/>
      <c r="CC286" s="105"/>
      <c r="CD286" s="105"/>
      <c r="CE286" s="105"/>
      <c r="CF286" s="105"/>
      <c r="CG286" s="105"/>
      <c r="CH286" s="105"/>
      <c r="CI286" s="105"/>
      <c r="CJ286" s="105"/>
      <c r="CK286" s="105"/>
      <c r="CL286" s="104">
        <v>6290.331666666666</v>
      </c>
      <c r="CM286" s="105">
        <v>6290.331666666666</v>
      </c>
      <c r="CN286" s="105">
        <v>6290.331666666666</v>
      </c>
      <c r="CO286" s="105">
        <v>6290.331666666666</v>
      </c>
      <c r="CP286" s="105">
        <v>6290.331666666666</v>
      </c>
      <c r="CQ286" s="105">
        <v>6290.331666666666</v>
      </c>
      <c r="CR286" s="105">
        <v>6290.331666666666</v>
      </c>
      <c r="CS286" s="105">
        <v>6290.331666666666</v>
      </c>
      <c r="CT286" s="105">
        <v>6290.331666666666</v>
      </c>
      <c r="CU286" s="105">
        <v>6290.331666666666</v>
      </c>
      <c r="CV286" s="105">
        <v>6290.331666666666</v>
      </c>
      <c r="CW286" s="106">
        <v>6290.331666666666</v>
      </c>
      <c r="CX286" s="316">
        <v>14691.803333333335</v>
      </c>
      <c r="CY286" s="319">
        <v>14691.803333333335</v>
      </c>
      <c r="CZ286" s="319">
        <v>14691.803333333335</v>
      </c>
      <c r="DA286" s="319">
        <v>14691.803333333335</v>
      </c>
      <c r="DB286" s="319">
        <v>14691.803333333335</v>
      </c>
      <c r="DC286" s="319">
        <v>14691.803333333335</v>
      </c>
      <c r="DD286" s="319">
        <v>14691.803333333335</v>
      </c>
      <c r="DE286" s="319">
        <v>14691.803333333335</v>
      </c>
      <c r="DF286" s="319">
        <v>14691.803333333335</v>
      </c>
      <c r="DG286" s="319">
        <v>14691.803333333335</v>
      </c>
      <c r="DH286" s="319">
        <v>14691.803333333335</v>
      </c>
      <c r="DI286" s="315">
        <v>14691.803333333335</v>
      </c>
      <c r="DJ286" s="104">
        <v>17427.005833333333</v>
      </c>
      <c r="DK286" s="105">
        <v>17427.005833333333</v>
      </c>
      <c r="DL286" s="105">
        <v>17427.005833333333</v>
      </c>
      <c r="DM286" s="105">
        <v>17427.005833333333</v>
      </c>
      <c r="DN286" s="105">
        <v>17427.005833333333</v>
      </c>
      <c r="DO286" s="105">
        <v>17427.005833333333</v>
      </c>
      <c r="DP286" s="105">
        <v>17427.005833333333</v>
      </c>
      <c r="DQ286" s="105">
        <v>17427.005833333333</v>
      </c>
      <c r="DR286" s="105">
        <v>17427.005833333333</v>
      </c>
      <c r="DS286" s="105">
        <v>17427.005833333333</v>
      </c>
      <c r="DT286" s="105">
        <v>17427.005833333333</v>
      </c>
      <c r="DU286" s="106">
        <v>17427.005833333333</v>
      </c>
    </row>
    <row r="287" spans="1:125">
      <c r="D287" s="74" t="str">
        <f t="shared" si="12"/>
        <v>4124p</v>
      </c>
      <c r="E287" s="78" t="s">
        <v>149</v>
      </c>
      <c r="F287" s="104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  <c r="Q287" s="106"/>
      <c r="R287" s="104"/>
      <c r="S287" s="105"/>
      <c r="T287" s="105"/>
      <c r="U287" s="105"/>
      <c r="V287" s="105"/>
      <c r="W287" s="105"/>
      <c r="X287" s="105"/>
      <c r="Y287" s="105"/>
      <c r="Z287" s="105"/>
      <c r="AA287" s="105"/>
      <c r="AB287" s="105"/>
      <c r="AC287" s="106"/>
      <c r="AD287" s="104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6"/>
      <c r="AP287" s="104"/>
      <c r="AQ287" s="105"/>
      <c r="AR287" s="105"/>
      <c r="AS287" s="105"/>
      <c r="AT287" s="105"/>
      <c r="AU287" s="105"/>
      <c r="AV287" s="105"/>
      <c r="AW287" s="105"/>
      <c r="AX287" s="105"/>
      <c r="AY287" s="105"/>
      <c r="AZ287" s="105"/>
      <c r="BA287" s="106"/>
      <c r="BB287" s="104"/>
      <c r="BC287" s="105"/>
      <c r="BD287" s="105"/>
      <c r="BE287" s="105"/>
      <c r="BF287" s="105"/>
      <c r="BG287" s="105"/>
      <c r="BH287" s="105"/>
      <c r="BI287" s="105"/>
      <c r="BJ287" s="105"/>
      <c r="BK287" s="105"/>
      <c r="BL287" s="105"/>
      <c r="BM287" s="106"/>
      <c r="BN287" s="104"/>
      <c r="BO287" s="105"/>
      <c r="BP287" s="105"/>
      <c r="BQ287" s="105"/>
      <c r="BR287" s="105"/>
      <c r="BS287" s="105"/>
      <c r="BT287" s="105"/>
      <c r="BU287" s="105"/>
      <c r="BV287" s="105"/>
      <c r="BW287" s="105"/>
      <c r="BX287" s="105"/>
      <c r="BY287" s="106"/>
      <c r="BZ287" s="104"/>
      <c r="CA287" s="105"/>
      <c r="CB287" s="105"/>
      <c r="CC287" s="105"/>
      <c r="CD287" s="105"/>
      <c r="CE287" s="105"/>
      <c r="CF287" s="105"/>
      <c r="CG287" s="105"/>
      <c r="CH287" s="105"/>
      <c r="CI287" s="105"/>
      <c r="CJ287" s="105"/>
      <c r="CK287" s="105"/>
      <c r="CL287" s="104">
        <v>8115</v>
      </c>
      <c r="CM287" s="105">
        <v>8115</v>
      </c>
      <c r="CN287" s="105">
        <v>8115</v>
      </c>
      <c r="CO287" s="105">
        <v>8115</v>
      </c>
      <c r="CP287" s="105">
        <v>8115</v>
      </c>
      <c r="CQ287" s="105">
        <v>8115</v>
      </c>
      <c r="CR287" s="105">
        <v>8115</v>
      </c>
      <c r="CS287" s="105">
        <v>8115</v>
      </c>
      <c r="CT287" s="105">
        <v>8115</v>
      </c>
      <c r="CU287" s="105">
        <v>8115</v>
      </c>
      <c r="CV287" s="105">
        <v>8115</v>
      </c>
      <c r="CW287" s="106">
        <v>8115</v>
      </c>
      <c r="CX287" s="316">
        <v>8063.25</v>
      </c>
      <c r="CY287" s="319">
        <v>8063.25</v>
      </c>
      <c r="CZ287" s="319">
        <v>8063.25</v>
      </c>
      <c r="DA287" s="319">
        <v>8063.25</v>
      </c>
      <c r="DB287" s="319">
        <v>8063.25</v>
      </c>
      <c r="DC287" s="319">
        <v>8063.25</v>
      </c>
      <c r="DD287" s="319">
        <v>8063.25</v>
      </c>
      <c r="DE287" s="319">
        <v>8063.25</v>
      </c>
      <c r="DF287" s="319">
        <v>8063.25</v>
      </c>
      <c r="DG287" s="319">
        <v>8063.25</v>
      </c>
      <c r="DH287" s="319">
        <v>8063.25</v>
      </c>
      <c r="DI287" s="315">
        <v>8063.25</v>
      </c>
      <c r="DJ287" s="104">
        <v>10753.916666666666</v>
      </c>
      <c r="DK287" s="105">
        <v>10753.916666666666</v>
      </c>
      <c r="DL287" s="105">
        <v>10753.916666666666</v>
      </c>
      <c r="DM287" s="105">
        <v>10753.916666666666</v>
      </c>
      <c r="DN287" s="105">
        <v>10753.916666666666</v>
      </c>
      <c r="DO287" s="105">
        <v>10753.916666666666</v>
      </c>
      <c r="DP287" s="105">
        <v>10753.916666666666</v>
      </c>
      <c r="DQ287" s="105">
        <v>10753.916666666666</v>
      </c>
      <c r="DR287" s="105">
        <v>10753.916666666666</v>
      </c>
      <c r="DS287" s="105">
        <v>10753.916666666666</v>
      </c>
      <c r="DT287" s="105">
        <v>10753.916666666666</v>
      </c>
      <c r="DU287" s="106">
        <v>10753.916666666666</v>
      </c>
    </row>
    <row r="288" spans="1:125">
      <c r="D288" s="74" t="str">
        <f t="shared" ref="D288:D351" si="37">+CONCATENATE(D73,"p")</f>
        <v>4125p</v>
      </c>
      <c r="E288" s="78" t="s">
        <v>151</v>
      </c>
      <c r="F288" s="104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  <c r="Q288" s="106"/>
      <c r="R288" s="104"/>
      <c r="S288" s="105"/>
      <c r="T288" s="105"/>
      <c r="U288" s="105"/>
      <c r="V288" s="105"/>
      <c r="W288" s="105"/>
      <c r="X288" s="105"/>
      <c r="Y288" s="105"/>
      <c r="Z288" s="105"/>
      <c r="AA288" s="105"/>
      <c r="AB288" s="105"/>
      <c r="AC288" s="106"/>
      <c r="AD288" s="104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6"/>
      <c r="AP288" s="104"/>
      <c r="AQ288" s="105"/>
      <c r="AR288" s="105"/>
      <c r="AS288" s="105"/>
      <c r="AT288" s="105"/>
      <c r="AU288" s="105"/>
      <c r="AV288" s="105"/>
      <c r="AW288" s="105"/>
      <c r="AX288" s="105"/>
      <c r="AY288" s="105"/>
      <c r="AZ288" s="105"/>
      <c r="BA288" s="106"/>
      <c r="BB288" s="104"/>
      <c r="BC288" s="105"/>
      <c r="BD288" s="105"/>
      <c r="BE288" s="105"/>
      <c r="BF288" s="105"/>
      <c r="BG288" s="105"/>
      <c r="BH288" s="105"/>
      <c r="BI288" s="105"/>
      <c r="BJ288" s="105"/>
      <c r="BK288" s="105"/>
      <c r="BL288" s="105"/>
      <c r="BM288" s="106"/>
      <c r="BN288" s="104"/>
      <c r="BO288" s="105"/>
      <c r="BP288" s="105"/>
      <c r="BQ288" s="105"/>
      <c r="BR288" s="105"/>
      <c r="BS288" s="105"/>
      <c r="BT288" s="105"/>
      <c r="BU288" s="105"/>
      <c r="BV288" s="105"/>
      <c r="BW288" s="105"/>
      <c r="BX288" s="105"/>
      <c r="BY288" s="106"/>
      <c r="BZ288" s="104"/>
      <c r="CA288" s="105"/>
      <c r="CB288" s="105"/>
      <c r="CC288" s="105"/>
      <c r="CD288" s="105"/>
      <c r="CE288" s="105"/>
      <c r="CF288" s="105"/>
      <c r="CG288" s="105"/>
      <c r="CH288" s="105"/>
      <c r="CI288" s="105"/>
      <c r="CJ288" s="105"/>
      <c r="CK288" s="105"/>
      <c r="CL288" s="104">
        <v>31286.818333333333</v>
      </c>
      <c r="CM288" s="105">
        <v>31286.818333333333</v>
      </c>
      <c r="CN288" s="105">
        <v>31286.818333333333</v>
      </c>
      <c r="CO288" s="105">
        <v>31286.818333333333</v>
      </c>
      <c r="CP288" s="105">
        <v>31286.818333333333</v>
      </c>
      <c r="CQ288" s="105">
        <v>31286.818333333333</v>
      </c>
      <c r="CR288" s="105">
        <v>31286.818333333333</v>
      </c>
      <c r="CS288" s="105">
        <v>31286.818333333333</v>
      </c>
      <c r="CT288" s="105">
        <v>31286.818333333333</v>
      </c>
      <c r="CU288" s="105">
        <v>31286.818333333333</v>
      </c>
      <c r="CV288" s="105">
        <v>31286.818333333333</v>
      </c>
      <c r="CW288" s="106">
        <v>31286.818333333333</v>
      </c>
      <c r="CX288" s="316">
        <v>50250.643333333333</v>
      </c>
      <c r="CY288" s="319">
        <v>50250.643333333333</v>
      </c>
      <c r="CZ288" s="319">
        <v>50250.643333333333</v>
      </c>
      <c r="DA288" s="319">
        <v>50250.643333333333</v>
      </c>
      <c r="DB288" s="319">
        <v>50250.643333333333</v>
      </c>
      <c r="DC288" s="319">
        <v>50250.643333333333</v>
      </c>
      <c r="DD288" s="319">
        <v>50250.643333333333</v>
      </c>
      <c r="DE288" s="319">
        <v>50250.643333333333</v>
      </c>
      <c r="DF288" s="319">
        <v>50250.643333333333</v>
      </c>
      <c r="DG288" s="319">
        <v>50250.643333333333</v>
      </c>
      <c r="DH288" s="319">
        <v>50250.643333333333</v>
      </c>
      <c r="DI288" s="315">
        <v>50250.643333333333</v>
      </c>
      <c r="DJ288" s="104">
        <v>48826.666666666664</v>
      </c>
      <c r="DK288" s="105">
        <v>48826.666666666664</v>
      </c>
      <c r="DL288" s="105">
        <v>48826.666666666664</v>
      </c>
      <c r="DM288" s="105">
        <v>48826.666666666664</v>
      </c>
      <c r="DN288" s="105">
        <v>48826.666666666664</v>
      </c>
      <c r="DO288" s="105">
        <v>48826.666666666664</v>
      </c>
      <c r="DP288" s="105">
        <v>48826.666666666664</v>
      </c>
      <c r="DQ288" s="105">
        <v>48826.666666666664</v>
      </c>
      <c r="DR288" s="105">
        <v>48826.666666666664</v>
      </c>
      <c r="DS288" s="105">
        <v>48826.666666666664</v>
      </c>
      <c r="DT288" s="105">
        <v>48826.666666666664</v>
      </c>
      <c r="DU288" s="106">
        <v>48826.666666666664</v>
      </c>
    </row>
    <row r="289" spans="1:125">
      <c r="D289" s="74" t="str">
        <f t="shared" si="37"/>
        <v>4126p</v>
      </c>
      <c r="E289" s="78" t="s">
        <v>153</v>
      </c>
      <c r="F289" s="104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6"/>
      <c r="R289" s="104"/>
      <c r="S289" s="105"/>
      <c r="T289" s="105"/>
      <c r="U289" s="105"/>
      <c r="V289" s="105"/>
      <c r="W289" s="105"/>
      <c r="X289" s="105"/>
      <c r="Y289" s="105"/>
      <c r="Z289" s="105"/>
      <c r="AA289" s="105"/>
      <c r="AB289" s="105"/>
      <c r="AC289" s="106"/>
      <c r="AD289" s="104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6"/>
      <c r="AP289" s="104"/>
      <c r="AQ289" s="105"/>
      <c r="AR289" s="105"/>
      <c r="AS289" s="105"/>
      <c r="AT289" s="105"/>
      <c r="AU289" s="105"/>
      <c r="AV289" s="105"/>
      <c r="AW289" s="105"/>
      <c r="AX289" s="105"/>
      <c r="AY289" s="105"/>
      <c r="AZ289" s="105"/>
      <c r="BA289" s="106"/>
      <c r="BB289" s="104"/>
      <c r="BC289" s="105"/>
      <c r="BD289" s="105"/>
      <c r="BE289" s="105"/>
      <c r="BF289" s="105"/>
      <c r="BG289" s="105"/>
      <c r="BH289" s="105"/>
      <c r="BI289" s="105"/>
      <c r="BJ289" s="105"/>
      <c r="BK289" s="105"/>
      <c r="BL289" s="105"/>
      <c r="BM289" s="106"/>
      <c r="BN289" s="104"/>
      <c r="BO289" s="105"/>
      <c r="BP289" s="105"/>
      <c r="BQ289" s="105"/>
      <c r="BR289" s="105"/>
      <c r="BS289" s="105"/>
      <c r="BT289" s="105"/>
      <c r="BU289" s="105"/>
      <c r="BV289" s="105"/>
      <c r="BW289" s="105"/>
      <c r="BX289" s="105"/>
      <c r="BY289" s="106"/>
      <c r="BZ289" s="104"/>
      <c r="CA289" s="105"/>
      <c r="CB289" s="105"/>
      <c r="CC289" s="105"/>
      <c r="CD289" s="105"/>
      <c r="CE289" s="105"/>
      <c r="CF289" s="105"/>
      <c r="CG289" s="105"/>
      <c r="CH289" s="105"/>
      <c r="CI289" s="105"/>
      <c r="CJ289" s="105"/>
      <c r="CK289" s="105"/>
      <c r="CL289" s="104">
        <v>30000</v>
      </c>
      <c r="CM289" s="105">
        <v>30000</v>
      </c>
      <c r="CN289" s="105">
        <v>30000</v>
      </c>
      <c r="CO289" s="105">
        <v>30000</v>
      </c>
      <c r="CP289" s="105">
        <v>30000</v>
      </c>
      <c r="CQ289" s="105">
        <v>30000</v>
      </c>
      <c r="CR289" s="105">
        <v>30000</v>
      </c>
      <c r="CS289" s="105">
        <v>30000</v>
      </c>
      <c r="CT289" s="105">
        <v>30000</v>
      </c>
      <c r="CU289" s="105">
        <v>30000</v>
      </c>
      <c r="CV289" s="105">
        <v>30000</v>
      </c>
      <c r="CW289" s="106">
        <v>30000</v>
      </c>
      <c r="CX289" s="316">
        <v>33333.333333333336</v>
      </c>
      <c r="CY289" s="319">
        <v>33333.333333333336</v>
      </c>
      <c r="CZ289" s="319">
        <v>33333.333333333336</v>
      </c>
      <c r="DA289" s="319">
        <v>33333.333333333336</v>
      </c>
      <c r="DB289" s="319">
        <v>33333.333333333336</v>
      </c>
      <c r="DC289" s="319">
        <v>33333.333333333336</v>
      </c>
      <c r="DD289" s="319">
        <v>33333.333333333336</v>
      </c>
      <c r="DE289" s="319">
        <v>33333.333333333336</v>
      </c>
      <c r="DF289" s="319">
        <v>33333.333333333336</v>
      </c>
      <c r="DG289" s="319">
        <v>33333.333333333336</v>
      </c>
      <c r="DH289" s="319">
        <v>33333.333333333336</v>
      </c>
      <c r="DI289" s="315">
        <v>33333.333333333336</v>
      </c>
      <c r="DJ289" s="104">
        <v>33333.333333333336</v>
      </c>
      <c r="DK289" s="105">
        <v>33333.333333333336</v>
      </c>
      <c r="DL289" s="105">
        <v>33333.333333333336</v>
      </c>
      <c r="DM289" s="105">
        <v>33333.333333333336</v>
      </c>
      <c r="DN289" s="105">
        <v>33333.333333333336</v>
      </c>
      <c r="DO289" s="105">
        <v>33333.333333333336</v>
      </c>
      <c r="DP289" s="105">
        <v>33333.333333333336</v>
      </c>
      <c r="DQ289" s="105">
        <v>33333.333333333336</v>
      </c>
      <c r="DR289" s="105">
        <v>33333.333333333336</v>
      </c>
      <c r="DS289" s="105">
        <v>33333.333333333336</v>
      </c>
      <c r="DT289" s="105">
        <v>33333.333333333336</v>
      </c>
      <c r="DU289" s="106">
        <v>33333.333333333336</v>
      </c>
    </row>
    <row r="290" spans="1:125">
      <c r="D290" s="74" t="str">
        <f t="shared" si="37"/>
        <v>4127p</v>
      </c>
      <c r="E290" s="78" t="s">
        <v>87</v>
      </c>
      <c r="F290" s="104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6"/>
      <c r="R290" s="104"/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6"/>
      <c r="AD290" s="104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6"/>
      <c r="AP290" s="104"/>
      <c r="AQ290" s="105"/>
      <c r="AR290" s="105"/>
      <c r="AS290" s="105"/>
      <c r="AT290" s="105"/>
      <c r="AU290" s="105"/>
      <c r="AV290" s="105"/>
      <c r="AW290" s="105"/>
      <c r="AX290" s="105"/>
      <c r="AY290" s="105"/>
      <c r="AZ290" s="105"/>
      <c r="BA290" s="106"/>
      <c r="BB290" s="104"/>
      <c r="BC290" s="105"/>
      <c r="BD290" s="105"/>
      <c r="BE290" s="105"/>
      <c r="BF290" s="105"/>
      <c r="BG290" s="105"/>
      <c r="BH290" s="105"/>
      <c r="BI290" s="105"/>
      <c r="BJ290" s="105"/>
      <c r="BK290" s="105"/>
      <c r="BL290" s="105"/>
      <c r="BM290" s="106"/>
      <c r="BN290" s="104"/>
      <c r="BO290" s="105"/>
      <c r="BP290" s="105"/>
      <c r="BQ290" s="105"/>
      <c r="BR290" s="105"/>
      <c r="BS290" s="105"/>
      <c r="BT290" s="105"/>
      <c r="BU290" s="105"/>
      <c r="BV290" s="105"/>
      <c r="BW290" s="105"/>
      <c r="BX290" s="105"/>
      <c r="BY290" s="106"/>
      <c r="BZ290" s="104"/>
      <c r="CA290" s="105"/>
      <c r="CB290" s="105"/>
      <c r="CC290" s="105"/>
      <c r="CD290" s="105"/>
      <c r="CE290" s="105"/>
      <c r="CF290" s="105"/>
      <c r="CG290" s="105"/>
      <c r="CH290" s="105"/>
      <c r="CI290" s="105"/>
      <c r="CJ290" s="105"/>
      <c r="CK290" s="105"/>
      <c r="CL290" s="104">
        <v>697395.23416666663</v>
      </c>
      <c r="CM290" s="105">
        <v>697395.23416666663</v>
      </c>
      <c r="CN290" s="105">
        <v>697395.23416666663</v>
      </c>
      <c r="CO290" s="105">
        <v>697395.23416666663</v>
      </c>
      <c r="CP290" s="105">
        <v>697395.23416666663</v>
      </c>
      <c r="CQ290" s="105">
        <v>697395.23416666663</v>
      </c>
      <c r="CR290" s="105">
        <v>697395.23416666663</v>
      </c>
      <c r="CS290" s="105">
        <v>697395.23416666663</v>
      </c>
      <c r="CT290" s="105">
        <v>697395.23416666663</v>
      </c>
      <c r="CU290" s="105">
        <v>697395.23416666663</v>
      </c>
      <c r="CV290" s="105">
        <v>697395.23416666663</v>
      </c>
      <c r="CW290" s="106">
        <v>697395.23416666663</v>
      </c>
      <c r="CX290" s="316">
        <v>673594.27500000002</v>
      </c>
      <c r="CY290" s="319">
        <v>673594.27500000002</v>
      </c>
      <c r="CZ290" s="319">
        <v>673594.27500000002</v>
      </c>
      <c r="DA290" s="319">
        <v>673594.27500000002</v>
      </c>
      <c r="DB290" s="319">
        <v>673594.27500000002</v>
      </c>
      <c r="DC290" s="319">
        <v>673594.27500000002</v>
      </c>
      <c r="DD290" s="319">
        <v>673594.27500000002</v>
      </c>
      <c r="DE290" s="319">
        <v>673594.27500000002</v>
      </c>
      <c r="DF290" s="319">
        <v>673594.27500000002</v>
      </c>
      <c r="DG290" s="319">
        <v>673594.27500000002</v>
      </c>
      <c r="DH290" s="319">
        <v>673594.27500000002</v>
      </c>
      <c r="DI290" s="315">
        <v>673594.27500000002</v>
      </c>
      <c r="DJ290" s="104">
        <v>675864.98</v>
      </c>
      <c r="DK290" s="105">
        <v>675864.98</v>
      </c>
      <c r="DL290" s="105">
        <v>675864.98</v>
      </c>
      <c r="DM290" s="105">
        <v>675864.98</v>
      </c>
      <c r="DN290" s="105">
        <v>675864.98</v>
      </c>
      <c r="DO290" s="105">
        <v>675864.98</v>
      </c>
      <c r="DP290" s="105">
        <v>675864.98</v>
      </c>
      <c r="DQ290" s="105">
        <v>675864.98</v>
      </c>
      <c r="DR290" s="105">
        <v>675864.98</v>
      </c>
      <c r="DS290" s="105">
        <v>675864.98</v>
      </c>
      <c r="DT290" s="105">
        <v>675864.98</v>
      </c>
      <c r="DU290" s="106">
        <v>675864.98</v>
      </c>
    </row>
    <row r="291" spans="1:125" s="9" customFormat="1">
      <c r="A291" s="140"/>
      <c r="B291" s="140"/>
      <c r="C291" s="140">
        <v>413</v>
      </c>
      <c r="D291" s="140" t="str">
        <f t="shared" si="37"/>
        <v>413p</v>
      </c>
      <c r="E291" s="141" t="s">
        <v>156</v>
      </c>
      <c r="F291" s="142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4"/>
      <c r="R291" s="142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4"/>
      <c r="AD291" s="142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4"/>
      <c r="AP291" s="142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4"/>
      <c r="BB291" s="142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4"/>
      <c r="BN291" s="142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4"/>
      <c r="BZ291" s="142"/>
      <c r="CA291" s="143"/>
      <c r="CB291" s="143"/>
      <c r="CC291" s="143"/>
      <c r="CD291" s="143"/>
      <c r="CE291" s="143"/>
      <c r="CF291" s="143"/>
      <c r="CG291" s="143"/>
      <c r="CH291" s="143"/>
      <c r="CI291" s="143"/>
      <c r="CJ291" s="143"/>
      <c r="CK291" s="143"/>
      <c r="CL291" s="142">
        <f t="shared" ref="CL291:CX291" si="38">+SUM(CL292:CL297)</f>
        <v>2109966.5125000002</v>
      </c>
      <c r="CM291" s="143">
        <f t="shared" si="38"/>
        <v>2109966.5125000002</v>
      </c>
      <c r="CN291" s="143">
        <f t="shared" si="38"/>
        <v>2109966.5125000002</v>
      </c>
      <c r="CO291" s="143">
        <f t="shared" si="38"/>
        <v>2109966.5125000002</v>
      </c>
      <c r="CP291" s="143">
        <f t="shared" si="38"/>
        <v>2109966.5125000002</v>
      </c>
      <c r="CQ291" s="143">
        <f t="shared" si="38"/>
        <v>2109966.5125000002</v>
      </c>
      <c r="CR291" s="143">
        <f t="shared" si="38"/>
        <v>2109966.5125000002</v>
      </c>
      <c r="CS291" s="143">
        <f t="shared" si="38"/>
        <v>2109966.5125000002</v>
      </c>
      <c r="CT291" s="143">
        <f t="shared" si="38"/>
        <v>2109966.5125000002</v>
      </c>
      <c r="CU291" s="143">
        <f t="shared" si="38"/>
        <v>2109966.5125000002</v>
      </c>
      <c r="CV291" s="143">
        <f t="shared" si="38"/>
        <v>2109966.5125000002</v>
      </c>
      <c r="CW291" s="144">
        <f t="shared" si="38"/>
        <v>2109966.5125000002</v>
      </c>
      <c r="CX291" s="317">
        <f t="shared" si="38"/>
        <v>2567060.8260771562</v>
      </c>
      <c r="CY291" s="320">
        <f t="shared" ref="CY291:DI291" si="39">+SUM(CY292:CY297)</f>
        <v>2567060.8260771562</v>
      </c>
      <c r="CZ291" s="320">
        <f t="shared" si="39"/>
        <v>2567060.8260771562</v>
      </c>
      <c r="DA291" s="320">
        <f t="shared" si="39"/>
        <v>2567060.8260771562</v>
      </c>
      <c r="DB291" s="320">
        <f t="shared" si="39"/>
        <v>2567060.8260771562</v>
      </c>
      <c r="DC291" s="320">
        <f t="shared" si="39"/>
        <v>2567060.8260771562</v>
      </c>
      <c r="DD291" s="320">
        <f t="shared" si="39"/>
        <v>2567060.8260771562</v>
      </c>
      <c r="DE291" s="320">
        <f t="shared" si="39"/>
        <v>2567060.8260771562</v>
      </c>
      <c r="DF291" s="320">
        <f t="shared" si="39"/>
        <v>2567060.8260771562</v>
      </c>
      <c r="DG291" s="320">
        <f t="shared" si="39"/>
        <v>2567060.8260771562</v>
      </c>
      <c r="DH291" s="320">
        <f t="shared" si="39"/>
        <v>2567060.8260771562</v>
      </c>
      <c r="DI291" s="318">
        <f t="shared" si="39"/>
        <v>2567060.8260771562</v>
      </c>
      <c r="DJ291" s="142">
        <f>+SUM(DJ292:DJ297)</f>
        <v>2450506.84</v>
      </c>
      <c r="DK291" s="143">
        <f t="shared" ref="DK291:DU291" si="40">+SUM(DK292:DK297)</f>
        <v>2450506.84</v>
      </c>
      <c r="DL291" s="143">
        <f t="shared" si="40"/>
        <v>2450506.84</v>
      </c>
      <c r="DM291" s="143">
        <f t="shared" si="40"/>
        <v>2450506.84</v>
      </c>
      <c r="DN291" s="143">
        <f t="shared" si="40"/>
        <v>2450506.84</v>
      </c>
      <c r="DO291" s="143">
        <f t="shared" si="40"/>
        <v>2450506.84</v>
      </c>
      <c r="DP291" s="143">
        <f t="shared" si="40"/>
        <v>2450506.84</v>
      </c>
      <c r="DQ291" s="143">
        <f t="shared" si="40"/>
        <v>2450506.84</v>
      </c>
      <c r="DR291" s="143">
        <f t="shared" si="40"/>
        <v>2450506.84</v>
      </c>
      <c r="DS291" s="143">
        <f t="shared" si="40"/>
        <v>2450506.84</v>
      </c>
      <c r="DT291" s="143">
        <f t="shared" si="40"/>
        <v>2450506.84</v>
      </c>
      <c r="DU291" s="144">
        <f t="shared" si="40"/>
        <v>2450506.84</v>
      </c>
    </row>
    <row r="292" spans="1:125">
      <c r="D292" s="74" t="str">
        <f t="shared" si="37"/>
        <v>4131p</v>
      </c>
      <c r="E292" s="78" t="s">
        <v>158</v>
      </c>
      <c r="F292" s="104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6"/>
      <c r="R292" s="104"/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6"/>
      <c r="AD292" s="104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6"/>
      <c r="AP292" s="104"/>
      <c r="AQ292" s="105"/>
      <c r="AR292" s="105"/>
      <c r="AS292" s="105"/>
      <c r="AT292" s="105"/>
      <c r="AU292" s="105"/>
      <c r="AV292" s="105"/>
      <c r="AW292" s="105"/>
      <c r="AX292" s="105"/>
      <c r="AY292" s="105"/>
      <c r="AZ292" s="105"/>
      <c r="BA292" s="106"/>
      <c r="BB292" s="104"/>
      <c r="BC292" s="105"/>
      <c r="BD292" s="105"/>
      <c r="BE292" s="105"/>
      <c r="BF292" s="105"/>
      <c r="BG292" s="105"/>
      <c r="BH292" s="105"/>
      <c r="BI292" s="105"/>
      <c r="BJ292" s="105"/>
      <c r="BK292" s="105"/>
      <c r="BL292" s="105"/>
      <c r="BM292" s="106"/>
      <c r="BN292" s="104"/>
      <c r="BO292" s="105"/>
      <c r="BP292" s="105"/>
      <c r="BQ292" s="105"/>
      <c r="BR292" s="105"/>
      <c r="BS292" s="105"/>
      <c r="BT292" s="105"/>
      <c r="BU292" s="105"/>
      <c r="BV292" s="105"/>
      <c r="BW292" s="105"/>
      <c r="BX292" s="105"/>
      <c r="BY292" s="106"/>
      <c r="BZ292" s="104"/>
      <c r="CA292" s="105"/>
      <c r="CB292" s="105"/>
      <c r="CC292" s="105"/>
      <c r="CD292" s="105"/>
      <c r="CE292" s="105"/>
      <c r="CF292" s="105"/>
      <c r="CG292" s="105"/>
      <c r="CH292" s="105"/>
      <c r="CI292" s="105"/>
      <c r="CJ292" s="105"/>
      <c r="CK292" s="105"/>
      <c r="CL292" s="104">
        <v>524982.86083333334</v>
      </c>
      <c r="CM292" s="105">
        <v>524982.86083333334</v>
      </c>
      <c r="CN292" s="105">
        <v>524982.86083333334</v>
      </c>
      <c r="CO292" s="105">
        <v>524982.86083333334</v>
      </c>
      <c r="CP292" s="105">
        <v>524982.86083333334</v>
      </c>
      <c r="CQ292" s="105">
        <v>524982.86083333334</v>
      </c>
      <c r="CR292" s="105">
        <v>524982.86083333334</v>
      </c>
      <c r="CS292" s="105">
        <v>524982.86083333334</v>
      </c>
      <c r="CT292" s="105">
        <v>524982.86083333334</v>
      </c>
      <c r="CU292" s="105">
        <v>524982.86083333334</v>
      </c>
      <c r="CV292" s="105">
        <v>524982.86083333334</v>
      </c>
      <c r="CW292" s="106">
        <v>524982.86083333334</v>
      </c>
      <c r="CX292" s="316">
        <v>509745.79880760954</v>
      </c>
      <c r="CY292" s="319">
        <v>509745.79880760954</v>
      </c>
      <c r="CZ292" s="319">
        <v>509745.79880760954</v>
      </c>
      <c r="DA292" s="319">
        <v>509745.79880760954</v>
      </c>
      <c r="DB292" s="319">
        <v>509745.79880760954</v>
      </c>
      <c r="DC292" s="319">
        <v>509745.79880760954</v>
      </c>
      <c r="DD292" s="319">
        <v>509745.79880760954</v>
      </c>
      <c r="DE292" s="319">
        <v>509745.79880760954</v>
      </c>
      <c r="DF292" s="319">
        <v>509745.79880760954</v>
      </c>
      <c r="DG292" s="319">
        <v>509745.79880760954</v>
      </c>
      <c r="DH292" s="319">
        <v>509745.79880760954</v>
      </c>
      <c r="DI292" s="315">
        <v>509745.79880760954</v>
      </c>
      <c r="DJ292" s="104">
        <v>563652.23916666664</v>
      </c>
      <c r="DK292" s="105">
        <v>563652.23916666664</v>
      </c>
      <c r="DL292" s="105">
        <v>563652.23916666664</v>
      </c>
      <c r="DM292" s="105">
        <v>563652.23916666664</v>
      </c>
      <c r="DN292" s="105">
        <v>563652.23916666664</v>
      </c>
      <c r="DO292" s="105">
        <v>563652.23916666664</v>
      </c>
      <c r="DP292" s="105">
        <v>563652.23916666664</v>
      </c>
      <c r="DQ292" s="105">
        <v>563652.23916666664</v>
      </c>
      <c r="DR292" s="105">
        <v>563652.23916666664</v>
      </c>
      <c r="DS292" s="105">
        <v>563652.23916666664</v>
      </c>
      <c r="DT292" s="105">
        <v>563652.23916666664</v>
      </c>
      <c r="DU292" s="106">
        <v>563652.23916666664</v>
      </c>
    </row>
    <row r="293" spans="1:125">
      <c r="D293" s="74" t="str">
        <f t="shared" si="37"/>
        <v>4132p</v>
      </c>
      <c r="E293" s="78" t="s">
        <v>160</v>
      </c>
      <c r="F293" s="104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6"/>
      <c r="R293" s="104"/>
      <c r="S293" s="105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6"/>
      <c r="AD293" s="104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6"/>
      <c r="AP293" s="104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6"/>
      <c r="BB293" s="104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6"/>
      <c r="BN293" s="104"/>
      <c r="BO293" s="105"/>
      <c r="BP293" s="105"/>
      <c r="BQ293" s="105"/>
      <c r="BR293" s="105"/>
      <c r="BS293" s="105"/>
      <c r="BT293" s="105"/>
      <c r="BU293" s="105"/>
      <c r="BV293" s="105"/>
      <c r="BW293" s="105"/>
      <c r="BX293" s="105"/>
      <c r="BY293" s="106"/>
      <c r="BZ293" s="104"/>
      <c r="CA293" s="105"/>
      <c r="CB293" s="105"/>
      <c r="CC293" s="105"/>
      <c r="CD293" s="105"/>
      <c r="CE293" s="105"/>
      <c r="CF293" s="105"/>
      <c r="CG293" s="105"/>
      <c r="CH293" s="105"/>
      <c r="CI293" s="105"/>
      <c r="CJ293" s="105"/>
      <c r="CK293" s="105"/>
      <c r="CL293" s="104">
        <v>57550.642499999994</v>
      </c>
      <c r="CM293" s="105">
        <v>57550.642499999994</v>
      </c>
      <c r="CN293" s="105">
        <v>57550.642499999994</v>
      </c>
      <c r="CO293" s="105">
        <v>57550.642499999994</v>
      </c>
      <c r="CP293" s="105">
        <v>57550.642499999994</v>
      </c>
      <c r="CQ293" s="105">
        <v>57550.642499999994</v>
      </c>
      <c r="CR293" s="105">
        <v>57550.642499999994</v>
      </c>
      <c r="CS293" s="105">
        <v>57550.642499999994</v>
      </c>
      <c r="CT293" s="105">
        <v>57550.642499999994</v>
      </c>
      <c r="CU293" s="105">
        <v>57550.642499999994</v>
      </c>
      <c r="CV293" s="105">
        <v>57550.642499999994</v>
      </c>
      <c r="CW293" s="106">
        <v>57550.642499999994</v>
      </c>
      <c r="CX293" s="316">
        <v>68000.435934037057</v>
      </c>
      <c r="CY293" s="319">
        <v>68000.435934037057</v>
      </c>
      <c r="CZ293" s="319">
        <v>68000.435934037057</v>
      </c>
      <c r="DA293" s="319">
        <v>68000.435934037057</v>
      </c>
      <c r="DB293" s="319">
        <v>68000.435934037057</v>
      </c>
      <c r="DC293" s="319">
        <v>68000.435934037057</v>
      </c>
      <c r="DD293" s="319">
        <v>68000.435934037057</v>
      </c>
      <c r="DE293" s="319">
        <v>68000.435934037057</v>
      </c>
      <c r="DF293" s="319">
        <v>68000.435934037057</v>
      </c>
      <c r="DG293" s="319">
        <v>68000.435934037057</v>
      </c>
      <c r="DH293" s="319">
        <v>68000.435934037057</v>
      </c>
      <c r="DI293" s="315">
        <v>68000.435934037057</v>
      </c>
      <c r="DJ293" s="104">
        <v>82363.179166666669</v>
      </c>
      <c r="DK293" s="105">
        <v>82363.179166666669</v>
      </c>
      <c r="DL293" s="105">
        <v>82363.179166666669</v>
      </c>
      <c r="DM293" s="105">
        <v>82363.179166666669</v>
      </c>
      <c r="DN293" s="105">
        <v>82363.179166666669</v>
      </c>
      <c r="DO293" s="105">
        <v>82363.179166666669</v>
      </c>
      <c r="DP293" s="105">
        <v>82363.179166666669</v>
      </c>
      <c r="DQ293" s="105">
        <v>82363.179166666669</v>
      </c>
      <c r="DR293" s="105">
        <v>82363.179166666669</v>
      </c>
      <c r="DS293" s="105">
        <v>82363.179166666669</v>
      </c>
      <c r="DT293" s="105">
        <v>82363.179166666669</v>
      </c>
      <c r="DU293" s="106">
        <v>82363.179166666669</v>
      </c>
    </row>
    <row r="294" spans="1:125">
      <c r="D294" s="74" t="str">
        <f t="shared" si="37"/>
        <v>4133p</v>
      </c>
      <c r="E294" s="78" t="s">
        <v>162</v>
      </c>
      <c r="F294" s="104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6"/>
      <c r="R294" s="104"/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6"/>
      <c r="AD294" s="104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6"/>
      <c r="AP294" s="104"/>
      <c r="AQ294" s="105"/>
      <c r="AR294" s="105"/>
      <c r="AS294" s="105"/>
      <c r="AT294" s="105"/>
      <c r="AU294" s="105"/>
      <c r="AV294" s="105"/>
      <c r="AW294" s="105"/>
      <c r="AX294" s="105"/>
      <c r="AY294" s="105"/>
      <c r="AZ294" s="105"/>
      <c r="BA294" s="106"/>
      <c r="BB294" s="104"/>
      <c r="BC294" s="105"/>
      <c r="BD294" s="105"/>
      <c r="BE294" s="105"/>
      <c r="BF294" s="105"/>
      <c r="BG294" s="105"/>
      <c r="BH294" s="105"/>
      <c r="BI294" s="105"/>
      <c r="BJ294" s="105"/>
      <c r="BK294" s="105"/>
      <c r="BL294" s="105"/>
      <c r="BM294" s="106"/>
      <c r="BN294" s="104"/>
      <c r="BO294" s="105"/>
      <c r="BP294" s="105"/>
      <c r="BQ294" s="105"/>
      <c r="BR294" s="105"/>
      <c r="BS294" s="105"/>
      <c r="BT294" s="105"/>
      <c r="BU294" s="105"/>
      <c r="BV294" s="105"/>
      <c r="BW294" s="105"/>
      <c r="BX294" s="105"/>
      <c r="BY294" s="106"/>
      <c r="BZ294" s="104"/>
      <c r="CA294" s="105"/>
      <c r="CB294" s="105"/>
      <c r="CC294" s="105"/>
      <c r="CD294" s="105"/>
      <c r="CE294" s="105"/>
      <c r="CF294" s="105"/>
      <c r="CG294" s="105"/>
      <c r="CH294" s="105"/>
      <c r="CI294" s="105"/>
      <c r="CJ294" s="105"/>
      <c r="CK294" s="105"/>
      <c r="CL294" s="104">
        <v>388482.88500000001</v>
      </c>
      <c r="CM294" s="105">
        <v>388482.88500000001</v>
      </c>
      <c r="CN294" s="105">
        <v>388482.88500000001</v>
      </c>
      <c r="CO294" s="105">
        <v>388482.88500000001</v>
      </c>
      <c r="CP294" s="105">
        <v>388482.88500000001</v>
      </c>
      <c r="CQ294" s="105">
        <v>388482.88500000001</v>
      </c>
      <c r="CR294" s="105">
        <v>388482.88500000001</v>
      </c>
      <c r="CS294" s="105">
        <v>388482.88500000001</v>
      </c>
      <c r="CT294" s="105">
        <v>388482.88500000001</v>
      </c>
      <c r="CU294" s="105">
        <v>388482.88500000001</v>
      </c>
      <c r="CV294" s="105">
        <v>388482.88500000001</v>
      </c>
      <c r="CW294" s="106">
        <v>388482.88500000001</v>
      </c>
      <c r="CX294" s="316">
        <v>504921.06750279834</v>
      </c>
      <c r="CY294" s="319">
        <v>504921.06750279834</v>
      </c>
      <c r="CZ294" s="319">
        <v>504921.06750279834</v>
      </c>
      <c r="DA294" s="319">
        <v>504921.06750279834</v>
      </c>
      <c r="DB294" s="319">
        <v>504921.06750279834</v>
      </c>
      <c r="DC294" s="319">
        <v>504921.06750279834</v>
      </c>
      <c r="DD294" s="319">
        <v>504921.06750279834</v>
      </c>
      <c r="DE294" s="319">
        <v>504921.06750279834</v>
      </c>
      <c r="DF294" s="319">
        <v>504921.06750279834</v>
      </c>
      <c r="DG294" s="319">
        <v>504921.06750279834</v>
      </c>
      <c r="DH294" s="319">
        <v>504921.06750279834</v>
      </c>
      <c r="DI294" s="315">
        <v>504921.06750279834</v>
      </c>
      <c r="DJ294" s="104">
        <v>428059.09333333332</v>
      </c>
      <c r="DK294" s="105">
        <v>428059.09333333332</v>
      </c>
      <c r="DL294" s="105">
        <v>428059.09333333332</v>
      </c>
      <c r="DM294" s="105">
        <v>428059.09333333332</v>
      </c>
      <c r="DN294" s="105">
        <v>428059.09333333332</v>
      </c>
      <c r="DO294" s="105">
        <v>428059.09333333332</v>
      </c>
      <c r="DP294" s="105">
        <v>428059.09333333332</v>
      </c>
      <c r="DQ294" s="105">
        <v>428059.09333333332</v>
      </c>
      <c r="DR294" s="105">
        <v>428059.09333333332</v>
      </c>
      <c r="DS294" s="105">
        <v>428059.09333333332</v>
      </c>
      <c r="DT294" s="105">
        <v>428059.09333333332</v>
      </c>
      <c r="DU294" s="106">
        <v>428059.09333333332</v>
      </c>
    </row>
    <row r="295" spans="1:125">
      <c r="D295" s="74" t="str">
        <f t="shared" si="37"/>
        <v>4134p</v>
      </c>
      <c r="E295" s="78" t="s">
        <v>164</v>
      </c>
      <c r="F295" s="104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6"/>
      <c r="R295" s="104"/>
      <c r="S295" s="105"/>
      <c r="T295" s="105"/>
      <c r="U295" s="105"/>
      <c r="V295" s="105"/>
      <c r="W295" s="105"/>
      <c r="X295" s="105"/>
      <c r="Y295" s="105"/>
      <c r="Z295" s="105"/>
      <c r="AA295" s="105"/>
      <c r="AB295" s="105"/>
      <c r="AC295" s="106"/>
      <c r="AD295" s="104"/>
      <c r="AE295" s="105"/>
      <c r="AF295" s="105"/>
      <c r="AG295" s="105"/>
      <c r="AH295" s="105"/>
      <c r="AI295" s="105"/>
      <c r="AJ295" s="105"/>
      <c r="AK295" s="105"/>
      <c r="AL295" s="105"/>
      <c r="AM295" s="105"/>
      <c r="AN295" s="105"/>
      <c r="AO295" s="106"/>
      <c r="AP295" s="104"/>
      <c r="AQ295" s="105"/>
      <c r="AR295" s="105"/>
      <c r="AS295" s="105"/>
      <c r="AT295" s="105"/>
      <c r="AU295" s="105"/>
      <c r="AV295" s="105"/>
      <c r="AW295" s="105"/>
      <c r="AX295" s="105"/>
      <c r="AY295" s="105"/>
      <c r="AZ295" s="105"/>
      <c r="BA295" s="106"/>
      <c r="BB295" s="104"/>
      <c r="BC295" s="105"/>
      <c r="BD295" s="105"/>
      <c r="BE295" s="105"/>
      <c r="BF295" s="105"/>
      <c r="BG295" s="105"/>
      <c r="BH295" s="105"/>
      <c r="BI295" s="105"/>
      <c r="BJ295" s="105"/>
      <c r="BK295" s="105"/>
      <c r="BL295" s="105"/>
      <c r="BM295" s="106"/>
      <c r="BN295" s="104"/>
      <c r="BO295" s="105"/>
      <c r="BP295" s="105"/>
      <c r="BQ295" s="105"/>
      <c r="BR295" s="105"/>
      <c r="BS295" s="105"/>
      <c r="BT295" s="105"/>
      <c r="BU295" s="105"/>
      <c r="BV295" s="105"/>
      <c r="BW295" s="105"/>
      <c r="BX295" s="105"/>
      <c r="BY295" s="106"/>
      <c r="BZ295" s="104"/>
      <c r="CA295" s="105"/>
      <c r="CB295" s="105"/>
      <c r="CC295" s="105"/>
      <c r="CD295" s="105"/>
      <c r="CE295" s="105"/>
      <c r="CF295" s="105"/>
      <c r="CG295" s="105"/>
      <c r="CH295" s="105"/>
      <c r="CI295" s="105"/>
      <c r="CJ295" s="105"/>
      <c r="CK295" s="105"/>
      <c r="CL295" s="104">
        <v>500217.03249999997</v>
      </c>
      <c r="CM295" s="105">
        <v>500217.03249999997</v>
      </c>
      <c r="CN295" s="105">
        <v>500217.03249999997</v>
      </c>
      <c r="CO295" s="105">
        <v>500217.03249999997</v>
      </c>
      <c r="CP295" s="105">
        <v>500217.03249999997</v>
      </c>
      <c r="CQ295" s="105">
        <v>500217.03249999997</v>
      </c>
      <c r="CR295" s="105">
        <v>500217.03249999997</v>
      </c>
      <c r="CS295" s="105">
        <v>500217.03249999997</v>
      </c>
      <c r="CT295" s="105">
        <v>500217.03249999997</v>
      </c>
      <c r="CU295" s="105">
        <v>500217.03249999997</v>
      </c>
      <c r="CV295" s="105">
        <v>500217.03249999997</v>
      </c>
      <c r="CW295" s="106">
        <v>500217.03249999997</v>
      </c>
      <c r="CX295" s="316">
        <v>570061.04204176902</v>
      </c>
      <c r="CY295" s="319">
        <v>570061.04204176902</v>
      </c>
      <c r="CZ295" s="319">
        <v>570061.04204176902</v>
      </c>
      <c r="DA295" s="319">
        <v>570061.04204176902</v>
      </c>
      <c r="DB295" s="319">
        <v>570061.04204176902</v>
      </c>
      <c r="DC295" s="319">
        <v>570061.04204176902</v>
      </c>
      <c r="DD295" s="319">
        <v>570061.04204176902</v>
      </c>
      <c r="DE295" s="319">
        <v>570061.04204176902</v>
      </c>
      <c r="DF295" s="319">
        <v>570061.04204176902</v>
      </c>
      <c r="DG295" s="319">
        <v>570061.04204176902</v>
      </c>
      <c r="DH295" s="319">
        <v>570061.04204176902</v>
      </c>
      <c r="DI295" s="315">
        <v>570061.04204176902</v>
      </c>
      <c r="DJ295" s="104">
        <v>589989.77749999997</v>
      </c>
      <c r="DK295" s="105">
        <v>589989.77749999997</v>
      </c>
      <c r="DL295" s="105">
        <v>589989.77749999997</v>
      </c>
      <c r="DM295" s="105">
        <v>589989.77749999997</v>
      </c>
      <c r="DN295" s="105">
        <v>589989.77749999997</v>
      </c>
      <c r="DO295" s="105">
        <v>589989.77749999997</v>
      </c>
      <c r="DP295" s="105">
        <v>589989.77749999997</v>
      </c>
      <c r="DQ295" s="105">
        <v>589989.77749999997</v>
      </c>
      <c r="DR295" s="105">
        <v>589989.77749999997</v>
      </c>
      <c r="DS295" s="105">
        <v>589989.77749999997</v>
      </c>
      <c r="DT295" s="105">
        <v>589989.77749999997</v>
      </c>
      <c r="DU295" s="106">
        <v>589989.77749999997</v>
      </c>
    </row>
    <row r="296" spans="1:125">
      <c r="D296" s="74" t="str">
        <f t="shared" si="37"/>
        <v>4135p</v>
      </c>
      <c r="E296" s="78" t="s">
        <v>166</v>
      </c>
      <c r="F296" s="104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6"/>
      <c r="R296" s="104"/>
      <c r="S296" s="105"/>
      <c r="T296" s="105"/>
      <c r="U296" s="105"/>
      <c r="V296" s="105"/>
      <c r="W296" s="105"/>
      <c r="X296" s="105"/>
      <c r="Y296" s="105"/>
      <c r="Z296" s="105"/>
      <c r="AA296" s="105"/>
      <c r="AB296" s="105"/>
      <c r="AC296" s="106"/>
      <c r="AD296" s="104"/>
      <c r="AE296" s="105"/>
      <c r="AF296" s="105"/>
      <c r="AG296" s="105"/>
      <c r="AH296" s="105"/>
      <c r="AI296" s="105"/>
      <c r="AJ296" s="105"/>
      <c r="AK296" s="105"/>
      <c r="AL296" s="105"/>
      <c r="AM296" s="105"/>
      <c r="AN296" s="105"/>
      <c r="AO296" s="106"/>
      <c r="AP296" s="104"/>
      <c r="AQ296" s="105"/>
      <c r="AR296" s="105"/>
      <c r="AS296" s="105"/>
      <c r="AT296" s="105"/>
      <c r="AU296" s="105"/>
      <c r="AV296" s="105"/>
      <c r="AW296" s="105"/>
      <c r="AX296" s="105"/>
      <c r="AY296" s="105"/>
      <c r="AZ296" s="105"/>
      <c r="BA296" s="106"/>
      <c r="BB296" s="104"/>
      <c r="BC296" s="105"/>
      <c r="BD296" s="105"/>
      <c r="BE296" s="105"/>
      <c r="BF296" s="105"/>
      <c r="BG296" s="105"/>
      <c r="BH296" s="105"/>
      <c r="BI296" s="105"/>
      <c r="BJ296" s="105"/>
      <c r="BK296" s="105"/>
      <c r="BL296" s="105"/>
      <c r="BM296" s="106"/>
      <c r="BN296" s="104"/>
      <c r="BO296" s="105"/>
      <c r="BP296" s="105"/>
      <c r="BQ296" s="105"/>
      <c r="BR296" s="105"/>
      <c r="BS296" s="105"/>
      <c r="BT296" s="105"/>
      <c r="BU296" s="105"/>
      <c r="BV296" s="105"/>
      <c r="BW296" s="105"/>
      <c r="BX296" s="105"/>
      <c r="BY296" s="106"/>
      <c r="BZ296" s="104"/>
      <c r="CA296" s="105"/>
      <c r="CB296" s="105"/>
      <c r="CC296" s="105"/>
      <c r="CD296" s="105"/>
      <c r="CE296" s="105"/>
      <c r="CF296" s="105"/>
      <c r="CG296" s="105"/>
      <c r="CH296" s="105"/>
      <c r="CI296" s="105"/>
      <c r="CJ296" s="105"/>
      <c r="CK296" s="105"/>
      <c r="CL296" s="104">
        <v>638733.09166666667</v>
      </c>
      <c r="CM296" s="105">
        <v>638733.09166666667</v>
      </c>
      <c r="CN296" s="105">
        <v>638733.09166666667</v>
      </c>
      <c r="CO296" s="105">
        <v>638733.09166666667</v>
      </c>
      <c r="CP296" s="105">
        <v>638733.09166666667</v>
      </c>
      <c r="CQ296" s="105">
        <v>638733.09166666667</v>
      </c>
      <c r="CR296" s="105">
        <v>638733.09166666667</v>
      </c>
      <c r="CS296" s="105">
        <v>638733.09166666667</v>
      </c>
      <c r="CT296" s="105">
        <v>638733.09166666667</v>
      </c>
      <c r="CU296" s="105">
        <v>638733.09166666667</v>
      </c>
      <c r="CV296" s="105">
        <v>638733.09166666667</v>
      </c>
      <c r="CW296" s="106">
        <v>638733.09166666667</v>
      </c>
      <c r="CX296" s="316">
        <v>894502.49057674524</v>
      </c>
      <c r="CY296" s="319">
        <v>894502.49057674524</v>
      </c>
      <c r="CZ296" s="319">
        <v>894502.49057674524</v>
      </c>
      <c r="DA296" s="319">
        <v>894502.49057674524</v>
      </c>
      <c r="DB296" s="319">
        <v>894502.49057674524</v>
      </c>
      <c r="DC296" s="319">
        <v>894502.49057674524</v>
      </c>
      <c r="DD296" s="319">
        <v>894502.49057674524</v>
      </c>
      <c r="DE296" s="319">
        <v>894502.49057674524</v>
      </c>
      <c r="DF296" s="319">
        <v>894502.49057674524</v>
      </c>
      <c r="DG296" s="319">
        <v>894502.49057674524</v>
      </c>
      <c r="DH296" s="319">
        <v>894502.49057674524</v>
      </c>
      <c r="DI296" s="315">
        <v>894502.49057674524</v>
      </c>
      <c r="DJ296" s="104">
        <v>755325.88416666677</v>
      </c>
      <c r="DK296" s="105">
        <v>755325.88416666677</v>
      </c>
      <c r="DL296" s="105">
        <v>755325.88416666677</v>
      </c>
      <c r="DM296" s="105">
        <v>755325.88416666677</v>
      </c>
      <c r="DN296" s="105">
        <v>755325.88416666677</v>
      </c>
      <c r="DO296" s="105">
        <v>755325.88416666677</v>
      </c>
      <c r="DP296" s="105">
        <v>755325.88416666677</v>
      </c>
      <c r="DQ296" s="105">
        <v>755325.88416666677</v>
      </c>
      <c r="DR296" s="105">
        <v>755325.88416666677</v>
      </c>
      <c r="DS296" s="105">
        <v>755325.88416666677</v>
      </c>
      <c r="DT296" s="105">
        <v>755325.88416666677</v>
      </c>
      <c r="DU296" s="106">
        <v>755325.88416666677</v>
      </c>
    </row>
    <row r="297" spans="1:125">
      <c r="D297" s="74" t="str">
        <f t="shared" si="37"/>
        <v>4139p</v>
      </c>
      <c r="E297" s="78" t="s">
        <v>168</v>
      </c>
      <c r="F297" s="104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6"/>
      <c r="R297" s="104"/>
      <c r="S297" s="105"/>
      <c r="T297" s="105"/>
      <c r="U297" s="105"/>
      <c r="V297" s="105"/>
      <c r="W297" s="105"/>
      <c r="X297" s="105"/>
      <c r="Y297" s="105"/>
      <c r="Z297" s="105"/>
      <c r="AA297" s="105"/>
      <c r="AB297" s="105"/>
      <c r="AC297" s="106"/>
      <c r="AD297" s="104"/>
      <c r="AE297" s="105"/>
      <c r="AF297" s="105"/>
      <c r="AG297" s="105"/>
      <c r="AH297" s="105"/>
      <c r="AI297" s="105"/>
      <c r="AJ297" s="105"/>
      <c r="AK297" s="105"/>
      <c r="AL297" s="105"/>
      <c r="AM297" s="105"/>
      <c r="AN297" s="105"/>
      <c r="AO297" s="106"/>
      <c r="AP297" s="104"/>
      <c r="AQ297" s="105"/>
      <c r="AR297" s="105"/>
      <c r="AS297" s="105"/>
      <c r="AT297" s="105"/>
      <c r="AU297" s="105"/>
      <c r="AV297" s="105"/>
      <c r="AW297" s="105"/>
      <c r="AX297" s="105"/>
      <c r="AY297" s="105"/>
      <c r="AZ297" s="105"/>
      <c r="BA297" s="106"/>
      <c r="BB297" s="104"/>
      <c r="BC297" s="105"/>
      <c r="BD297" s="105"/>
      <c r="BE297" s="105"/>
      <c r="BF297" s="105"/>
      <c r="BG297" s="105"/>
      <c r="BH297" s="105"/>
      <c r="BI297" s="105"/>
      <c r="BJ297" s="105"/>
      <c r="BK297" s="105"/>
      <c r="BL297" s="105"/>
      <c r="BM297" s="106"/>
      <c r="BN297" s="104"/>
      <c r="BO297" s="105"/>
      <c r="BP297" s="105"/>
      <c r="BQ297" s="105"/>
      <c r="BR297" s="105"/>
      <c r="BS297" s="105"/>
      <c r="BT297" s="105"/>
      <c r="BU297" s="105"/>
      <c r="BV297" s="105"/>
      <c r="BW297" s="105"/>
      <c r="BX297" s="105"/>
      <c r="BY297" s="106"/>
      <c r="BZ297" s="104"/>
      <c r="CA297" s="105"/>
      <c r="CB297" s="105"/>
      <c r="CC297" s="105"/>
      <c r="CD297" s="105"/>
      <c r="CE297" s="105"/>
      <c r="CF297" s="105"/>
      <c r="CG297" s="105"/>
      <c r="CH297" s="105"/>
      <c r="CI297" s="105"/>
      <c r="CJ297" s="105"/>
      <c r="CK297" s="105"/>
      <c r="CL297" s="104"/>
      <c r="CM297" s="105"/>
      <c r="CN297" s="105"/>
      <c r="CO297" s="105"/>
      <c r="CP297" s="105"/>
      <c r="CQ297" s="105"/>
      <c r="CR297" s="105"/>
      <c r="CS297" s="105"/>
      <c r="CT297" s="105"/>
      <c r="CU297" s="105"/>
      <c r="CV297" s="105"/>
      <c r="CW297" s="106"/>
      <c r="CX297" s="316">
        <v>19829.9912141971</v>
      </c>
      <c r="CY297" s="319">
        <v>19829.9912141971</v>
      </c>
      <c r="CZ297" s="319">
        <v>19829.9912141971</v>
      </c>
      <c r="DA297" s="319">
        <v>19829.9912141971</v>
      </c>
      <c r="DB297" s="319">
        <v>19829.9912141971</v>
      </c>
      <c r="DC297" s="319">
        <v>19829.9912141971</v>
      </c>
      <c r="DD297" s="319">
        <v>19829.9912141971</v>
      </c>
      <c r="DE297" s="319">
        <v>19829.9912141971</v>
      </c>
      <c r="DF297" s="319">
        <v>19829.9912141971</v>
      </c>
      <c r="DG297" s="319">
        <v>19829.9912141971</v>
      </c>
      <c r="DH297" s="319">
        <v>19829.9912141971</v>
      </c>
      <c r="DI297" s="315">
        <v>19829.9912141971</v>
      </c>
      <c r="DJ297" s="104">
        <v>31116.666666666668</v>
      </c>
      <c r="DK297" s="105">
        <v>31116.666666666668</v>
      </c>
      <c r="DL297" s="105">
        <v>31116.666666666668</v>
      </c>
      <c r="DM297" s="105">
        <v>31116.666666666668</v>
      </c>
      <c r="DN297" s="105">
        <v>31116.666666666668</v>
      </c>
      <c r="DO297" s="105">
        <v>31116.666666666668</v>
      </c>
      <c r="DP297" s="105">
        <v>31116.666666666668</v>
      </c>
      <c r="DQ297" s="105">
        <v>31116.666666666668</v>
      </c>
      <c r="DR297" s="105">
        <v>31116.666666666668</v>
      </c>
      <c r="DS297" s="105">
        <v>31116.666666666668</v>
      </c>
      <c r="DT297" s="105">
        <v>31116.666666666668</v>
      </c>
      <c r="DU297" s="106">
        <v>31116.666666666668</v>
      </c>
    </row>
    <row r="298" spans="1:125" s="9" customFormat="1">
      <c r="A298" s="140"/>
      <c r="B298" s="140"/>
      <c r="C298" s="140">
        <v>414</v>
      </c>
      <c r="D298" s="140" t="str">
        <f t="shared" si="37"/>
        <v>414p</v>
      </c>
      <c r="E298" s="141" t="s">
        <v>170</v>
      </c>
      <c r="F298" s="142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4"/>
      <c r="R298" s="142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4"/>
      <c r="AD298" s="142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4"/>
      <c r="AP298" s="142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4"/>
      <c r="BB298" s="142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4"/>
      <c r="BN298" s="142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4"/>
      <c r="BZ298" s="142"/>
      <c r="CA298" s="143"/>
      <c r="CB298" s="143"/>
      <c r="CC298" s="143"/>
      <c r="CD298" s="143"/>
      <c r="CE298" s="143"/>
      <c r="CF298" s="143"/>
      <c r="CG298" s="143"/>
      <c r="CH298" s="143"/>
      <c r="CI298" s="143"/>
      <c r="CJ298" s="143"/>
      <c r="CK298" s="143"/>
      <c r="CL298" s="142">
        <f t="shared" ref="CL298:CX298" si="41">+SUM(CL299:CL307)</f>
        <v>3636728.03</v>
      </c>
      <c r="CM298" s="143">
        <f t="shared" si="41"/>
        <v>3636728.03</v>
      </c>
      <c r="CN298" s="143">
        <f t="shared" si="41"/>
        <v>3636728.03</v>
      </c>
      <c r="CO298" s="143">
        <f t="shared" si="41"/>
        <v>3636728.03</v>
      </c>
      <c r="CP298" s="143">
        <f t="shared" si="41"/>
        <v>3636728.03</v>
      </c>
      <c r="CQ298" s="143">
        <f t="shared" si="41"/>
        <v>3636728.03</v>
      </c>
      <c r="CR298" s="143">
        <f t="shared" si="41"/>
        <v>3636728.03</v>
      </c>
      <c r="CS298" s="143">
        <f t="shared" si="41"/>
        <v>3636728.03</v>
      </c>
      <c r="CT298" s="143">
        <f t="shared" si="41"/>
        <v>3636728.03</v>
      </c>
      <c r="CU298" s="143">
        <f t="shared" si="41"/>
        <v>3636728.03</v>
      </c>
      <c r="CV298" s="143">
        <f t="shared" si="41"/>
        <v>3636728.03</v>
      </c>
      <c r="CW298" s="144">
        <f t="shared" si="41"/>
        <v>3636728.03</v>
      </c>
      <c r="CX298" s="317">
        <f t="shared" si="41"/>
        <v>3555210.7859614557</v>
      </c>
      <c r="CY298" s="320">
        <f t="shared" ref="CY298:DI298" si="42">+SUM(CY299:CY307)</f>
        <v>3555210.7859614557</v>
      </c>
      <c r="CZ298" s="320">
        <f t="shared" si="42"/>
        <v>3555210.7859614557</v>
      </c>
      <c r="DA298" s="320">
        <f t="shared" si="42"/>
        <v>3555210.7859614557</v>
      </c>
      <c r="DB298" s="320">
        <f t="shared" si="42"/>
        <v>3555210.7859614557</v>
      </c>
      <c r="DC298" s="320">
        <f t="shared" si="42"/>
        <v>3555210.7859614557</v>
      </c>
      <c r="DD298" s="320">
        <f t="shared" si="42"/>
        <v>3555210.7859614557</v>
      </c>
      <c r="DE298" s="320">
        <f t="shared" si="42"/>
        <v>3555210.7859614557</v>
      </c>
      <c r="DF298" s="320">
        <f t="shared" si="42"/>
        <v>3555210.7859614557</v>
      </c>
      <c r="DG298" s="320">
        <f t="shared" si="42"/>
        <v>3555210.7859614557</v>
      </c>
      <c r="DH298" s="320">
        <f t="shared" si="42"/>
        <v>3555210.7859614557</v>
      </c>
      <c r="DI298" s="318">
        <f t="shared" si="42"/>
        <v>3555210.7859614557</v>
      </c>
      <c r="DJ298" s="142">
        <f>+SUM(DJ299:DJ307)</f>
        <v>3460881.1266666669</v>
      </c>
      <c r="DK298" s="143">
        <f t="shared" ref="DK298:DU298" si="43">+SUM(DK299:DK307)</f>
        <v>3460881.1266666669</v>
      </c>
      <c r="DL298" s="143">
        <f t="shared" si="43"/>
        <v>3460881.1266666669</v>
      </c>
      <c r="DM298" s="143">
        <f t="shared" si="43"/>
        <v>3460881.1266666669</v>
      </c>
      <c r="DN298" s="143">
        <f t="shared" si="43"/>
        <v>3460881.1266666669</v>
      </c>
      <c r="DO298" s="143">
        <f t="shared" si="43"/>
        <v>3460881.1266666669</v>
      </c>
      <c r="DP298" s="143">
        <f t="shared" si="43"/>
        <v>3460881.1266666669</v>
      </c>
      <c r="DQ298" s="143">
        <f t="shared" si="43"/>
        <v>3460881.1266666669</v>
      </c>
      <c r="DR298" s="143">
        <f t="shared" si="43"/>
        <v>3460881.1266666669</v>
      </c>
      <c r="DS298" s="143">
        <f t="shared" si="43"/>
        <v>3460881.1266666669</v>
      </c>
      <c r="DT298" s="143">
        <f t="shared" si="43"/>
        <v>3460881.1266666669</v>
      </c>
      <c r="DU298" s="144">
        <f t="shared" si="43"/>
        <v>3460881.1266666669</v>
      </c>
    </row>
    <row r="299" spans="1:125">
      <c r="D299" s="74" t="str">
        <f t="shared" si="37"/>
        <v>4141p</v>
      </c>
      <c r="E299" s="78" t="s">
        <v>172</v>
      </c>
      <c r="F299" s="104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6"/>
      <c r="R299" s="104"/>
      <c r="S299" s="105"/>
      <c r="T299" s="105"/>
      <c r="U299" s="105"/>
      <c r="V299" s="105"/>
      <c r="W299" s="105"/>
      <c r="X299" s="105"/>
      <c r="Y299" s="105"/>
      <c r="Z299" s="105"/>
      <c r="AA299" s="105"/>
      <c r="AB299" s="105"/>
      <c r="AC299" s="106"/>
      <c r="AD299" s="104"/>
      <c r="AE299" s="105"/>
      <c r="AF299" s="105"/>
      <c r="AG299" s="105"/>
      <c r="AH299" s="105"/>
      <c r="AI299" s="105"/>
      <c r="AJ299" s="105"/>
      <c r="AK299" s="105"/>
      <c r="AL299" s="105"/>
      <c r="AM299" s="105"/>
      <c r="AN299" s="105"/>
      <c r="AO299" s="106"/>
      <c r="AP299" s="104"/>
      <c r="AQ299" s="105"/>
      <c r="AR299" s="105"/>
      <c r="AS299" s="105"/>
      <c r="AT299" s="105"/>
      <c r="AU299" s="105"/>
      <c r="AV299" s="105"/>
      <c r="AW299" s="105"/>
      <c r="AX299" s="105"/>
      <c r="AY299" s="105"/>
      <c r="AZ299" s="105"/>
      <c r="BA299" s="106"/>
      <c r="BB299" s="104"/>
      <c r="BC299" s="105"/>
      <c r="BD299" s="105"/>
      <c r="BE299" s="105"/>
      <c r="BF299" s="105"/>
      <c r="BG299" s="105"/>
      <c r="BH299" s="105"/>
      <c r="BI299" s="105"/>
      <c r="BJ299" s="105"/>
      <c r="BK299" s="105"/>
      <c r="BL299" s="105"/>
      <c r="BM299" s="106"/>
      <c r="BN299" s="104"/>
      <c r="BO299" s="105"/>
      <c r="BP299" s="105"/>
      <c r="BQ299" s="105"/>
      <c r="BR299" s="105"/>
      <c r="BS299" s="105"/>
      <c r="BT299" s="105"/>
      <c r="BU299" s="105"/>
      <c r="BV299" s="105"/>
      <c r="BW299" s="105"/>
      <c r="BX299" s="105"/>
      <c r="BY299" s="106"/>
      <c r="BZ299" s="104"/>
      <c r="CA299" s="105"/>
      <c r="CB299" s="105"/>
      <c r="CC299" s="105"/>
      <c r="CD299" s="105"/>
      <c r="CE299" s="105"/>
      <c r="CF299" s="105"/>
      <c r="CG299" s="105"/>
      <c r="CH299" s="105"/>
      <c r="CI299" s="105"/>
      <c r="CJ299" s="105"/>
      <c r="CK299" s="105"/>
      <c r="CL299" s="104">
        <v>403359.6141666667</v>
      </c>
      <c r="CM299" s="105">
        <v>403359.6141666667</v>
      </c>
      <c r="CN299" s="105">
        <v>403359.6141666667</v>
      </c>
      <c r="CO299" s="105">
        <v>403359.6141666667</v>
      </c>
      <c r="CP299" s="105">
        <v>403359.6141666667</v>
      </c>
      <c r="CQ299" s="105">
        <v>403359.6141666667</v>
      </c>
      <c r="CR299" s="105">
        <v>403359.6141666667</v>
      </c>
      <c r="CS299" s="105">
        <v>403359.6141666667</v>
      </c>
      <c r="CT299" s="105">
        <v>403359.6141666667</v>
      </c>
      <c r="CU299" s="105">
        <v>403359.6141666667</v>
      </c>
      <c r="CV299" s="105">
        <v>403359.6141666667</v>
      </c>
      <c r="CW299" s="106">
        <v>403359.6141666667</v>
      </c>
      <c r="CX299" s="316">
        <v>474900.64720598352</v>
      </c>
      <c r="CY299" s="319">
        <v>474900.64720598352</v>
      </c>
      <c r="CZ299" s="319">
        <v>474900.64720598352</v>
      </c>
      <c r="DA299" s="319">
        <v>474900.64720598352</v>
      </c>
      <c r="DB299" s="319">
        <v>474900.64720598352</v>
      </c>
      <c r="DC299" s="319">
        <v>474900.64720598352</v>
      </c>
      <c r="DD299" s="319">
        <v>474900.64720598352</v>
      </c>
      <c r="DE299" s="319">
        <v>474900.64720598352</v>
      </c>
      <c r="DF299" s="319">
        <v>474900.64720598352</v>
      </c>
      <c r="DG299" s="319">
        <v>474900.64720598352</v>
      </c>
      <c r="DH299" s="319">
        <v>474900.64720598352</v>
      </c>
      <c r="DI299" s="315">
        <v>474900.64720598352</v>
      </c>
      <c r="DJ299" s="104">
        <v>359062.23833333334</v>
      </c>
      <c r="DK299" s="105">
        <v>359062.23833333334</v>
      </c>
      <c r="DL299" s="105">
        <v>359062.23833333334</v>
      </c>
      <c r="DM299" s="105">
        <v>359062.23833333334</v>
      </c>
      <c r="DN299" s="105">
        <v>359062.23833333334</v>
      </c>
      <c r="DO299" s="105">
        <v>359062.23833333334</v>
      </c>
      <c r="DP299" s="105">
        <v>359062.23833333334</v>
      </c>
      <c r="DQ299" s="105">
        <v>359062.23833333334</v>
      </c>
      <c r="DR299" s="105">
        <v>359062.23833333334</v>
      </c>
      <c r="DS299" s="105">
        <v>359062.23833333334</v>
      </c>
      <c r="DT299" s="105">
        <v>359062.23833333334</v>
      </c>
      <c r="DU299" s="106">
        <v>359062.23833333334</v>
      </c>
    </row>
    <row r="300" spans="1:125">
      <c r="D300" s="74" t="str">
        <f t="shared" si="37"/>
        <v>4142p</v>
      </c>
      <c r="E300" s="78" t="s">
        <v>174</v>
      </c>
      <c r="F300" s="104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6"/>
      <c r="R300" s="104"/>
      <c r="S300" s="105"/>
      <c r="T300" s="105"/>
      <c r="U300" s="105"/>
      <c r="V300" s="105"/>
      <c r="W300" s="105"/>
      <c r="X300" s="105"/>
      <c r="Y300" s="105"/>
      <c r="Z300" s="105"/>
      <c r="AA300" s="105"/>
      <c r="AB300" s="105"/>
      <c r="AC300" s="106"/>
      <c r="AD300" s="104"/>
      <c r="AE300" s="105"/>
      <c r="AF300" s="105"/>
      <c r="AG300" s="105"/>
      <c r="AH300" s="105"/>
      <c r="AI300" s="105"/>
      <c r="AJ300" s="105"/>
      <c r="AK300" s="105"/>
      <c r="AL300" s="105"/>
      <c r="AM300" s="105"/>
      <c r="AN300" s="105"/>
      <c r="AO300" s="106"/>
      <c r="AP300" s="104"/>
      <c r="AQ300" s="105"/>
      <c r="AR300" s="105"/>
      <c r="AS300" s="105"/>
      <c r="AT300" s="105"/>
      <c r="AU300" s="105"/>
      <c r="AV300" s="105"/>
      <c r="AW300" s="105"/>
      <c r="AX300" s="105"/>
      <c r="AY300" s="105"/>
      <c r="AZ300" s="105"/>
      <c r="BA300" s="106"/>
      <c r="BB300" s="104"/>
      <c r="BC300" s="105"/>
      <c r="BD300" s="105"/>
      <c r="BE300" s="105"/>
      <c r="BF300" s="105"/>
      <c r="BG300" s="105"/>
      <c r="BH300" s="105"/>
      <c r="BI300" s="105"/>
      <c r="BJ300" s="105"/>
      <c r="BK300" s="105"/>
      <c r="BL300" s="105"/>
      <c r="BM300" s="106"/>
      <c r="BN300" s="104"/>
      <c r="BO300" s="105"/>
      <c r="BP300" s="105"/>
      <c r="BQ300" s="105"/>
      <c r="BR300" s="105"/>
      <c r="BS300" s="105"/>
      <c r="BT300" s="105"/>
      <c r="BU300" s="105"/>
      <c r="BV300" s="105"/>
      <c r="BW300" s="105"/>
      <c r="BX300" s="105"/>
      <c r="BY300" s="106"/>
      <c r="BZ300" s="104"/>
      <c r="CA300" s="105"/>
      <c r="CB300" s="105"/>
      <c r="CC300" s="105"/>
      <c r="CD300" s="105"/>
      <c r="CE300" s="105"/>
      <c r="CF300" s="105"/>
      <c r="CG300" s="105"/>
      <c r="CH300" s="105"/>
      <c r="CI300" s="105"/>
      <c r="CJ300" s="105"/>
      <c r="CK300" s="105"/>
      <c r="CL300" s="104">
        <v>41926.574166666665</v>
      </c>
      <c r="CM300" s="105">
        <v>41926.574166666665</v>
      </c>
      <c r="CN300" s="105">
        <v>41926.574166666665</v>
      </c>
      <c r="CO300" s="105">
        <v>41926.574166666665</v>
      </c>
      <c r="CP300" s="105">
        <v>41926.574166666665</v>
      </c>
      <c r="CQ300" s="105">
        <v>41926.574166666665</v>
      </c>
      <c r="CR300" s="105">
        <v>41926.574166666665</v>
      </c>
      <c r="CS300" s="105">
        <v>41926.574166666665</v>
      </c>
      <c r="CT300" s="105">
        <v>41926.574166666665</v>
      </c>
      <c r="CU300" s="105">
        <v>41926.574166666665</v>
      </c>
      <c r="CV300" s="105">
        <v>41926.574166666665</v>
      </c>
      <c r="CW300" s="106">
        <v>41926.574166666665</v>
      </c>
      <c r="CX300" s="316">
        <v>36601.72000316067</v>
      </c>
      <c r="CY300" s="319">
        <v>36601.72000316067</v>
      </c>
      <c r="CZ300" s="319">
        <v>36601.72000316067</v>
      </c>
      <c r="DA300" s="319">
        <v>36601.72000316067</v>
      </c>
      <c r="DB300" s="319">
        <v>36601.72000316067</v>
      </c>
      <c r="DC300" s="319">
        <v>36601.72000316067</v>
      </c>
      <c r="DD300" s="319">
        <v>36601.72000316067</v>
      </c>
      <c r="DE300" s="319">
        <v>36601.72000316067</v>
      </c>
      <c r="DF300" s="319">
        <v>36601.72000316067</v>
      </c>
      <c r="DG300" s="319">
        <v>36601.72000316067</v>
      </c>
      <c r="DH300" s="319">
        <v>36601.72000316067</v>
      </c>
      <c r="DI300" s="315">
        <v>36601.72000316067</v>
      </c>
      <c r="DJ300" s="104">
        <v>34338.280833333331</v>
      </c>
      <c r="DK300" s="105">
        <v>34338.280833333331</v>
      </c>
      <c r="DL300" s="105">
        <v>34338.280833333331</v>
      </c>
      <c r="DM300" s="105">
        <v>34338.280833333331</v>
      </c>
      <c r="DN300" s="105">
        <v>34338.280833333331</v>
      </c>
      <c r="DO300" s="105">
        <v>34338.280833333331</v>
      </c>
      <c r="DP300" s="105">
        <v>34338.280833333331</v>
      </c>
      <c r="DQ300" s="105">
        <v>34338.280833333331</v>
      </c>
      <c r="DR300" s="105">
        <v>34338.280833333331</v>
      </c>
      <c r="DS300" s="105">
        <v>34338.280833333331</v>
      </c>
      <c r="DT300" s="105">
        <v>34338.280833333331</v>
      </c>
      <c r="DU300" s="106">
        <v>34338.280833333331</v>
      </c>
    </row>
    <row r="301" spans="1:125">
      <c r="D301" s="74" t="str">
        <f t="shared" si="37"/>
        <v>4143p</v>
      </c>
      <c r="E301" s="78" t="s">
        <v>176</v>
      </c>
      <c r="F301" s="104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  <c r="Q301" s="106"/>
      <c r="R301" s="104"/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6"/>
      <c r="AD301" s="104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6"/>
      <c r="AP301" s="104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6"/>
      <c r="BB301" s="104"/>
      <c r="BC301" s="105"/>
      <c r="BD301" s="105"/>
      <c r="BE301" s="105"/>
      <c r="BF301" s="105"/>
      <c r="BG301" s="105"/>
      <c r="BH301" s="105"/>
      <c r="BI301" s="105"/>
      <c r="BJ301" s="105"/>
      <c r="BK301" s="105"/>
      <c r="BL301" s="105"/>
      <c r="BM301" s="106"/>
      <c r="BN301" s="104"/>
      <c r="BO301" s="105"/>
      <c r="BP301" s="105"/>
      <c r="BQ301" s="105"/>
      <c r="BR301" s="105"/>
      <c r="BS301" s="105"/>
      <c r="BT301" s="105"/>
      <c r="BU301" s="105"/>
      <c r="BV301" s="105"/>
      <c r="BW301" s="105"/>
      <c r="BX301" s="105"/>
      <c r="BY301" s="106"/>
      <c r="BZ301" s="104"/>
      <c r="CA301" s="105"/>
      <c r="CB301" s="105"/>
      <c r="CC301" s="105"/>
      <c r="CD301" s="105"/>
      <c r="CE301" s="105"/>
      <c r="CF301" s="105"/>
      <c r="CG301" s="105"/>
      <c r="CH301" s="105"/>
      <c r="CI301" s="105"/>
      <c r="CJ301" s="105"/>
      <c r="CK301" s="105"/>
      <c r="CL301" s="104">
        <v>520158.69</v>
      </c>
      <c r="CM301" s="105">
        <v>520158.69</v>
      </c>
      <c r="CN301" s="105">
        <v>520158.69</v>
      </c>
      <c r="CO301" s="105">
        <v>520158.69</v>
      </c>
      <c r="CP301" s="105">
        <v>520158.69</v>
      </c>
      <c r="CQ301" s="105">
        <v>520158.69</v>
      </c>
      <c r="CR301" s="105">
        <v>520158.69</v>
      </c>
      <c r="CS301" s="105">
        <v>520158.69</v>
      </c>
      <c r="CT301" s="105">
        <v>520158.69</v>
      </c>
      <c r="CU301" s="105">
        <v>520158.69</v>
      </c>
      <c r="CV301" s="105">
        <v>520158.69</v>
      </c>
      <c r="CW301" s="106">
        <v>520158.69</v>
      </c>
      <c r="CX301" s="316">
        <v>554477.60404232587</v>
      </c>
      <c r="CY301" s="319">
        <v>554477.60404232587</v>
      </c>
      <c r="CZ301" s="319">
        <v>554477.60404232587</v>
      </c>
      <c r="DA301" s="319">
        <v>554477.60404232587</v>
      </c>
      <c r="DB301" s="319">
        <v>554477.60404232587</v>
      </c>
      <c r="DC301" s="319">
        <v>554477.60404232587</v>
      </c>
      <c r="DD301" s="319">
        <v>554477.60404232587</v>
      </c>
      <c r="DE301" s="319">
        <v>554477.60404232587</v>
      </c>
      <c r="DF301" s="319">
        <v>554477.60404232587</v>
      </c>
      <c r="DG301" s="319">
        <v>554477.60404232587</v>
      </c>
      <c r="DH301" s="319">
        <v>554477.60404232587</v>
      </c>
      <c r="DI301" s="315">
        <v>554477.60404232587</v>
      </c>
      <c r="DJ301" s="104">
        <v>523482.64500000002</v>
      </c>
      <c r="DK301" s="105">
        <v>523482.64500000002</v>
      </c>
      <c r="DL301" s="105">
        <v>523482.64500000002</v>
      </c>
      <c r="DM301" s="105">
        <v>523482.64500000002</v>
      </c>
      <c r="DN301" s="105">
        <v>523482.64500000002</v>
      </c>
      <c r="DO301" s="105">
        <v>523482.64500000002</v>
      </c>
      <c r="DP301" s="105">
        <v>523482.64500000002</v>
      </c>
      <c r="DQ301" s="105">
        <v>523482.64500000002</v>
      </c>
      <c r="DR301" s="105">
        <v>523482.64500000002</v>
      </c>
      <c r="DS301" s="105">
        <v>523482.64500000002</v>
      </c>
      <c r="DT301" s="105">
        <v>523482.64500000002</v>
      </c>
      <c r="DU301" s="106">
        <v>523482.64500000002</v>
      </c>
    </row>
    <row r="302" spans="1:125">
      <c r="D302" s="74" t="str">
        <f t="shared" si="37"/>
        <v>4144p</v>
      </c>
      <c r="E302" s="78" t="s">
        <v>178</v>
      </c>
      <c r="F302" s="104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6"/>
      <c r="R302" s="104"/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6"/>
      <c r="AD302" s="104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6"/>
      <c r="AP302" s="104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6"/>
      <c r="BB302" s="104"/>
      <c r="BC302" s="105"/>
      <c r="BD302" s="105"/>
      <c r="BE302" s="105"/>
      <c r="BF302" s="105"/>
      <c r="BG302" s="105"/>
      <c r="BH302" s="105"/>
      <c r="BI302" s="105"/>
      <c r="BJ302" s="105"/>
      <c r="BK302" s="105"/>
      <c r="BL302" s="105"/>
      <c r="BM302" s="106"/>
      <c r="BN302" s="104"/>
      <c r="BO302" s="105"/>
      <c r="BP302" s="105"/>
      <c r="BQ302" s="105"/>
      <c r="BR302" s="105"/>
      <c r="BS302" s="105"/>
      <c r="BT302" s="105"/>
      <c r="BU302" s="105"/>
      <c r="BV302" s="105"/>
      <c r="BW302" s="105"/>
      <c r="BX302" s="105"/>
      <c r="BY302" s="106"/>
      <c r="BZ302" s="104"/>
      <c r="CA302" s="105"/>
      <c r="CB302" s="105"/>
      <c r="CC302" s="105"/>
      <c r="CD302" s="105"/>
      <c r="CE302" s="105"/>
      <c r="CF302" s="105"/>
      <c r="CG302" s="105"/>
      <c r="CH302" s="105"/>
      <c r="CI302" s="105"/>
      <c r="CJ302" s="105"/>
      <c r="CK302" s="105"/>
      <c r="CL302" s="104">
        <v>245645.35499999998</v>
      </c>
      <c r="CM302" s="105">
        <v>245645.35499999998</v>
      </c>
      <c r="CN302" s="105">
        <v>245645.35499999998</v>
      </c>
      <c r="CO302" s="105">
        <v>245645.35499999998</v>
      </c>
      <c r="CP302" s="105">
        <v>245645.35499999998</v>
      </c>
      <c r="CQ302" s="105">
        <v>245645.35499999998</v>
      </c>
      <c r="CR302" s="105">
        <v>245645.35499999998</v>
      </c>
      <c r="CS302" s="105">
        <v>245645.35499999998</v>
      </c>
      <c r="CT302" s="105">
        <v>245645.35499999998</v>
      </c>
      <c r="CU302" s="105">
        <v>245645.35499999998</v>
      </c>
      <c r="CV302" s="105">
        <v>245645.35499999998</v>
      </c>
      <c r="CW302" s="106">
        <v>245645.35499999998</v>
      </c>
      <c r="CX302" s="316">
        <v>255268.47321223555</v>
      </c>
      <c r="CY302" s="319">
        <v>255268.47321223555</v>
      </c>
      <c r="CZ302" s="319">
        <v>255268.47321223555</v>
      </c>
      <c r="DA302" s="319">
        <v>255268.47321223555</v>
      </c>
      <c r="DB302" s="319">
        <v>255268.47321223555</v>
      </c>
      <c r="DC302" s="319">
        <v>255268.47321223555</v>
      </c>
      <c r="DD302" s="319">
        <v>255268.47321223555</v>
      </c>
      <c r="DE302" s="319">
        <v>255268.47321223555</v>
      </c>
      <c r="DF302" s="319">
        <v>255268.47321223555</v>
      </c>
      <c r="DG302" s="319">
        <v>255268.47321223555</v>
      </c>
      <c r="DH302" s="319">
        <v>255268.47321223555</v>
      </c>
      <c r="DI302" s="315">
        <v>255268.47321223555</v>
      </c>
      <c r="DJ302" s="104">
        <v>370596.14833333337</v>
      </c>
      <c r="DK302" s="105">
        <v>370596.14833333337</v>
      </c>
      <c r="DL302" s="105">
        <v>370596.14833333337</v>
      </c>
      <c r="DM302" s="105">
        <v>370596.14833333337</v>
      </c>
      <c r="DN302" s="105">
        <v>370596.14833333337</v>
      </c>
      <c r="DO302" s="105">
        <v>370596.14833333337</v>
      </c>
      <c r="DP302" s="105">
        <v>370596.14833333337</v>
      </c>
      <c r="DQ302" s="105">
        <v>370596.14833333337</v>
      </c>
      <c r="DR302" s="105">
        <v>370596.14833333337</v>
      </c>
      <c r="DS302" s="105">
        <v>370596.14833333337</v>
      </c>
      <c r="DT302" s="105">
        <v>370596.14833333337</v>
      </c>
      <c r="DU302" s="106">
        <v>370596.14833333337</v>
      </c>
    </row>
    <row r="303" spans="1:125">
      <c r="D303" s="74" t="str">
        <f t="shared" si="37"/>
        <v>4145p</v>
      </c>
      <c r="E303" s="78" t="s">
        <v>180</v>
      </c>
      <c r="F303" s="104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6"/>
      <c r="R303" s="104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6"/>
      <c r="AD303" s="104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6"/>
      <c r="AP303" s="104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6"/>
      <c r="BB303" s="104"/>
      <c r="BC303" s="105"/>
      <c r="BD303" s="105"/>
      <c r="BE303" s="105"/>
      <c r="BF303" s="105"/>
      <c r="BG303" s="105"/>
      <c r="BH303" s="105"/>
      <c r="BI303" s="105"/>
      <c r="BJ303" s="105"/>
      <c r="BK303" s="105"/>
      <c r="BL303" s="105"/>
      <c r="BM303" s="106"/>
      <c r="BN303" s="104"/>
      <c r="BO303" s="105"/>
      <c r="BP303" s="105"/>
      <c r="BQ303" s="105"/>
      <c r="BR303" s="105"/>
      <c r="BS303" s="105"/>
      <c r="BT303" s="105"/>
      <c r="BU303" s="105"/>
      <c r="BV303" s="105"/>
      <c r="BW303" s="105"/>
      <c r="BX303" s="105"/>
      <c r="BY303" s="106"/>
      <c r="BZ303" s="104"/>
      <c r="CA303" s="105"/>
      <c r="CB303" s="105"/>
      <c r="CC303" s="105"/>
      <c r="CD303" s="105"/>
      <c r="CE303" s="105"/>
      <c r="CF303" s="105"/>
      <c r="CG303" s="105"/>
      <c r="CH303" s="105"/>
      <c r="CI303" s="105"/>
      <c r="CJ303" s="105"/>
      <c r="CK303" s="105"/>
      <c r="CL303" s="104">
        <v>91913.333333333328</v>
      </c>
      <c r="CM303" s="105">
        <v>91913.333333333328</v>
      </c>
      <c r="CN303" s="105">
        <v>91913.333333333328</v>
      </c>
      <c r="CO303" s="105">
        <v>91913.333333333328</v>
      </c>
      <c r="CP303" s="105">
        <v>91913.333333333328</v>
      </c>
      <c r="CQ303" s="105">
        <v>91913.333333333328</v>
      </c>
      <c r="CR303" s="105">
        <v>91913.333333333328</v>
      </c>
      <c r="CS303" s="105">
        <v>91913.333333333328</v>
      </c>
      <c r="CT303" s="105">
        <v>91913.333333333328</v>
      </c>
      <c r="CU303" s="105">
        <v>91913.333333333328</v>
      </c>
      <c r="CV303" s="105">
        <v>91913.333333333328</v>
      </c>
      <c r="CW303" s="106">
        <v>91913.333333333328</v>
      </c>
      <c r="CX303" s="316">
        <v>95320.115048602951</v>
      </c>
      <c r="CY303" s="319">
        <v>95320.115048602951</v>
      </c>
      <c r="CZ303" s="319">
        <v>95320.115048602951</v>
      </c>
      <c r="DA303" s="319">
        <v>95320.115048602951</v>
      </c>
      <c r="DB303" s="319">
        <v>95320.115048602951</v>
      </c>
      <c r="DC303" s="319">
        <v>95320.115048602951</v>
      </c>
      <c r="DD303" s="319">
        <v>95320.115048602951</v>
      </c>
      <c r="DE303" s="319">
        <v>95320.115048602951</v>
      </c>
      <c r="DF303" s="319">
        <v>95320.115048602951</v>
      </c>
      <c r="DG303" s="319">
        <v>95320.115048602951</v>
      </c>
      <c r="DH303" s="319">
        <v>95320.115048602951</v>
      </c>
      <c r="DI303" s="315">
        <v>95320.115048602951</v>
      </c>
      <c r="DJ303" s="104">
        <v>78915.125</v>
      </c>
      <c r="DK303" s="105">
        <v>78915.125</v>
      </c>
      <c r="DL303" s="105">
        <v>78915.125</v>
      </c>
      <c r="DM303" s="105">
        <v>78915.125</v>
      </c>
      <c r="DN303" s="105">
        <v>78915.125</v>
      </c>
      <c r="DO303" s="105">
        <v>78915.125</v>
      </c>
      <c r="DP303" s="105">
        <v>78915.125</v>
      </c>
      <c r="DQ303" s="105">
        <v>78915.125</v>
      </c>
      <c r="DR303" s="105">
        <v>78915.125</v>
      </c>
      <c r="DS303" s="105">
        <v>78915.125</v>
      </c>
      <c r="DT303" s="105">
        <v>78915.125</v>
      </c>
      <c r="DU303" s="106">
        <v>78915.125</v>
      </c>
    </row>
    <row r="304" spans="1:125">
      <c r="D304" s="74" t="str">
        <f t="shared" si="37"/>
        <v>4146p</v>
      </c>
      <c r="E304" s="78" t="s">
        <v>182</v>
      </c>
      <c r="F304" s="104"/>
      <c r="G304" s="105"/>
      <c r="H304" s="105"/>
      <c r="I304" s="105"/>
      <c r="J304" s="105"/>
      <c r="K304" s="105"/>
      <c r="L304" s="105"/>
      <c r="M304" s="105"/>
      <c r="N304" s="105"/>
      <c r="O304" s="105"/>
      <c r="P304" s="105"/>
      <c r="Q304" s="106"/>
      <c r="R304" s="104"/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6"/>
      <c r="AD304" s="104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6"/>
      <c r="AP304" s="104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6"/>
      <c r="BB304" s="104"/>
      <c r="BC304" s="105"/>
      <c r="BD304" s="105"/>
      <c r="BE304" s="105"/>
      <c r="BF304" s="105"/>
      <c r="BG304" s="105"/>
      <c r="BH304" s="105"/>
      <c r="BI304" s="105"/>
      <c r="BJ304" s="105"/>
      <c r="BK304" s="105"/>
      <c r="BL304" s="105"/>
      <c r="BM304" s="106"/>
      <c r="BN304" s="104"/>
      <c r="BO304" s="105"/>
      <c r="BP304" s="105"/>
      <c r="BQ304" s="105"/>
      <c r="BR304" s="105"/>
      <c r="BS304" s="105"/>
      <c r="BT304" s="105"/>
      <c r="BU304" s="105"/>
      <c r="BV304" s="105"/>
      <c r="BW304" s="105"/>
      <c r="BX304" s="105"/>
      <c r="BY304" s="106"/>
      <c r="BZ304" s="104"/>
      <c r="CA304" s="105"/>
      <c r="CB304" s="105"/>
      <c r="CC304" s="105"/>
      <c r="CD304" s="105"/>
      <c r="CE304" s="105"/>
      <c r="CF304" s="105"/>
      <c r="CG304" s="105"/>
      <c r="CH304" s="105"/>
      <c r="CI304" s="105"/>
      <c r="CJ304" s="105"/>
      <c r="CK304" s="105"/>
      <c r="CL304" s="104">
        <v>129867.41666666667</v>
      </c>
      <c r="CM304" s="105">
        <v>129867.41666666667</v>
      </c>
      <c r="CN304" s="105">
        <v>129867.41666666667</v>
      </c>
      <c r="CO304" s="105">
        <v>129867.41666666667</v>
      </c>
      <c r="CP304" s="105">
        <v>129867.41666666667</v>
      </c>
      <c r="CQ304" s="105">
        <v>129867.41666666667</v>
      </c>
      <c r="CR304" s="105">
        <v>129867.41666666667</v>
      </c>
      <c r="CS304" s="105">
        <v>129867.41666666667</v>
      </c>
      <c r="CT304" s="105">
        <v>129867.41666666667</v>
      </c>
      <c r="CU304" s="105">
        <v>129867.41666666667</v>
      </c>
      <c r="CV304" s="105">
        <v>129867.41666666667</v>
      </c>
      <c r="CW304" s="106">
        <v>129867.41666666667</v>
      </c>
      <c r="CX304" s="316">
        <v>191362.34434435467</v>
      </c>
      <c r="CY304" s="319">
        <v>191362.34434435467</v>
      </c>
      <c r="CZ304" s="319">
        <v>191362.34434435467</v>
      </c>
      <c r="DA304" s="319">
        <v>191362.34434435467</v>
      </c>
      <c r="DB304" s="319">
        <v>191362.34434435467</v>
      </c>
      <c r="DC304" s="319">
        <v>191362.34434435467</v>
      </c>
      <c r="DD304" s="319">
        <v>191362.34434435467</v>
      </c>
      <c r="DE304" s="319">
        <v>191362.34434435467</v>
      </c>
      <c r="DF304" s="319">
        <v>191362.34434435467</v>
      </c>
      <c r="DG304" s="319">
        <v>191362.34434435467</v>
      </c>
      <c r="DH304" s="319">
        <v>191362.34434435467</v>
      </c>
      <c r="DI304" s="315">
        <v>191362.34434435467</v>
      </c>
      <c r="DJ304" s="104">
        <v>176326.52416666667</v>
      </c>
      <c r="DK304" s="105">
        <v>176326.52416666667</v>
      </c>
      <c r="DL304" s="105">
        <v>176326.52416666667</v>
      </c>
      <c r="DM304" s="105">
        <v>176326.52416666667</v>
      </c>
      <c r="DN304" s="105">
        <v>176326.52416666667</v>
      </c>
      <c r="DO304" s="105">
        <v>176326.52416666667</v>
      </c>
      <c r="DP304" s="105">
        <v>176326.52416666667</v>
      </c>
      <c r="DQ304" s="105">
        <v>176326.52416666667</v>
      </c>
      <c r="DR304" s="105">
        <v>176326.52416666667</v>
      </c>
      <c r="DS304" s="105">
        <v>176326.52416666667</v>
      </c>
      <c r="DT304" s="105">
        <v>176326.52416666667</v>
      </c>
      <c r="DU304" s="106">
        <v>176326.52416666667</v>
      </c>
    </row>
    <row r="305" spans="1:125">
      <c r="D305" s="74" t="str">
        <f t="shared" si="37"/>
        <v>4147p</v>
      </c>
      <c r="E305" s="78" t="s">
        <v>184</v>
      </c>
      <c r="F305" s="104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6"/>
      <c r="R305" s="104"/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6"/>
      <c r="AD305" s="104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6"/>
      <c r="AP305" s="104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6"/>
      <c r="BB305" s="104"/>
      <c r="BC305" s="105"/>
      <c r="BD305" s="105"/>
      <c r="BE305" s="105"/>
      <c r="BF305" s="105"/>
      <c r="BG305" s="105"/>
      <c r="BH305" s="105"/>
      <c r="BI305" s="105"/>
      <c r="BJ305" s="105"/>
      <c r="BK305" s="105"/>
      <c r="BL305" s="105"/>
      <c r="BM305" s="106"/>
      <c r="BN305" s="104"/>
      <c r="BO305" s="105"/>
      <c r="BP305" s="105"/>
      <c r="BQ305" s="105"/>
      <c r="BR305" s="105"/>
      <c r="BS305" s="105"/>
      <c r="BT305" s="105"/>
      <c r="BU305" s="105"/>
      <c r="BV305" s="105"/>
      <c r="BW305" s="105"/>
      <c r="BX305" s="105"/>
      <c r="BY305" s="106"/>
      <c r="BZ305" s="104"/>
      <c r="CA305" s="105"/>
      <c r="CB305" s="105"/>
      <c r="CC305" s="105"/>
      <c r="CD305" s="105"/>
      <c r="CE305" s="105"/>
      <c r="CF305" s="105"/>
      <c r="CG305" s="105"/>
      <c r="CH305" s="105"/>
      <c r="CI305" s="105"/>
      <c r="CJ305" s="105"/>
      <c r="CK305" s="105"/>
      <c r="CL305" s="104">
        <v>1562893.1016666666</v>
      </c>
      <c r="CM305" s="105">
        <v>1562893.1016666666</v>
      </c>
      <c r="CN305" s="105">
        <v>1562893.1016666666</v>
      </c>
      <c r="CO305" s="105">
        <v>1562893.1016666666</v>
      </c>
      <c r="CP305" s="105">
        <v>1562893.1016666666</v>
      </c>
      <c r="CQ305" s="105">
        <v>1562893.1016666666</v>
      </c>
      <c r="CR305" s="105">
        <v>1562893.1016666666</v>
      </c>
      <c r="CS305" s="105">
        <v>1562893.1016666666</v>
      </c>
      <c r="CT305" s="105">
        <v>1562893.1016666666</v>
      </c>
      <c r="CU305" s="105">
        <v>1562893.1016666666</v>
      </c>
      <c r="CV305" s="105">
        <v>1562893.1016666666</v>
      </c>
      <c r="CW305" s="106">
        <v>1562893.1016666666</v>
      </c>
      <c r="CX305" s="316">
        <v>1378043.4232588904</v>
      </c>
      <c r="CY305" s="319">
        <v>1378043.4232588904</v>
      </c>
      <c r="CZ305" s="319">
        <v>1378043.4232588904</v>
      </c>
      <c r="DA305" s="319">
        <v>1378043.4232588904</v>
      </c>
      <c r="DB305" s="319">
        <v>1378043.4232588904</v>
      </c>
      <c r="DC305" s="319">
        <v>1378043.4232588904</v>
      </c>
      <c r="DD305" s="319">
        <v>1378043.4232588904</v>
      </c>
      <c r="DE305" s="319">
        <v>1378043.4232588904</v>
      </c>
      <c r="DF305" s="319">
        <v>1378043.4232588904</v>
      </c>
      <c r="DG305" s="319">
        <v>1378043.4232588904</v>
      </c>
      <c r="DH305" s="319">
        <v>1378043.4232588904</v>
      </c>
      <c r="DI305" s="315">
        <v>1378043.4232588904</v>
      </c>
      <c r="DJ305" s="104">
        <v>1255232.0716666665</v>
      </c>
      <c r="DK305" s="105">
        <v>1255232.0716666665</v>
      </c>
      <c r="DL305" s="105">
        <v>1255232.0716666665</v>
      </c>
      <c r="DM305" s="105">
        <v>1255232.0716666665</v>
      </c>
      <c r="DN305" s="105">
        <v>1255232.0716666665</v>
      </c>
      <c r="DO305" s="105">
        <v>1255232.0716666665</v>
      </c>
      <c r="DP305" s="105">
        <v>1255232.0716666665</v>
      </c>
      <c r="DQ305" s="105">
        <v>1255232.0716666665</v>
      </c>
      <c r="DR305" s="105">
        <v>1255232.0716666665</v>
      </c>
      <c r="DS305" s="105">
        <v>1255232.0716666665</v>
      </c>
      <c r="DT305" s="105">
        <v>1255232.0716666665</v>
      </c>
      <c r="DU305" s="106">
        <v>1255232.0716666665</v>
      </c>
    </row>
    <row r="306" spans="1:125">
      <c r="D306" s="74" t="str">
        <f t="shared" si="37"/>
        <v>4148p</v>
      </c>
      <c r="E306" s="78" t="s">
        <v>186</v>
      </c>
      <c r="F306" s="104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6"/>
      <c r="R306" s="104"/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6"/>
      <c r="AD306" s="104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6"/>
      <c r="AP306" s="104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6"/>
      <c r="BB306" s="104"/>
      <c r="BC306" s="105"/>
      <c r="BD306" s="105"/>
      <c r="BE306" s="105"/>
      <c r="BF306" s="105"/>
      <c r="BG306" s="105"/>
      <c r="BH306" s="105"/>
      <c r="BI306" s="105"/>
      <c r="BJ306" s="105"/>
      <c r="BK306" s="105"/>
      <c r="BL306" s="105"/>
      <c r="BM306" s="106"/>
      <c r="BN306" s="104"/>
      <c r="BO306" s="105"/>
      <c r="BP306" s="105"/>
      <c r="BQ306" s="105"/>
      <c r="BR306" s="105"/>
      <c r="BS306" s="105"/>
      <c r="BT306" s="105"/>
      <c r="BU306" s="105"/>
      <c r="BV306" s="105"/>
      <c r="BW306" s="105"/>
      <c r="BX306" s="105"/>
      <c r="BY306" s="106"/>
      <c r="BZ306" s="104"/>
      <c r="CA306" s="105"/>
      <c r="CB306" s="105"/>
      <c r="CC306" s="105"/>
      <c r="CD306" s="105"/>
      <c r="CE306" s="105"/>
      <c r="CF306" s="105"/>
      <c r="CG306" s="105"/>
      <c r="CH306" s="105"/>
      <c r="CI306" s="105"/>
      <c r="CJ306" s="105"/>
      <c r="CK306" s="105"/>
      <c r="CL306" s="104">
        <v>119475.49083333333</v>
      </c>
      <c r="CM306" s="105">
        <v>119475.49083333333</v>
      </c>
      <c r="CN306" s="105">
        <v>119475.49083333333</v>
      </c>
      <c r="CO306" s="105">
        <v>119475.49083333333</v>
      </c>
      <c r="CP306" s="105">
        <v>119475.49083333333</v>
      </c>
      <c r="CQ306" s="105">
        <v>119475.49083333333</v>
      </c>
      <c r="CR306" s="105">
        <v>119475.49083333333</v>
      </c>
      <c r="CS306" s="105">
        <v>119475.49083333333</v>
      </c>
      <c r="CT306" s="105">
        <v>119475.49083333333</v>
      </c>
      <c r="CU306" s="105">
        <v>119475.49083333333</v>
      </c>
      <c r="CV306" s="105">
        <v>119475.49083333333</v>
      </c>
      <c r="CW306" s="106">
        <v>119475.49083333333</v>
      </c>
      <c r="CX306" s="316">
        <v>105093.75354828646</v>
      </c>
      <c r="CY306" s="319">
        <v>105093.75354828646</v>
      </c>
      <c r="CZ306" s="319">
        <v>105093.75354828646</v>
      </c>
      <c r="DA306" s="319">
        <v>105093.75354828646</v>
      </c>
      <c r="DB306" s="319">
        <v>105093.75354828646</v>
      </c>
      <c r="DC306" s="319">
        <v>105093.75354828646</v>
      </c>
      <c r="DD306" s="319">
        <v>105093.75354828646</v>
      </c>
      <c r="DE306" s="319">
        <v>105093.75354828646</v>
      </c>
      <c r="DF306" s="319">
        <v>105093.75354828646</v>
      </c>
      <c r="DG306" s="319">
        <v>105093.75354828646</v>
      </c>
      <c r="DH306" s="319">
        <v>105093.75354828646</v>
      </c>
      <c r="DI306" s="315">
        <v>105093.75354828646</v>
      </c>
      <c r="DJ306" s="104">
        <v>106549.58083333333</v>
      </c>
      <c r="DK306" s="105">
        <v>106549.58083333333</v>
      </c>
      <c r="DL306" s="105">
        <v>106549.58083333333</v>
      </c>
      <c r="DM306" s="105">
        <v>106549.58083333333</v>
      </c>
      <c r="DN306" s="105">
        <v>106549.58083333333</v>
      </c>
      <c r="DO306" s="105">
        <v>106549.58083333333</v>
      </c>
      <c r="DP306" s="105">
        <v>106549.58083333333</v>
      </c>
      <c r="DQ306" s="105">
        <v>106549.58083333333</v>
      </c>
      <c r="DR306" s="105">
        <v>106549.58083333333</v>
      </c>
      <c r="DS306" s="105">
        <v>106549.58083333333</v>
      </c>
      <c r="DT306" s="105">
        <v>106549.58083333333</v>
      </c>
      <c r="DU306" s="106">
        <v>106549.58083333333</v>
      </c>
    </row>
    <row r="307" spans="1:125">
      <c r="D307" s="74" t="str">
        <f t="shared" si="37"/>
        <v>4149p</v>
      </c>
      <c r="E307" s="78" t="s">
        <v>188</v>
      </c>
      <c r="F307" s="104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6"/>
      <c r="R307" s="104"/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6"/>
      <c r="AD307" s="104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6"/>
      <c r="AP307" s="104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6"/>
      <c r="BB307" s="104"/>
      <c r="BC307" s="105"/>
      <c r="BD307" s="105"/>
      <c r="BE307" s="105"/>
      <c r="BF307" s="105"/>
      <c r="BG307" s="105"/>
      <c r="BH307" s="105"/>
      <c r="BI307" s="105"/>
      <c r="BJ307" s="105"/>
      <c r="BK307" s="105"/>
      <c r="BL307" s="105"/>
      <c r="BM307" s="106"/>
      <c r="BN307" s="104"/>
      <c r="BO307" s="105"/>
      <c r="BP307" s="105"/>
      <c r="BQ307" s="105"/>
      <c r="BR307" s="105"/>
      <c r="BS307" s="105"/>
      <c r="BT307" s="105"/>
      <c r="BU307" s="105"/>
      <c r="BV307" s="105"/>
      <c r="BW307" s="105"/>
      <c r="BX307" s="105"/>
      <c r="BY307" s="106"/>
      <c r="BZ307" s="104"/>
      <c r="CA307" s="105"/>
      <c r="CB307" s="105"/>
      <c r="CC307" s="105"/>
      <c r="CD307" s="105"/>
      <c r="CE307" s="105"/>
      <c r="CF307" s="105"/>
      <c r="CG307" s="105"/>
      <c r="CH307" s="105"/>
      <c r="CI307" s="105"/>
      <c r="CJ307" s="105"/>
      <c r="CK307" s="105"/>
      <c r="CL307" s="104">
        <v>521488.45416666666</v>
      </c>
      <c r="CM307" s="105">
        <v>521488.45416666666</v>
      </c>
      <c r="CN307" s="105">
        <v>521488.45416666666</v>
      </c>
      <c r="CO307" s="105">
        <v>521488.45416666666</v>
      </c>
      <c r="CP307" s="105">
        <v>521488.45416666666</v>
      </c>
      <c r="CQ307" s="105">
        <v>521488.45416666666</v>
      </c>
      <c r="CR307" s="105">
        <v>521488.45416666666</v>
      </c>
      <c r="CS307" s="105">
        <v>521488.45416666666</v>
      </c>
      <c r="CT307" s="105">
        <v>521488.45416666666</v>
      </c>
      <c r="CU307" s="105">
        <v>521488.45416666666</v>
      </c>
      <c r="CV307" s="105">
        <v>521488.45416666666</v>
      </c>
      <c r="CW307" s="106">
        <v>521488.45416666666</v>
      </c>
      <c r="CX307" s="316">
        <v>464142.70529761608</v>
      </c>
      <c r="CY307" s="319">
        <v>464142.70529761608</v>
      </c>
      <c r="CZ307" s="319">
        <v>464142.70529761608</v>
      </c>
      <c r="DA307" s="319">
        <v>464142.70529761608</v>
      </c>
      <c r="DB307" s="319">
        <v>464142.70529761608</v>
      </c>
      <c r="DC307" s="319">
        <v>464142.70529761608</v>
      </c>
      <c r="DD307" s="319">
        <v>464142.70529761608</v>
      </c>
      <c r="DE307" s="319">
        <v>464142.70529761608</v>
      </c>
      <c r="DF307" s="319">
        <v>464142.70529761608</v>
      </c>
      <c r="DG307" s="319">
        <v>464142.70529761608</v>
      </c>
      <c r="DH307" s="319">
        <v>464142.70529761608</v>
      </c>
      <c r="DI307" s="315">
        <v>464142.70529761608</v>
      </c>
      <c r="DJ307" s="104">
        <v>556378.51249999995</v>
      </c>
      <c r="DK307" s="105">
        <v>556378.51249999995</v>
      </c>
      <c r="DL307" s="105">
        <v>556378.51249999995</v>
      </c>
      <c r="DM307" s="105">
        <v>556378.51249999995</v>
      </c>
      <c r="DN307" s="105">
        <v>556378.51249999995</v>
      </c>
      <c r="DO307" s="105">
        <v>556378.51249999995</v>
      </c>
      <c r="DP307" s="105">
        <v>556378.51249999995</v>
      </c>
      <c r="DQ307" s="105">
        <v>556378.51249999995</v>
      </c>
      <c r="DR307" s="105">
        <v>556378.51249999995</v>
      </c>
      <c r="DS307" s="105">
        <v>556378.51249999995</v>
      </c>
      <c r="DT307" s="105">
        <v>556378.51249999995</v>
      </c>
      <c r="DU307" s="106">
        <v>556378.51249999995</v>
      </c>
    </row>
    <row r="308" spans="1:125" s="9" customFormat="1">
      <c r="A308" s="140"/>
      <c r="B308" s="140"/>
      <c r="C308" s="140">
        <v>415</v>
      </c>
      <c r="D308" s="140" t="str">
        <f t="shared" si="37"/>
        <v>415p</v>
      </c>
      <c r="E308" s="141" t="s">
        <v>190</v>
      </c>
      <c r="F308" s="142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4"/>
      <c r="R308" s="142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4"/>
      <c r="AD308" s="142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4"/>
      <c r="AP308" s="142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4"/>
      <c r="BB308" s="142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4"/>
      <c r="BN308" s="142"/>
      <c r="BO308" s="143"/>
      <c r="BP308" s="143"/>
      <c r="BQ308" s="143"/>
      <c r="BR308" s="143"/>
      <c r="BS308" s="143"/>
      <c r="BT308" s="143"/>
      <c r="BU308" s="143"/>
      <c r="BV308" s="143"/>
      <c r="BW308" s="143"/>
      <c r="BX308" s="143"/>
      <c r="BY308" s="144"/>
      <c r="BZ308" s="142"/>
      <c r="CA308" s="143"/>
      <c r="CB308" s="143"/>
      <c r="CC308" s="143"/>
      <c r="CD308" s="143"/>
      <c r="CE308" s="143"/>
      <c r="CF308" s="143"/>
      <c r="CG308" s="143"/>
      <c r="CH308" s="143"/>
      <c r="CI308" s="143"/>
      <c r="CJ308" s="143"/>
      <c r="CK308" s="143"/>
      <c r="CL308" s="142">
        <f t="shared" ref="CL308:CX308" si="44">+SUM(CL309:CL311)</f>
        <v>1705556.6708333332</v>
      </c>
      <c r="CM308" s="143">
        <f t="shared" si="44"/>
        <v>1705556.6708333332</v>
      </c>
      <c r="CN308" s="143">
        <f t="shared" si="44"/>
        <v>1705556.6708333332</v>
      </c>
      <c r="CO308" s="143">
        <f t="shared" si="44"/>
        <v>1705556.6708333332</v>
      </c>
      <c r="CP308" s="143">
        <f t="shared" si="44"/>
        <v>1705556.6708333332</v>
      </c>
      <c r="CQ308" s="143">
        <f t="shared" si="44"/>
        <v>1705556.6708333332</v>
      </c>
      <c r="CR308" s="143">
        <f t="shared" si="44"/>
        <v>1705556.6708333332</v>
      </c>
      <c r="CS308" s="143">
        <f t="shared" si="44"/>
        <v>1705556.6708333332</v>
      </c>
      <c r="CT308" s="143">
        <f t="shared" si="44"/>
        <v>1705556.6708333332</v>
      </c>
      <c r="CU308" s="143">
        <f t="shared" si="44"/>
        <v>1705556.6708333332</v>
      </c>
      <c r="CV308" s="143">
        <f t="shared" si="44"/>
        <v>1705556.6708333332</v>
      </c>
      <c r="CW308" s="144">
        <f t="shared" si="44"/>
        <v>1705556.6708333332</v>
      </c>
      <c r="CX308" s="317">
        <f t="shared" si="44"/>
        <v>1804616.9333333331</v>
      </c>
      <c r="CY308" s="320">
        <f t="shared" ref="CY308:DI308" si="45">+SUM(CY309:CY311)</f>
        <v>1804616.9333333331</v>
      </c>
      <c r="CZ308" s="320">
        <f t="shared" si="45"/>
        <v>1804616.9333333331</v>
      </c>
      <c r="DA308" s="320">
        <f t="shared" si="45"/>
        <v>1804616.9333333331</v>
      </c>
      <c r="DB308" s="320">
        <f t="shared" si="45"/>
        <v>1804616.9333333331</v>
      </c>
      <c r="DC308" s="320">
        <f t="shared" si="45"/>
        <v>1804616.9333333331</v>
      </c>
      <c r="DD308" s="320">
        <f t="shared" si="45"/>
        <v>1804616.9333333331</v>
      </c>
      <c r="DE308" s="320">
        <f t="shared" si="45"/>
        <v>1804616.9333333331</v>
      </c>
      <c r="DF308" s="320">
        <f t="shared" si="45"/>
        <v>1804616.9333333331</v>
      </c>
      <c r="DG308" s="320">
        <f t="shared" si="45"/>
        <v>1804616.9333333331</v>
      </c>
      <c r="DH308" s="320">
        <f t="shared" si="45"/>
        <v>1804616.9333333331</v>
      </c>
      <c r="DI308" s="318">
        <f t="shared" si="45"/>
        <v>1804116.9333333331</v>
      </c>
      <c r="DJ308" s="142">
        <f>+SUM(DJ309:DJ311)</f>
        <v>1734268.4441666668</v>
      </c>
      <c r="DK308" s="143">
        <f t="shared" ref="DK308:DU308" si="46">+SUM(DK309:DK311)</f>
        <v>1734268.4441666668</v>
      </c>
      <c r="DL308" s="143">
        <f t="shared" si="46"/>
        <v>1734268.4441666668</v>
      </c>
      <c r="DM308" s="143">
        <f t="shared" si="46"/>
        <v>1734268.4441666668</v>
      </c>
      <c r="DN308" s="143">
        <f t="shared" si="46"/>
        <v>1734268.4441666668</v>
      </c>
      <c r="DO308" s="143">
        <f t="shared" si="46"/>
        <v>1734268.4441666668</v>
      </c>
      <c r="DP308" s="143">
        <f t="shared" si="46"/>
        <v>1734268.4441666668</v>
      </c>
      <c r="DQ308" s="143">
        <f t="shared" si="46"/>
        <v>1734268.4441666668</v>
      </c>
      <c r="DR308" s="143">
        <f t="shared" si="46"/>
        <v>1734268.4441666668</v>
      </c>
      <c r="DS308" s="143">
        <f t="shared" si="46"/>
        <v>1734268.4441666668</v>
      </c>
      <c r="DT308" s="143">
        <f t="shared" si="46"/>
        <v>1734268.4441666668</v>
      </c>
      <c r="DU308" s="144">
        <f t="shared" si="46"/>
        <v>1734268.4441666668</v>
      </c>
    </row>
    <row r="309" spans="1:125">
      <c r="D309" s="74" t="str">
        <f t="shared" si="37"/>
        <v>4151p</v>
      </c>
      <c r="E309" s="78" t="s">
        <v>192</v>
      </c>
      <c r="F309" s="104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6"/>
      <c r="R309" s="104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6"/>
      <c r="AD309" s="104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6"/>
      <c r="AP309" s="104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6"/>
      <c r="BB309" s="104"/>
      <c r="BC309" s="105"/>
      <c r="BD309" s="105"/>
      <c r="BE309" s="105"/>
      <c r="BF309" s="105"/>
      <c r="BG309" s="105"/>
      <c r="BH309" s="105"/>
      <c r="BI309" s="105"/>
      <c r="BJ309" s="105"/>
      <c r="BK309" s="105"/>
      <c r="BL309" s="105"/>
      <c r="BM309" s="106"/>
      <c r="BN309" s="104"/>
      <c r="BO309" s="105"/>
      <c r="BP309" s="105"/>
      <c r="BQ309" s="105"/>
      <c r="BR309" s="105"/>
      <c r="BS309" s="105"/>
      <c r="BT309" s="105"/>
      <c r="BU309" s="105"/>
      <c r="BV309" s="105"/>
      <c r="BW309" s="105"/>
      <c r="BX309" s="105"/>
      <c r="BY309" s="106"/>
      <c r="BZ309" s="104"/>
      <c r="CA309" s="105"/>
      <c r="CB309" s="105"/>
      <c r="CC309" s="105"/>
      <c r="CD309" s="105"/>
      <c r="CE309" s="105"/>
      <c r="CF309" s="105"/>
      <c r="CG309" s="105"/>
      <c r="CH309" s="105"/>
      <c r="CI309" s="105"/>
      <c r="CJ309" s="105"/>
      <c r="CK309" s="105"/>
      <c r="CL309" s="104">
        <v>1379583.3333333333</v>
      </c>
      <c r="CM309" s="105">
        <v>1379583.3333333333</v>
      </c>
      <c r="CN309" s="105">
        <v>1379583.3333333333</v>
      </c>
      <c r="CO309" s="105">
        <v>1379583.3333333333</v>
      </c>
      <c r="CP309" s="105">
        <v>1379583.3333333333</v>
      </c>
      <c r="CQ309" s="105">
        <v>1379583.3333333333</v>
      </c>
      <c r="CR309" s="105">
        <v>1379583.3333333333</v>
      </c>
      <c r="CS309" s="105">
        <v>1379583.3333333333</v>
      </c>
      <c r="CT309" s="105">
        <v>1379583.3333333333</v>
      </c>
      <c r="CU309" s="105">
        <v>1379583.3333333333</v>
      </c>
      <c r="CV309" s="105">
        <v>1379583.3333333333</v>
      </c>
      <c r="CW309" s="106">
        <v>1379583.3333333333</v>
      </c>
      <c r="CX309" s="316">
        <v>1391775.75</v>
      </c>
      <c r="CY309" s="319">
        <v>1391775.75</v>
      </c>
      <c r="CZ309" s="319">
        <v>1391775.75</v>
      </c>
      <c r="DA309" s="319">
        <v>1391775.75</v>
      </c>
      <c r="DB309" s="319">
        <v>1391775.75</v>
      </c>
      <c r="DC309" s="319">
        <v>1391775.75</v>
      </c>
      <c r="DD309" s="319">
        <v>1391775.75</v>
      </c>
      <c r="DE309" s="319">
        <v>1391775.75</v>
      </c>
      <c r="DF309" s="319">
        <v>1391775.75</v>
      </c>
      <c r="DG309" s="319">
        <v>1391775.75</v>
      </c>
      <c r="DH309" s="319">
        <v>1391775.75</v>
      </c>
      <c r="DI309" s="315">
        <f>1391775.75-500</f>
        <v>1391275.75</v>
      </c>
      <c r="DJ309" s="104">
        <v>1367666.6666666667</v>
      </c>
      <c r="DK309" s="105">
        <v>1367666.6666666667</v>
      </c>
      <c r="DL309" s="105">
        <v>1367666.6666666667</v>
      </c>
      <c r="DM309" s="105">
        <v>1367666.6666666667</v>
      </c>
      <c r="DN309" s="105">
        <v>1367666.6666666667</v>
      </c>
      <c r="DO309" s="105">
        <v>1367666.6666666667</v>
      </c>
      <c r="DP309" s="105">
        <v>1367666.6666666667</v>
      </c>
      <c r="DQ309" s="105">
        <v>1367666.6666666667</v>
      </c>
      <c r="DR309" s="105">
        <v>1367666.6666666667</v>
      </c>
      <c r="DS309" s="105">
        <v>1367666.6666666667</v>
      </c>
      <c r="DT309" s="105">
        <v>1367666.6666666667</v>
      </c>
      <c r="DU309" s="106">
        <v>1367666.6666666667</v>
      </c>
    </row>
    <row r="310" spans="1:125">
      <c r="D310" s="74" t="str">
        <f t="shared" si="37"/>
        <v>4152p</v>
      </c>
      <c r="E310" s="78" t="s">
        <v>194</v>
      </c>
      <c r="F310" s="104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6"/>
      <c r="R310" s="104"/>
      <c r="S310" s="105"/>
      <c r="T310" s="105"/>
      <c r="U310" s="105"/>
      <c r="V310" s="105"/>
      <c r="W310" s="105"/>
      <c r="X310" s="105"/>
      <c r="Y310" s="105"/>
      <c r="Z310" s="105"/>
      <c r="AA310" s="105"/>
      <c r="AB310" s="105"/>
      <c r="AC310" s="106"/>
      <c r="AD310" s="104"/>
      <c r="AE310" s="105"/>
      <c r="AF310" s="105"/>
      <c r="AG310" s="105"/>
      <c r="AH310" s="105"/>
      <c r="AI310" s="105"/>
      <c r="AJ310" s="105"/>
      <c r="AK310" s="105"/>
      <c r="AL310" s="105"/>
      <c r="AM310" s="105"/>
      <c r="AN310" s="105"/>
      <c r="AO310" s="106"/>
      <c r="AP310" s="104"/>
      <c r="AQ310" s="105"/>
      <c r="AR310" s="105"/>
      <c r="AS310" s="105"/>
      <c r="AT310" s="105"/>
      <c r="AU310" s="105"/>
      <c r="AV310" s="105"/>
      <c r="AW310" s="105"/>
      <c r="AX310" s="105"/>
      <c r="AY310" s="105"/>
      <c r="AZ310" s="105"/>
      <c r="BA310" s="106"/>
      <c r="BB310" s="104"/>
      <c r="BC310" s="105"/>
      <c r="BD310" s="105"/>
      <c r="BE310" s="105"/>
      <c r="BF310" s="105"/>
      <c r="BG310" s="105"/>
      <c r="BH310" s="105"/>
      <c r="BI310" s="105"/>
      <c r="BJ310" s="105"/>
      <c r="BK310" s="105"/>
      <c r="BL310" s="105"/>
      <c r="BM310" s="106"/>
      <c r="BN310" s="104"/>
      <c r="BO310" s="105"/>
      <c r="BP310" s="105"/>
      <c r="BQ310" s="105"/>
      <c r="BR310" s="105"/>
      <c r="BS310" s="105"/>
      <c r="BT310" s="105"/>
      <c r="BU310" s="105"/>
      <c r="BV310" s="105"/>
      <c r="BW310" s="105"/>
      <c r="BX310" s="105"/>
      <c r="BY310" s="106"/>
      <c r="BZ310" s="104"/>
      <c r="CA310" s="105"/>
      <c r="CB310" s="105"/>
      <c r="CC310" s="105"/>
      <c r="CD310" s="105"/>
      <c r="CE310" s="105"/>
      <c r="CF310" s="105"/>
      <c r="CG310" s="105"/>
      <c r="CH310" s="105"/>
      <c r="CI310" s="105"/>
      <c r="CJ310" s="105"/>
      <c r="CK310" s="105"/>
      <c r="CL310" s="104">
        <v>119125.75833333335</v>
      </c>
      <c r="CM310" s="105">
        <v>119125.75833333335</v>
      </c>
      <c r="CN310" s="105">
        <v>119125.75833333335</v>
      </c>
      <c r="CO310" s="105">
        <v>119125.75833333335</v>
      </c>
      <c r="CP310" s="105">
        <v>119125.75833333335</v>
      </c>
      <c r="CQ310" s="105">
        <v>119125.75833333335</v>
      </c>
      <c r="CR310" s="105">
        <v>119125.75833333335</v>
      </c>
      <c r="CS310" s="105">
        <v>119125.75833333335</v>
      </c>
      <c r="CT310" s="105">
        <v>119125.75833333335</v>
      </c>
      <c r="CU310" s="105">
        <v>119125.75833333335</v>
      </c>
      <c r="CV310" s="105">
        <v>119125.75833333335</v>
      </c>
      <c r="CW310" s="106">
        <v>119125.75833333335</v>
      </c>
      <c r="CX310" s="316">
        <v>125527.68416666666</v>
      </c>
      <c r="CY310" s="319">
        <v>125527.68416666666</v>
      </c>
      <c r="CZ310" s="319">
        <v>125527.68416666666</v>
      </c>
      <c r="DA310" s="319">
        <v>125527.68416666666</v>
      </c>
      <c r="DB310" s="319">
        <v>125527.68416666666</v>
      </c>
      <c r="DC310" s="319">
        <v>125527.68416666666</v>
      </c>
      <c r="DD310" s="319">
        <v>125527.68416666666</v>
      </c>
      <c r="DE310" s="319">
        <v>125527.68416666666</v>
      </c>
      <c r="DF310" s="319">
        <v>125527.68416666666</v>
      </c>
      <c r="DG310" s="319">
        <v>125527.68416666666</v>
      </c>
      <c r="DH310" s="319">
        <v>125527.68416666666</v>
      </c>
      <c r="DI310" s="315">
        <v>125527.68416666666</v>
      </c>
      <c r="DJ310" s="104">
        <v>122583.6125</v>
      </c>
      <c r="DK310" s="105">
        <v>122583.6125</v>
      </c>
      <c r="DL310" s="105">
        <v>122583.6125</v>
      </c>
      <c r="DM310" s="105">
        <v>122583.6125</v>
      </c>
      <c r="DN310" s="105">
        <v>122583.6125</v>
      </c>
      <c r="DO310" s="105">
        <v>122583.6125</v>
      </c>
      <c r="DP310" s="105">
        <v>122583.6125</v>
      </c>
      <c r="DQ310" s="105">
        <v>122583.6125</v>
      </c>
      <c r="DR310" s="105">
        <v>122583.6125</v>
      </c>
      <c r="DS310" s="105">
        <v>122583.6125</v>
      </c>
      <c r="DT310" s="105">
        <v>122583.6125</v>
      </c>
      <c r="DU310" s="106">
        <v>122583.6125</v>
      </c>
    </row>
    <row r="311" spans="1:125">
      <c r="D311" s="74" t="str">
        <f t="shared" si="37"/>
        <v>4153p</v>
      </c>
      <c r="E311" s="78" t="s">
        <v>196</v>
      </c>
      <c r="F311" s="104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6"/>
      <c r="R311" s="104"/>
      <c r="S311" s="105"/>
      <c r="T311" s="105"/>
      <c r="U311" s="105"/>
      <c r="V311" s="105"/>
      <c r="W311" s="105"/>
      <c r="X311" s="105"/>
      <c r="Y311" s="105"/>
      <c r="Z311" s="105"/>
      <c r="AA311" s="105"/>
      <c r="AB311" s="105"/>
      <c r="AC311" s="106"/>
      <c r="AD311" s="104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6"/>
      <c r="AP311" s="104"/>
      <c r="AQ311" s="105"/>
      <c r="AR311" s="105"/>
      <c r="AS311" s="105"/>
      <c r="AT311" s="105"/>
      <c r="AU311" s="105"/>
      <c r="AV311" s="105"/>
      <c r="AW311" s="105"/>
      <c r="AX311" s="105"/>
      <c r="AY311" s="105"/>
      <c r="AZ311" s="105"/>
      <c r="BA311" s="106"/>
      <c r="BB311" s="104"/>
      <c r="BC311" s="105"/>
      <c r="BD311" s="105"/>
      <c r="BE311" s="105"/>
      <c r="BF311" s="105"/>
      <c r="BG311" s="105"/>
      <c r="BH311" s="105"/>
      <c r="BI311" s="105"/>
      <c r="BJ311" s="105"/>
      <c r="BK311" s="105"/>
      <c r="BL311" s="105"/>
      <c r="BM311" s="106"/>
      <c r="BN311" s="104"/>
      <c r="BO311" s="105"/>
      <c r="BP311" s="105"/>
      <c r="BQ311" s="105"/>
      <c r="BR311" s="105"/>
      <c r="BS311" s="105"/>
      <c r="BT311" s="105"/>
      <c r="BU311" s="105"/>
      <c r="BV311" s="105"/>
      <c r="BW311" s="105"/>
      <c r="BX311" s="105"/>
      <c r="BY311" s="106"/>
      <c r="BZ311" s="104"/>
      <c r="CA311" s="105"/>
      <c r="CB311" s="105"/>
      <c r="CC311" s="105"/>
      <c r="CD311" s="105"/>
      <c r="CE311" s="105"/>
      <c r="CF311" s="105"/>
      <c r="CG311" s="105"/>
      <c r="CH311" s="105"/>
      <c r="CI311" s="105"/>
      <c r="CJ311" s="105"/>
      <c r="CK311" s="105"/>
      <c r="CL311" s="104">
        <v>206847.57916666669</v>
      </c>
      <c r="CM311" s="105">
        <v>206847.57916666669</v>
      </c>
      <c r="CN311" s="105">
        <v>206847.57916666669</v>
      </c>
      <c r="CO311" s="105">
        <v>206847.57916666669</v>
      </c>
      <c r="CP311" s="105">
        <v>206847.57916666669</v>
      </c>
      <c r="CQ311" s="105">
        <v>206847.57916666669</v>
      </c>
      <c r="CR311" s="105">
        <v>206847.57916666669</v>
      </c>
      <c r="CS311" s="105">
        <v>206847.57916666669</v>
      </c>
      <c r="CT311" s="105">
        <v>206847.57916666669</v>
      </c>
      <c r="CU311" s="105">
        <v>206847.57916666669</v>
      </c>
      <c r="CV311" s="105">
        <v>206847.57916666669</v>
      </c>
      <c r="CW311" s="106">
        <v>206847.57916666669</v>
      </c>
      <c r="CX311" s="316">
        <v>287313.49916666659</v>
      </c>
      <c r="CY311" s="319">
        <v>287313.49916666659</v>
      </c>
      <c r="CZ311" s="319">
        <v>287313.49916666659</v>
      </c>
      <c r="DA311" s="319">
        <v>287313.49916666659</v>
      </c>
      <c r="DB311" s="319">
        <v>287313.49916666659</v>
      </c>
      <c r="DC311" s="319">
        <v>287313.49916666659</v>
      </c>
      <c r="DD311" s="319">
        <v>287313.49916666659</v>
      </c>
      <c r="DE311" s="319">
        <v>287313.49916666659</v>
      </c>
      <c r="DF311" s="319">
        <v>287313.49916666659</v>
      </c>
      <c r="DG311" s="319">
        <v>287313.49916666659</v>
      </c>
      <c r="DH311" s="319">
        <v>287313.49916666659</v>
      </c>
      <c r="DI311" s="315">
        <v>287313.49916666659</v>
      </c>
      <c r="DJ311" s="104">
        <v>244018.16500000001</v>
      </c>
      <c r="DK311" s="105">
        <v>244018.16500000001</v>
      </c>
      <c r="DL311" s="105">
        <v>244018.16500000001</v>
      </c>
      <c r="DM311" s="105">
        <v>244018.16500000001</v>
      </c>
      <c r="DN311" s="105">
        <v>244018.16500000001</v>
      </c>
      <c r="DO311" s="105">
        <v>244018.16500000001</v>
      </c>
      <c r="DP311" s="105">
        <v>244018.16500000001</v>
      </c>
      <c r="DQ311" s="105">
        <v>244018.16500000001</v>
      </c>
      <c r="DR311" s="105">
        <v>244018.16500000001</v>
      </c>
      <c r="DS311" s="105">
        <v>244018.16500000001</v>
      </c>
      <c r="DT311" s="105">
        <v>244018.16500000001</v>
      </c>
      <c r="DU311" s="106">
        <v>244018.16500000001</v>
      </c>
    </row>
    <row r="312" spans="1:125" s="9" customFormat="1">
      <c r="A312" s="140"/>
      <c r="B312" s="140"/>
      <c r="C312" s="140">
        <v>416</v>
      </c>
      <c r="D312" s="140" t="str">
        <f t="shared" si="37"/>
        <v>416p</v>
      </c>
      <c r="E312" s="141" t="s">
        <v>198</v>
      </c>
      <c r="F312" s="142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4"/>
      <c r="R312" s="142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4"/>
      <c r="AD312" s="142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4"/>
      <c r="AP312" s="142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4"/>
      <c r="BB312" s="142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4"/>
      <c r="BN312" s="142"/>
      <c r="BO312" s="143"/>
      <c r="BP312" s="143"/>
      <c r="BQ312" s="143"/>
      <c r="BR312" s="143"/>
      <c r="BS312" s="143"/>
      <c r="BT312" s="143"/>
      <c r="BU312" s="143"/>
      <c r="BV312" s="143"/>
      <c r="BW312" s="143"/>
      <c r="BX312" s="143"/>
      <c r="BY312" s="144"/>
      <c r="BZ312" s="142"/>
      <c r="CA312" s="143"/>
      <c r="CB312" s="143"/>
      <c r="CC312" s="143"/>
      <c r="CD312" s="143"/>
      <c r="CE312" s="143"/>
      <c r="CF312" s="143"/>
      <c r="CG312" s="143"/>
      <c r="CH312" s="143"/>
      <c r="CI312" s="143"/>
      <c r="CJ312" s="143"/>
      <c r="CK312" s="143"/>
      <c r="CL312" s="142">
        <f t="shared" ref="CL312:CX312" si="47">+SUM(CL313:CL314)</f>
        <v>5866967.2749999994</v>
      </c>
      <c r="CM312" s="143">
        <f t="shared" si="47"/>
        <v>5866967.2749999994</v>
      </c>
      <c r="CN312" s="143">
        <f t="shared" si="47"/>
        <v>5866967.2749999994</v>
      </c>
      <c r="CO312" s="143">
        <f t="shared" si="47"/>
        <v>5866967.2749999994</v>
      </c>
      <c r="CP312" s="143">
        <f t="shared" si="47"/>
        <v>5866967.2749999994</v>
      </c>
      <c r="CQ312" s="143">
        <f t="shared" si="47"/>
        <v>5866967.2749999994</v>
      </c>
      <c r="CR312" s="143">
        <f t="shared" si="47"/>
        <v>5866967.2749999994</v>
      </c>
      <c r="CS312" s="143">
        <f t="shared" si="47"/>
        <v>5866967.2749999994</v>
      </c>
      <c r="CT312" s="143">
        <f t="shared" si="47"/>
        <v>5866967.2749999994</v>
      </c>
      <c r="CU312" s="143">
        <f t="shared" si="47"/>
        <v>5866967.2749999994</v>
      </c>
      <c r="CV312" s="143">
        <f t="shared" si="47"/>
        <v>5866967.2749999994</v>
      </c>
      <c r="CW312" s="144">
        <f t="shared" si="47"/>
        <v>5866967.2749999994</v>
      </c>
      <c r="CX312" s="317">
        <f t="shared" si="47"/>
        <v>6297113.5108333332</v>
      </c>
      <c r="CY312" s="320">
        <f t="shared" ref="CY312:DI312" si="48">+SUM(CY313:CY314)</f>
        <v>6297113.5108333332</v>
      </c>
      <c r="CZ312" s="320">
        <f t="shared" si="48"/>
        <v>6297113.5108333332</v>
      </c>
      <c r="DA312" s="320">
        <f t="shared" si="48"/>
        <v>6297113.5108333332</v>
      </c>
      <c r="DB312" s="320">
        <f t="shared" si="48"/>
        <v>6297113.5108333332</v>
      </c>
      <c r="DC312" s="320">
        <f t="shared" si="48"/>
        <v>6297113.5108333332</v>
      </c>
      <c r="DD312" s="320">
        <f t="shared" si="48"/>
        <v>6297113.5108333332</v>
      </c>
      <c r="DE312" s="320">
        <f t="shared" si="48"/>
        <v>6297113.5108333332</v>
      </c>
      <c r="DF312" s="320">
        <f t="shared" si="48"/>
        <v>6297113.5108333332</v>
      </c>
      <c r="DG312" s="320">
        <f t="shared" si="48"/>
        <v>6297113.5108333332</v>
      </c>
      <c r="DH312" s="320">
        <f t="shared" si="48"/>
        <v>6297113.5108333332</v>
      </c>
      <c r="DI312" s="318">
        <f t="shared" si="48"/>
        <v>6297113.5108333332</v>
      </c>
      <c r="DJ312" s="142">
        <f>+SUM(DJ313:DJ314)</f>
        <v>6313823.6641666666</v>
      </c>
      <c r="DK312" s="143">
        <f t="shared" ref="DK312:DU312" si="49">+SUM(DK313:DK314)</f>
        <v>6313823.6641666666</v>
      </c>
      <c r="DL312" s="143">
        <f t="shared" si="49"/>
        <v>6313823.6641666666</v>
      </c>
      <c r="DM312" s="143">
        <f t="shared" si="49"/>
        <v>6313823.6641666666</v>
      </c>
      <c r="DN312" s="143">
        <f t="shared" si="49"/>
        <v>6313823.6641666666</v>
      </c>
      <c r="DO312" s="143">
        <f t="shared" si="49"/>
        <v>6313823.6641666666</v>
      </c>
      <c r="DP312" s="143">
        <f t="shared" si="49"/>
        <v>6313823.6641666666</v>
      </c>
      <c r="DQ312" s="143">
        <f t="shared" si="49"/>
        <v>6313823.6641666666</v>
      </c>
      <c r="DR312" s="143">
        <f t="shared" si="49"/>
        <v>6313823.6641666666</v>
      </c>
      <c r="DS312" s="143">
        <f t="shared" si="49"/>
        <v>6313823.6641666666</v>
      </c>
      <c r="DT312" s="143">
        <f t="shared" si="49"/>
        <v>6313823.6641666666</v>
      </c>
      <c r="DU312" s="144">
        <f t="shared" si="49"/>
        <v>6313823.6641666666</v>
      </c>
    </row>
    <row r="313" spans="1:125">
      <c r="D313" s="74" t="str">
        <f t="shared" si="37"/>
        <v>4161p</v>
      </c>
      <c r="E313" s="78" t="s">
        <v>200</v>
      </c>
      <c r="F313" s="104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6"/>
      <c r="R313" s="104"/>
      <c r="S313" s="105"/>
      <c r="T313" s="105"/>
      <c r="U313" s="105"/>
      <c r="V313" s="105"/>
      <c r="W313" s="105"/>
      <c r="X313" s="105"/>
      <c r="Y313" s="105"/>
      <c r="Z313" s="105"/>
      <c r="AA313" s="105"/>
      <c r="AB313" s="105"/>
      <c r="AC313" s="106"/>
      <c r="AD313" s="104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6"/>
      <c r="AP313" s="104"/>
      <c r="AQ313" s="105"/>
      <c r="AR313" s="105"/>
      <c r="AS313" s="105"/>
      <c r="AT313" s="105"/>
      <c r="AU313" s="105"/>
      <c r="AV313" s="105"/>
      <c r="AW313" s="105"/>
      <c r="AX313" s="105"/>
      <c r="AY313" s="105"/>
      <c r="AZ313" s="105"/>
      <c r="BA313" s="106"/>
      <c r="BB313" s="104"/>
      <c r="BC313" s="105"/>
      <c r="BD313" s="105"/>
      <c r="BE313" s="105"/>
      <c r="BF313" s="105"/>
      <c r="BG313" s="105"/>
      <c r="BH313" s="105"/>
      <c r="BI313" s="105"/>
      <c r="BJ313" s="105"/>
      <c r="BK313" s="105"/>
      <c r="BL313" s="105"/>
      <c r="BM313" s="106"/>
      <c r="BN313" s="104"/>
      <c r="BO313" s="105"/>
      <c r="BP313" s="105"/>
      <c r="BQ313" s="105"/>
      <c r="BR313" s="105"/>
      <c r="BS313" s="105"/>
      <c r="BT313" s="105"/>
      <c r="BU313" s="105"/>
      <c r="BV313" s="105"/>
      <c r="BW313" s="105"/>
      <c r="BX313" s="105"/>
      <c r="BY313" s="106"/>
      <c r="BZ313" s="104"/>
      <c r="CA313" s="105"/>
      <c r="CB313" s="105"/>
      <c r="CC313" s="105"/>
      <c r="CD313" s="105"/>
      <c r="CE313" s="105"/>
      <c r="CF313" s="105"/>
      <c r="CG313" s="105"/>
      <c r="CH313" s="105"/>
      <c r="CI313" s="105"/>
      <c r="CJ313" s="105"/>
      <c r="CK313" s="105"/>
      <c r="CL313" s="104">
        <v>498500</v>
      </c>
      <c r="CM313" s="105">
        <v>498500</v>
      </c>
      <c r="CN313" s="105">
        <v>498500</v>
      </c>
      <c r="CO313" s="105">
        <v>498500</v>
      </c>
      <c r="CP313" s="105">
        <v>498500</v>
      </c>
      <c r="CQ313" s="105">
        <v>498500</v>
      </c>
      <c r="CR313" s="105">
        <v>498500</v>
      </c>
      <c r="CS313" s="105">
        <v>498500</v>
      </c>
      <c r="CT313" s="105">
        <v>498500</v>
      </c>
      <c r="CU313" s="105">
        <v>498500</v>
      </c>
      <c r="CV313" s="105">
        <v>498500</v>
      </c>
      <c r="CW313" s="106">
        <v>498500</v>
      </c>
      <c r="CX313" s="316">
        <v>817754.84511759283</v>
      </c>
      <c r="CY313" s="319">
        <v>817754.84511759283</v>
      </c>
      <c r="CZ313" s="319">
        <v>817754.84511759283</v>
      </c>
      <c r="DA313" s="319">
        <v>817754.84511759283</v>
      </c>
      <c r="DB313" s="319">
        <v>817754.84511759283</v>
      </c>
      <c r="DC313" s="319">
        <v>817754.84511759283</v>
      </c>
      <c r="DD313" s="319">
        <v>817754.84511759283</v>
      </c>
      <c r="DE313" s="319">
        <v>817754.84511759283</v>
      </c>
      <c r="DF313" s="319">
        <v>817754.84511759283</v>
      </c>
      <c r="DG313" s="319">
        <v>817754.84511759283</v>
      </c>
      <c r="DH313" s="319">
        <v>817754.84511759283</v>
      </c>
      <c r="DI313" s="315">
        <v>817754.84511759295</v>
      </c>
      <c r="DJ313" s="104">
        <v>565782.0708333333</v>
      </c>
      <c r="DK313" s="105">
        <v>565782.0708333333</v>
      </c>
      <c r="DL313" s="105">
        <v>565782.0708333333</v>
      </c>
      <c r="DM313" s="105">
        <v>565782.0708333333</v>
      </c>
      <c r="DN313" s="105">
        <v>565782.0708333333</v>
      </c>
      <c r="DO313" s="105">
        <v>565782.0708333333</v>
      </c>
      <c r="DP313" s="105">
        <v>565782.0708333333</v>
      </c>
      <c r="DQ313" s="105">
        <v>565782.0708333333</v>
      </c>
      <c r="DR313" s="105">
        <v>565782.0708333333</v>
      </c>
      <c r="DS313" s="105">
        <v>565782.0708333333</v>
      </c>
      <c r="DT313" s="105">
        <v>565782.0708333333</v>
      </c>
      <c r="DU313" s="106">
        <v>565782.0708333333</v>
      </c>
    </row>
    <row r="314" spans="1:125">
      <c r="D314" s="74" t="str">
        <f t="shared" si="37"/>
        <v>4162p</v>
      </c>
      <c r="E314" s="78" t="s">
        <v>202</v>
      </c>
      <c r="F314" s="104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Q314" s="106"/>
      <c r="R314" s="104"/>
      <c r="S314" s="105"/>
      <c r="T314" s="105"/>
      <c r="U314" s="105"/>
      <c r="V314" s="105"/>
      <c r="W314" s="105"/>
      <c r="X314" s="105"/>
      <c r="Y314" s="105"/>
      <c r="Z314" s="105"/>
      <c r="AA314" s="105"/>
      <c r="AB314" s="105"/>
      <c r="AC314" s="106"/>
      <c r="AD314" s="104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6"/>
      <c r="AP314" s="104"/>
      <c r="AQ314" s="105"/>
      <c r="AR314" s="105"/>
      <c r="AS314" s="105"/>
      <c r="AT314" s="105"/>
      <c r="AU314" s="105"/>
      <c r="AV314" s="105"/>
      <c r="AW314" s="105"/>
      <c r="AX314" s="105"/>
      <c r="AY314" s="105"/>
      <c r="AZ314" s="105"/>
      <c r="BA314" s="106"/>
      <c r="BB314" s="104"/>
      <c r="BC314" s="105"/>
      <c r="BD314" s="105"/>
      <c r="BE314" s="105"/>
      <c r="BF314" s="105"/>
      <c r="BG314" s="105"/>
      <c r="BH314" s="105"/>
      <c r="BI314" s="105"/>
      <c r="BJ314" s="105"/>
      <c r="BK314" s="105"/>
      <c r="BL314" s="105"/>
      <c r="BM314" s="106"/>
      <c r="BN314" s="104"/>
      <c r="BO314" s="105"/>
      <c r="BP314" s="105"/>
      <c r="BQ314" s="105"/>
      <c r="BR314" s="105"/>
      <c r="BS314" s="105"/>
      <c r="BT314" s="105"/>
      <c r="BU314" s="105"/>
      <c r="BV314" s="105"/>
      <c r="BW314" s="105"/>
      <c r="BX314" s="105"/>
      <c r="BY314" s="106"/>
      <c r="BZ314" s="104"/>
      <c r="CA314" s="105"/>
      <c r="CB314" s="105"/>
      <c r="CC314" s="105"/>
      <c r="CD314" s="105"/>
      <c r="CE314" s="105"/>
      <c r="CF314" s="105"/>
      <c r="CG314" s="105"/>
      <c r="CH314" s="105"/>
      <c r="CI314" s="105"/>
      <c r="CJ314" s="105"/>
      <c r="CK314" s="105"/>
      <c r="CL314" s="104">
        <v>5368467.2749999994</v>
      </c>
      <c r="CM314" s="105">
        <v>5368467.2749999994</v>
      </c>
      <c r="CN314" s="105">
        <v>5368467.2749999994</v>
      </c>
      <c r="CO314" s="105">
        <v>5368467.2749999994</v>
      </c>
      <c r="CP314" s="105">
        <v>5368467.2749999994</v>
      </c>
      <c r="CQ314" s="105">
        <v>5368467.2749999994</v>
      </c>
      <c r="CR314" s="105">
        <v>5368467.2749999994</v>
      </c>
      <c r="CS314" s="105">
        <v>5368467.2749999994</v>
      </c>
      <c r="CT314" s="105">
        <v>5368467.2749999994</v>
      </c>
      <c r="CU314" s="105">
        <v>5368467.2749999994</v>
      </c>
      <c r="CV314" s="105">
        <v>5368467.2749999994</v>
      </c>
      <c r="CW314" s="106">
        <v>5368467.2749999994</v>
      </c>
      <c r="CX314" s="316">
        <v>5479358.6657157401</v>
      </c>
      <c r="CY314" s="319">
        <v>5479358.6657157401</v>
      </c>
      <c r="CZ314" s="319">
        <v>5479358.6657157401</v>
      </c>
      <c r="DA314" s="319">
        <v>5479358.6657157401</v>
      </c>
      <c r="DB314" s="319">
        <v>5479358.6657157401</v>
      </c>
      <c r="DC314" s="319">
        <v>5479358.6657157401</v>
      </c>
      <c r="DD314" s="319">
        <v>5479358.6657157401</v>
      </c>
      <c r="DE314" s="319">
        <v>5479358.6657157401</v>
      </c>
      <c r="DF314" s="319">
        <v>5479358.6657157401</v>
      </c>
      <c r="DG314" s="319">
        <v>5479358.6657157401</v>
      </c>
      <c r="DH314" s="319">
        <v>5479358.6657157401</v>
      </c>
      <c r="DI314" s="315">
        <v>5479358.6657157401</v>
      </c>
      <c r="DJ314" s="104">
        <v>5748041.5933333337</v>
      </c>
      <c r="DK314" s="105">
        <v>5748041.5933333337</v>
      </c>
      <c r="DL314" s="105">
        <v>5748041.5933333337</v>
      </c>
      <c r="DM314" s="105">
        <v>5748041.5933333337</v>
      </c>
      <c r="DN314" s="105">
        <v>5748041.5933333337</v>
      </c>
      <c r="DO314" s="105">
        <v>5748041.5933333337</v>
      </c>
      <c r="DP314" s="105">
        <v>5748041.5933333337</v>
      </c>
      <c r="DQ314" s="105">
        <v>5748041.5933333337</v>
      </c>
      <c r="DR314" s="105">
        <v>5748041.5933333337</v>
      </c>
      <c r="DS314" s="105">
        <v>5748041.5933333337</v>
      </c>
      <c r="DT314" s="105">
        <v>5748041.5933333337</v>
      </c>
      <c r="DU314" s="106">
        <v>5748041.5933333337</v>
      </c>
    </row>
    <row r="315" spans="1:125" s="9" customFormat="1">
      <c r="A315" s="140"/>
      <c r="B315" s="140"/>
      <c r="C315" s="140">
        <v>417</v>
      </c>
      <c r="D315" s="140" t="str">
        <f t="shared" si="37"/>
        <v>417p</v>
      </c>
      <c r="E315" s="141" t="s">
        <v>204</v>
      </c>
      <c r="F315" s="142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4"/>
      <c r="R315" s="142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4"/>
      <c r="AD315" s="142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4"/>
      <c r="AP315" s="142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4"/>
      <c r="BB315" s="142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4"/>
      <c r="BN315" s="142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4"/>
      <c r="BZ315" s="142"/>
      <c r="CA315" s="143"/>
      <c r="CB315" s="143"/>
      <c r="CC315" s="143"/>
      <c r="CD315" s="143"/>
      <c r="CE315" s="143"/>
      <c r="CF315" s="143"/>
      <c r="CG315" s="143"/>
      <c r="CH315" s="143"/>
      <c r="CI315" s="143"/>
      <c r="CJ315" s="143"/>
      <c r="CK315" s="143"/>
      <c r="CL315" s="142">
        <f t="shared" ref="CL315:CX315" si="50">+SUM(CL316:CL318)</f>
        <v>656311.6166666667</v>
      </c>
      <c r="CM315" s="143">
        <f t="shared" si="50"/>
        <v>656311.6166666667</v>
      </c>
      <c r="CN315" s="143">
        <f t="shared" si="50"/>
        <v>656311.6166666667</v>
      </c>
      <c r="CO315" s="143">
        <f t="shared" si="50"/>
        <v>656311.6166666667</v>
      </c>
      <c r="CP315" s="143">
        <f t="shared" si="50"/>
        <v>656311.6166666667</v>
      </c>
      <c r="CQ315" s="143">
        <f t="shared" si="50"/>
        <v>656311.6166666667</v>
      </c>
      <c r="CR315" s="143">
        <f t="shared" si="50"/>
        <v>656311.6166666667</v>
      </c>
      <c r="CS315" s="143">
        <f t="shared" si="50"/>
        <v>656311.6166666667</v>
      </c>
      <c r="CT315" s="143">
        <f t="shared" si="50"/>
        <v>656311.6166666667</v>
      </c>
      <c r="CU315" s="143">
        <f t="shared" si="50"/>
        <v>656311.6166666667</v>
      </c>
      <c r="CV315" s="143">
        <f t="shared" si="50"/>
        <v>656311.6166666667</v>
      </c>
      <c r="CW315" s="144">
        <f t="shared" si="50"/>
        <v>656311.6166666667</v>
      </c>
      <c r="CX315" s="317">
        <f t="shared" si="50"/>
        <v>678983.51166666672</v>
      </c>
      <c r="CY315" s="320">
        <f t="shared" ref="CY315:DI315" si="51">+SUM(CY316:CY318)</f>
        <v>678983.51166666672</v>
      </c>
      <c r="CZ315" s="320">
        <f t="shared" si="51"/>
        <v>678983.51166666672</v>
      </c>
      <c r="DA315" s="320">
        <f t="shared" si="51"/>
        <v>678983.51166666672</v>
      </c>
      <c r="DB315" s="320">
        <f t="shared" si="51"/>
        <v>678983.51166666672</v>
      </c>
      <c r="DC315" s="320">
        <f t="shared" si="51"/>
        <v>678983.51166666672</v>
      </c>
      <c r="DD315" s="320">
        <f t="shared" si="51"/>
        <v>678983.51166666672</v>
      </c>
      <c r="DE315" s="320">
        <f t="shared" si="51"/>
        <v>678983.51166666672</v>
      </c>
      <c r="DF315" s="320">
        <f t="shared" si="51"/>
        <v>678983.51166666672</v>
      </c>
      <c r="DG315" s="320">
        <f t="shared" si="51"/>
        <v>678983.51166666672</v>
      </c>
      <c r="DH315" s="320">
        <f t="shared" si="51"/>
        <v>678983.51166666672</v>
      </c>
      <c r="DI315" s="318">
        <f t="shared" si="51"/>
        <v>678983.51166666672</v>
      </c>
      <c r="DJ315" s="142">
        <f>+SUM(DJ316:DJ318)</f>
        <v>693996.7074999999</v>
      </c>
      <c r="DK315" s="143">
        <f t="shared" ref="DK315:DU315" si="52">+SUM(DK316:DK318)</f>
        <v>693996.7074999999</v>
      </c>
      <c r="DL315" s="143">
        <f t="shared" si="52"/>
        <v>693996.7074999999</v>
      </c>
      <c r="DM315" s="143">
        <f t="shared" si="52"/>
        <v>693996.7074999999</v>
      </c>
      <c r="DN315" s="143">
        <f t="shared" si="52"/>
        <v>693996.7074999999</v>
      </c>
      <c r="DO315" s="143">
        <f t="shared" si="52"/>
        <v>693996.7074999999</v>
      </c>
      <c r="DP315" s="143">
        <f t="shared" si="52"/>
        <v>693996.7074999999</v>
      </c>
      <c r="DQ315" s="143">
        <f t="shared" si="52"/>
        <v>693996.7074999999</v>
      </c>
      <c r="DR315" s="143">
        <f t="shared" si="52"/>
        <v>693996.7074999999</v>
      </c>
      <c r="DS315" s="143">
        <f t="shared" si="52"/>
        <v>693996.7074999999</v>
      </c>
      <c r="DT315" s="143">
        <f t="shared" si="52"/>
        <v>693996.7074999999</v>
      </c>
      <c r="DU315" s="144">
        <f t="shared" si="52"/>
        <v>693996.7074999999</v>
      </c>
    </row>
    <row r="316" spans="1:125">
      <c r="D316" s="74" t="str">
        <f t="shared" si="37"/>
        <v>4171p</v>
      </c>
      <c r="E316" s="78" t="s">
        <v>206</v>
      </c>
      <c r="F316" s="104"/>
      <c r="G316" s="105"/>
      <c r="H316" s="105"/>
      <c r="I316" s="105"/>
      <c r="J316" s="105"/>
      <c r="K316" s="105"/>
      <c r="L316" s="105"/>
      <c r="M316" s="105"/>
      <c r="N316" s="105"/>
      <c r="O316" s="105"/>
      <c r="P316" s="105"/>
      <c r="Q316" s="106"/>
      <c r="R316" s="104"/>
      <c r="S316" s="105"/>
      <c r="T316" s="105"/>
      <c r="U316" s="105"/>
      <c r="V316" s="105"/>
      <c r="W316" s="105"/>
      <c r="X316" s="105"/>
      <c r="Y316" s="105"/>
      <c r="Z316" s="105"/>
      <c r="AA316" s="105"/>
      <c r="AB316" s="105"/>
      <c r="AC316" s="106"/>
      <c r="AD316" s="104"/>
      <c r="AE316" s="105"/>
      <c r="AF316" s="105"/>
      <c r="AG316" s="105"/>
      <c r="AH316" s="105"/>
      <c r="AI316" s="105"/>
      <c r="AJ316" s="105"/>
      <c r="AK316" s="105"/>
      <c r="AL316" s="105"/>
      <c r="AM316" s="105"/>
      <c r="AN316" s="105"/>
      <c r="AO316" s="106"/>
      <c r="AP316" s="104"/>
      <c r="AQ316" s="105"/>
      <c r="AR316" s="105"/>
      <c r="AS316" s="105"/>
      <c r="AT316" s="105"/>
      <c r="AU316" s="105"/>
      <c r="AV316" s="105"/>
      <c r="AW316" s="105"/>
      <c r="AX316" s="105"/>
      <c r="AY316" s="105"/>
      <c r="AZ316" s="105"/>
      <c r="BA316" s="106"/>
      <c r="BB316" s="104"/>
      <c r="BC316" s="105"/>
      <c r="BD316" s="105"/>
      <c r="BE316" s="105"/>
      <c r="BF316" s="105"/>
      <c r="BG316" s="105"/>
      <c r="BH316" s="105"/>
      <c r="BI316" s="105"/>
      <c r="BJ316" s="105"/>
      <c r="BK316" s="105"/>
      <c r="BL316" s="105"/>
      <c r="BM316" s="106"/>
      <c r="BN316" s="104"/>
      <c r="BO316" s="105"/>
      <c r="BP316" s="105"/>
      <c r="BQ316" s="105"/>
      <c r="BR316" s="105"/>
      <c r="BS316" s="105"/>
      <c r="BT316" s="105"/>
      <c r="BU316" s="105"/>
      <c r="BV316" s="105"/>
      <c r="BW316" s="105"/>
      <c r="BX316" s="105"/>
      <c r="BY316" s="106"/>
      <c r="BZ316" s="104"/>
      <c r="CA316" s="105"/>
      <c r="CB316" s="105"/>
      <c r="CC316" s="105"/>
      <c r="CD316" s="105"/>
      <c r="CE316" s="105"/>
      <c r="CF316" s="105"/>
      <c r="CG316" s="105"/>
      <c r="CH316" s="105"/>
      <c r="CI316" s="105"/>
      <c r="CJ316" s="105"/>
      <c r="CK316" s="105"/>
      <c r="CL316" s="104">
        <v>643456.61</v>
      </c>
      <c r="CM316" s="105">
        <v>643456.61</v>
      </c>
      <c r="CN316" s="105">
        <v>643456.61</v>
      </c>
      <c r="CO316" s="105">
        <v>643456.61</v>
      </c>
      <c r="CP316" s="105">
        <v>643456.61</v>
      </c>
      <c r="CQ316" s="105">
        <v>643456.61</v>
      </c>
      <c r="CR316" s="105">
        <v>643456.61</v>
      </c>
      <c r="CS316" s="105">
        <v>643456.61</v>
      </c>
      <c r="CT316" s="105">
        <v>643456.61</v>
      </c>
      <c r="CU316" s="105">
        <v>643456.61</v>
      </c>
      <c r="CV316" s="105">
        <v>643456.61</v>
      </c>
      <c r="CW316" s="106">
        <v>643456.61</v>
      </c>
      <c r="CX316" s="316">
        <v>626458.00631098787</v>
      </c>
      <c r="CY316" s="319">
        <v>626458.00631098787</v>
      </c>
      <c r="CZ316" s="319">
        <v>626458.00631098787</v>
      </c>
      <c r="DA316" s="319">
        <v>626458.00631098787</v>
      </c>
      <c r="DB316" s="319">
        <v>626458.00631098787</v>
      </c>
      <c r="DC316" s="319">
        <v>626458.00631098787</v>
      </c>
      <c r="DD316" s="319">
        <v>626458.00631098787</v>
      </c>
      <c r="DE316" s="319">
        <v>626458.00631098787</v>
      </c>
      <c r="DF316" s="319">
        <v>626458.00631098787</v>
      </c>
      <c r="DG316" s="319">
        <v>626458.00631098787</v>
      </c>
      <c r="DH316" s="319">
        <v>626458.00631098787</v>
      </c>
      <c r="DI316" s="315">
        <v>626458.00631098787</v>
      </c>
      <c r="DJ316" s="104">
        <v>647268.37416666665</v>
      </c>
      <c r="DK316" s="105">
        <v>647268.37416666665</v>
      </c>
      <c r="DL316" s="105">
        <v>647268.37416666665</v>
      </c>
      <c r="DM316" s="105">
        <v>647268.37416666665</v>
      </c>
      <c r="DN316" s="105">
        <v>647268.37416666665</v>
      </c>
      <c r="DO316" s="105">
        <v>647268.37416666665</v>
      </c>
      <c r="DP316" s="105">
        <v>647268.37416666665</v>
      </c>
      <c r="DQ316" s="105">
        <v>647268.37416666665</v>
      </c>
      <c r="DR316" s="105">
        <v>647268.37416666665</v>
      </c>
      <c r="DS316" s="105">
        <v>647268.37416666665</v>
      </c>
      <c r="DT316" s="105">
        <v>647268.37416666665</v>
      </c>
      <c r="DU316" s="106">
        <v>647268.37416666665</v>
      </c>
    </row>
    <row r="317" spans="1:125">
      <c r="D317" s="74" t="str">
        <f t="shared" si="37"/>
        <v>4172p</v>
      </c>
      <c r="E317" s="78" t="s">
        <v>208</v>
      </c>
      <c r="F317" s="104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6"/>
      <c r="R317" s="104"/>
      <c r="S317" s="105"/>
      <c r="T317" s="105"/>
      <c r="U317" s="105"/>
      <c r="V317" s="105"/>
      <c r="W317" s="105"/>
      <c r="X317" s="105"/>
      <c r="Y317" s="105"/>
      <c r="Z317" s="105"/>
      <c r="AA317" s="105"/>
      <c r="AB317" s="105"/>
      <c r="AC317" s="106"/>
      <c r="AD317" s="104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6"/>
      <c r="AP317" s="104"/>
      <c r="AQ317" s="105"/>
      <c r="AR317" s="105"/>
      <c r="AS317" s="105"/>
      <c r="AT317" s="105"/>
      <c r="AU317" s="105"/>
      <c r="AV317" s="105"/>
      <c r="AW317" s="105"/>
      <c r="AX317" s="105"/>
      <c r="AY317" s="105"/>
      <c r="AZ317" s="105"/>
      <c r="BA317" s="106"/>
      <c r="BB317" s="104"/>
      <c r="BC317" s="105"/>
      <c r="BD317" s="105"/>
      <c r="BE317" s="105"/>
      <c r="BF317" s="105"/>
      <c r="BG317" s="105"/>
      <c r="BH317" s="105"/>
      <c r="BI317" s="105"/>
      <c r="BJ317" s="105"/>
      <c r="BK317" s="105"/>
      <c r="BL317" s="105"/>
      <c r="BM317" s="106"/>
      <c r="BN317" s="104"/>
      <c r="BO317" s="105"/>
      <c r="BP317" s="105"/>
      <c r="BQ317" s="105"/>
      <c r="BR317" s="105"/>
      <c r="BS317" s="105"/>
      <c r="BT317" s="105"/>
      <c r="BU317" s="105"/>
      <c r="BV317" s="105"/>
      <c r="BW317" s="105"/>
      <c r="BX317" s="105"/>
      <c r="BY317" s="106"/>
      <c r="BZ317" s="104"/>
      <c r="CA317" s="105"/>
      <c r="CB317" s="105"/>
      <c r="CC317" s="105"/>
      <c r="CD317" s="105"/>
      <c r="CE317" s="105"/>
      <c r="CF317" s="105"/>
      <c r="CG317" s="105"/>
      <c r="CH317" s="105"/>
      <c r="CI317" s="105"/>
      <c r="CJ317" s="105"/>
      <c r="CK317" s="105"/>
      <c r="CL317" s="104">
        <v>11805.006666666666</v>
      </c>
      <c r="CM317" s="105">
        <v>11805.006666666666</v>
      </c>
      <c r="CN317" s="105">
        <v>11805.006666666666</v>
      </c>
      <c r="CO317" s="105">
        <v>11805.006666666666</v>
      </c>
      <c r="CP317" s="105">
        <v>11805.006666666666</v>
      </c>
      <c r="CQ317" s="105">
        <v>11805.006666666666</v>
      </c>
      <c r="CR317" s="105">
        <v>11805.006666666666</v>
      </c>
      <c r="CS317" s="105">
        <v>11805.006666666666</v>
      </c>
      <c r="CT317" s="105">
        <v>11805.006666666666</v>
      </c>
      <c r="CU317" s="105">
        <v>11805.006666666666</v>
      </c>
      <c r="CV317" s="105">
        <v>11805.006666666666</v>
      </c>
      <c r="CW317" s="106">
        <v>11805.006666666666</v>
      </c>
      <c r="CX317" s="316">
        <v>51229.481959962628</v>
      </c>
      <c r="CY317" s="319">
        <v>51229.481959962628</v>
      </c>
      <c r="CZ317" s="319">
        <v>51229.481959962628</v>
      </c>
      <c r="DA317" s="319">
        <v>51229.481959962628</v>
      </c>
      <c r="DB317" s="319">
        <v>51229.481959962628</v>
      </c>
      <c r="DC317" s="319">
        <v>51229.481959962628</v>
      </c>
      <c r="DD317" s="319">
        <v>51229.481959962628</v>
      </c>
      <c r="DE317" s="319">
        <v>51229.481959962628</v>
      </c>
      <c r="DF317" s="319">
        <v>51229.481959962628</v>
      </c>
      <c r="DG317" s="319">
        <v>51229.481959962628</v>
      </c>
      <c r="DH317" s="319">
        <v>51229.481959962628</v>
      </c>
      <c r="DI317" s="315">
        <v>51229.481959962628</v>
      </c>
      <c r="DJ317" s="104">
        <v>45511.666666666664</v>
      </c>
      <c r="DK317" s="105">
        <v>45511.666666666664</v>
      </c>
      <c r="DL317" s="105">
        <v>45511.666666666664</v>
      </c>
      <c r="DM317" s="105">
        <v>45511.666666666664</v>
      </c>
      <c r="DN317" s="105">
        <v>45511.666666666664</v>
      </c>
      <c r="DO317" s="105">
        <v>45511.666666666664</v>
      </c>
      <c r="DP317" s="105">
        <v>45511.666666666664</v>
      </c>
      <c r="DQ317" s="105">
        <v>45511.666666666664</v>
      </c>
      <c r="DR317" s="105">
        <v>45511.666666666664</v>
      </c>
      <c r="DS317" s="105">
        <v>45511.666666666664</v>
      </c>
      <c r="DT317" s="105">
        <v>45511.666666666664</v>
      </c>
      <c r="DU317" s="106">
        <v>45511.666666666664</v>
      </c>
    </row>
    <row r="318" spans="1:125">
      <c r="D318" s="74" t="str">
        <f t="shared" si="37"/>
        <v>4173p</v>
      </c>
      <c r="E318" s="78" t="s">
        <v>210</v>
      </c>
      <c r="F318" s="104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6"/>
      <c r="R318" s="104"/>
      <c r="S318" s="105"/>
      <c r="T318" s="105"/>
      <c r="U318" s="105"/>
      <c r="V318" s="105"/>
      <c r="W318" s="105"/>
      <c r="X318" s="105"/>
      <c r="Y318" s="105"/>
      <c r="Z318" s="105"/>
      <c r="AA318" s="105"/>
      <c r="AB318" s="105"/>
      <c r="AC318" s="106"/>
      <c r="AD318" s="104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6"/>
      <c r="AP318" s="104"/>
      <c r="AQ318" s="105"/>
      <c r="AR318" s="105"/>
      <c r="AS318" s="105"/>
      <c r="AT318" s="105"/>
      <c r="AU318" s="105"/>
      <c r="AV318" s="105"/>
      <c r="AW318" s="105"/>
      <c r="AX318" s="105"/>
      <c r="AY318" s="105"/>
      <c r="AZ318" s="105"/>
      <c r="BA318" s="106"/>
      <c r="BB318" s="104"/>
      <c r="BC318" s="105"/>
      <c r="BD318" s="105"/>
      <c r="BE318" s="105"/>
      <c r="BF318" s="105"/>
      <c r="BG318" s="105"/>
      <c r="BH318" s="105"/>
      <c r="BI318" s="105"/>
      <c r="BJ318" s="105"/>
      <c r="BK318" s="105"/>
      <c r="BL318" s="105"/>
      <c r="BM318" s="106"/>
      <c r="BN318" s="104"/>
      <c r="BO318" s="105"/>
      <c r="BP318" s="105"/>
      <c r="BQ318" s="105"/>
      <c r="BR318" s="105"/>
      <c r="BS318" s="105"/>
      <c r="BT318" s="105"/>
      <c r="BU318" s="105"/>
      <c r="BV318" s="105"/>
      <c r="BW318" s="105"/>
      <c r="BX318" s="105"/>
      <c r="BY318" s="106"/>
      <c r="BZ318" s="104"/>
      <c r="CA318" s="105"/>
      <c r="CB318" s="105"/>
      <c r="CC318" s="105"/>
      <c r="CD318" s="105"/>
      <c r="CE318" s="105"/>
      <c r="CF318" s="105"/>
      <c r="CG318" s="105"/>
      <c r="CH318" s="105"/>
      <c r="CI318" s="105"/>
      <c r="CJ318" s="105"/>
      <c r="CK318" s="105"/>
      <c r="CL318" s="104">
        <v>1050</v>
      </c>
      <c r="CM318" s="105">
        <v>1050</v>
      </c>
      <c r="CN318" s="105">
        <v>1050</v>
      </c>
      <c r="CO318" s="105">
        <v>1050</v>
      </c>
      <c r="CP318" s="105">
        <v>1050</v>
      </c>
      <c r="CQ318" s="105">
        <v>1050</v>
      </c>
      <c r="CR318" s="105">
        <v>1050</v>
      </c>
      <c r="CS318" s="105">
        <v>1050</v>
      </c>
      <c r="CT318" s="105">
        <v>1050</v>
      </c>
      <c r="CU318" s="105">
        <v>1050</v>
      </c>
      <c r="CV318" s="105">
        <v>1050</v>
      </c>
      <c r="CW318" s="106">
        <v>1050</v>
      </c>
      <c r="CX318" s="316">
        <v>1296.0233957162704</v>
      </c>
      <c r="CY318" s="319">
        <v>1296.0233957162704</v>
      </c>
      <c r="CZ318" s="319">
        <v>1296.0233957162704</v>
      </c>
      <c r="DA318" s="319">
        <v>1296.0233957162704</v>
      </c>
      <c r="DB318" s="319">
        <v>1296.0233957162704</v>
      </c>
      <c r="DC318" s="319">
        <v>1296.0233957162704</v>
      </c>
      <c r="DD318" s="319">
        <v>1296.0233957162704</v>
      </c>
      <c r="DE318" s="319">
        <v>1296.0233957162704</v>
      </c>
      <c r="DF318" s="319">
        <v>1296.0233957162704</v>
      </c>
      <c r="DG318" s="319">
        <v>1296.0233957162704</v>
      </c>
      <c r="DH318" s="319">
        <v>1296.0233957162704</v>
      </c>
      <c r="DI318" s="315">
        <v>1296.0233957162704</v>
      </c>
      <c r="DJ318" s="104">
        <v>1216.6666666666667</v>
      </c>
      <c r="DK318" s="105">
        <v>1216.6666666666667</v>
      </c>
      <c r="DL318" s="105">
        <v>1216.6666666666667</v>
      </c>
      <c r="DM318" s="105">
        <v>1216.6666666666667</v>
      </c>
      <c r="DN318" s="105">
        <v>1216.6666666666667</v>
      </c>
      <c r="DO318" s="105">
        <v>1216.6666666666667</v>
      </c>
      <c r="DP318" s="105">
        <v>1216.6666666666667</v>
      </c>
      <c r="DQ318" s="105">
        <v>1216.6666666666667</v>
      </c>
      <c r="DR318" s="105">
        <v>1216.6666666666667</v>
      </c>
      <c r="DS318" s="105">
        <v>1216.6666666666667</v>
      </c>
      <c r="DT318" s="105">
        <v>1216.6666666666667</v>
      </c>
      <c r="DU318" s="106">
        <v>1216.6666666666667</v>
      </c>
    </row>
    <row r="319" spans="1:125" s="9" customFormat="1">
      <c r="A319" s="140"/>
      <c r="B319" s="140"/>
      <c r="C319" s="140">
        <v>418</v>
      </c>
      <c r="D319" s="140" t="str">
        <f t="shared" si="37"/>
        <v>418p</v>
      </c>
      <c r="E319" s="141" t="s">
        <v>212</v>
      </c>
      <c r="F319" s="142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4"/>
      <c r="R319" s="142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4"/>
      <c r="AD319" s="142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4"/>
      <c r="AP319" s="142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4"/>
      <c r="BB319" s="142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4"/>
      <c r="BN319" s="142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4"/>
      <c r="BZ319" s="142"/>
      <c r="CA319" s="143"/>
      <c r="CB319" s="143"/>
      <c r="CC319" s="143"/>
      <c r="CD319" s="143"/>
      <c r="CE319" s="143"/>
      <c r="CF319" s="143"/>
      <c r="CG319" s="143"/>
      <c r="CH319" s="143"/>
      <c r="CI319" s="143"/>
      <c r="CJ319" s="143"/>
      <c r="CK319" s="143"/>
      <c r="CL319" s="142">
        <f t="shared" ref="CL319:CX319" si="53">+SUM(CL320:CL322)</f>
        <v>1185833.3333333333</v>
      </c>
      <c r="CM319" s="143">
        <f t="shared" si="53"/>
        <v>1185833.3333333333</v>
      </c>
      <c r="CN319" s="143">
        <f t="shared" si="53"/>
        <v>1185833.3333333333</v>
      </c>
      <c r="CO319" s="143">
        <f t="shared" si="53"/>
        <v>1185833.3333333333</v>
      </c>
      <c r="CP319" s="143">
        <f t="shared" si="53"/>
        <v>1185833.3333333333</v>
      </c>
      <c r="CQ319" s="143">
        <f t="shared" si="53"/>
        <v>1185833.3333333333</v>
      </c>
      <c r="CR319" s="143">
        <f t="shared" si="53"/>
        <v>1185833.3333333333</v>
      </c>
      <c r="CS319" s="143">
        <f t="shared" si="53"/>
        <v>1185833.3333333333</v>
      </c>
      <c r="CT319" s="143">
        <f t="shared" si="53"/>
        <v>1185833.3333333333</v>
      </c>
      <c r="CU319" s="143">
        <f t="shared" si="53"/>
        <v>1185833.3333333333</v>
      </c>
      <c r="CV319" s="143">
        <f t="shared" si="53"/>
        <v>1185833.3333333333</v>
      </c>
      <c r="CW319" s="144">
        <f t="shared" si="53"/>
        <v>1185833.3333333333</v>
      </c>
      <c r="CX319" s="317">
        <f t="shared" si="53"/>
        <v>1572883.3333333333</v>
      </c>
      <c r="CY319" s="320">
        <f t="shared" ref="CY319:DI319" si="54">+SUM(CY320:CY322)</f>
        <v>1572883.3333333333</v>
      </c>
      <c r="CZ319" s="320">
        <f t="shared" si="54"/>
        <v>1572883.3333333333</v>
      </c>
      <c r="DA319" s="320">
        <f t="shared" si="54"/>
        <v>1572883.3333333333</v>
      </c>
      <c r="DB319" s="320">
        <f t="shared" si="54"/>
        <v>1572883.3333333333</v>
      </c>
      <c r="DC319" s="320">
        <f t="shared" si="54"/>
        <v>1572883.3333333333</v>
      </c>
      <c r="DD319" s="320">
        <f t="shared" si="54"/>
        <v>1572883.3333333333</v>
      </c>
      <c r="DE319" s="320">
        <f t="shared" si="54"/>
        <v>1572883.3333333333</v>
      </c>
      <c r="DF319" s="320">
        <f t="shared" si="54"/>
        <v>1572883.3333333333</v>
      </c>
      <c r="DG319" s="320">
        <f t="shared" si="54"/>
        <v>1572883.3333333333</v>
      </c>
      <c r="DH319" s="320">
        <f t="shared" si="54"/>
        <v>1572883.3333333333</v>
      </c>
      <c r="DI319" s="318">
        <f t="shared" si="54"/>
        <v>1572883.3333333333</v>
      </c>
      <c r="DJ319" s="142">
        <f>+SUM(DJ320:DJ322)</f>
        <v>1770966.6666666667</v>
      </c>
      <c r="DK319" s="143">
        <f t="shared" ref="DK319:DU319" si="55">+SUM(DK320:DK322)</f>
        <v>1770966.6666666667</v>
      </c>
      <c r="DL319" s="143">
        <f t="shared" si="55"/>
        <v>1770966.6666666667</v>
      </c>
      <c r="DM319" s="143">
        <f t="shared" si="55"/>
        <v>1770966.6666666667</v>
      </c>
      <c r="DN319" s="143">
        <f t="shared" si="55"/>
        <v>1770966.6666666667</v>
      </c>
      <c r="DO319" s="143">
        <f t="shared" si="55"/>
        <v>1770966.6666666667</v>
      </c>
      <c r="DP319" s="143">
        <f t="shared" si="55"/>
        <v>1770966.6666666667</v>
      </c>
      <c r="DQ319" s="143">
        <f t="shared" si="55"/>
        <v>1770966.6666666667</v>
      </c>
      <c r="DR319" s="143">
        <f t="shared" si="55"/>
        <v>1770966.6666666667</v>
      </c>
      <c r="DS319" s="143">
        <f t="shared" si="55"/>
        <v>1770966.6666666667</v>
      </c>
      <c r="DT319" s="143">
        <f t="shared" si="55"/>
        <v>1770966.6666666667</v>
      </c>
      <c r="DU319" s="144">
        <f t="shared" si="55"/>
        <v>1770966.6666666667</v>
      </c>
    </row>
    <row r="320" spans="1:125">
      <c r="D320" s="74" t="str">
        <f t="shared" si="37"/>
        <v>4181p</v>
      </c>
      <c r="E320" s="78" t="s">
        <v>214</v>
      </c>
      <c r="F320" s="104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6"/>
      <c r="R320" s="104"/>
      <c r="S320" s="105"/>
      <c r="T320" s="105"/>
      <c r="U320" s="105"/>
      <c r="V320" s="105"/>
      <c r="W320" s="105"/>
      <c r="X320" s="105"/>
      <c r="Y320" s="105"/>
      <c r="Z320" s="105"/>
      <c r="AA320" s="105"/>
      <c r="AB320" s="105"/>
      <c r="AC320" s="106"/>
      <c r="AD320" s="104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6"/>
      <c r="AP320" s="104"/>
      <c r="AQ320" s="105"/>
      <c r="AR320" s="105"/>
      <c r="AS320" s="105"/>
      <c r="AT320" s="105"/>
      <c r="AU320" s="105"/>
      <c r="AV320" s="105"/>
      <c r="AW320" s="105"/>
      <c r="AX320" s="105"/>
      <c r="AY320" s="105"/>
      <c r="AZ320" s="105"/>
      <c r="BA320" s="106"/>
      <c r="BB320" s="104"/>
      <c r="BC320" s="105"/>
      <c r="BD320" s="105"/>
      <c r="BE320" s="105"/>
      <c r="BF320" s="105"/>
      <c r="BG320" s="105"/>
      <c r="BH320" s="105"/>
      <c r="BI320" s="105"/>
      <c r="BJ320" s="105"/>
      <c r="BK320" s="105"/>
      <c r="BL320" s="105"/>
      <c r="BM320" s="106"/>
      <c r="BN320" s="104"/>
      <c r="BO320" s="105"/>
      <c r="BP320" s="105"/>
      <c r="BQ320" s="105"/>
      <c r="BR320" s="105"/>
      <c r="BS320" s="105"/>
      <c r="BT320" s="105"/>
      <c r="BU320" s="105"/>
      <c r="BV320" s="105"/>
      <c r="BW320" s="105"/>
      <c r="BX320" s="105"/>
      <c r="BY320" s="106"/>
      <c r="BZ320" s="104"/>
      <c r="CA320" s="105"/>
      <c r="CB320" s="105"/>
      <c r="CC320" s="105"/>
      <c r="CD320" s="105"/>
      <c r="CE320" s="105"/>
      <c r="CF320" s="105"/>
      <c r="CG320" s="105"/>
      <c r="CH320" s="105"/>
      <c r="CI320" s="105"/>
      <c r="CJ320" s="105"/>
      <c r="CK320" s="105"/>
      <c r="CL320" s="104">
        <v>1185833.3333333333</v>
      </c>
      <c r="CM320" s="105">
        <v>1185833.3333333333</v>
      </c>
      <c r="CN320" s="105">
        <v>1185833.3333333333</v>
      </c>
      <c r="CO320" s="105">
        <v>1185833.3333333333</v>
      </c>
      <c r="CP320" s="105">
        <v>1185833.3333333333</v>
      </c>
      <c r="CQ320" s="105">
        <v>1185833.3333333333</v>
      </c>
      <c r="CR320" s="105">
        <v>1185833.3333333333</v>
      </c>
      <c r="CS320" s="105">
        <v>1185833.3333333333</v>
      </c>
      <c r="CT320" s="105">
        <v>1185833.3333333333</v>
      </c>
      <c r="CU320" s="105">
        <v>1185833.3333333333</v>
      </c>
      <c r="CV320" s="105">
        <v>1185833.3333333333</v>
      </c>
      <c r="CW320" s="106">
        <v>1185833.3333333333</v>
      </c>
      <c r="CX320" s="316">
        <v>1572883.3333333333</v>
      </c>
      <c r="CY320" s="319">
        <v>1572883.3333333333</v>
      </c>
      <c r="CZ320" s="319">
        <v>1572883.3333333333</v>
      </c>
      <c r="DA320" s="319">
        <v>1572883.3333333333</v>
      </c>
      <c r="DB320" s="319">
        <v>1572883.3333333333</v>
      </c>
      <c r="DC320" s="319">
        <v>1572883.3333333333</v>
      </c>
      <c r="DD320" s="319">
        <v>1572883.3333333333</v>
      </c>
      <c r="DE320" s="319">
        <v>1572883.3333333333</v>
      </c>
      <c r="DF320" s="319">
        <v>1572883.3333333333</v>
      </c>
      <c r="DG320" s="319">
        <v>1572883.3333333333</v>
      </c>
      <c r="DH320" s="319">
        <v>1572883.3333333333</v>
      </c>
      <c r="DI320" s="315">
        <v>1572883.3333333333</v>
      </c>
      <c r="DJ320" s="104">
        <v>1770966.6666666667</v>
      </c>
      <c r="DK320" s="105">
        <v>1770966.6666666667</v>
      </c>
      <c r="DL320" s="105">
        <v>1770966.6666666667</v>
      </c>
      <c r="DM320" s="105">
        <v>1770966.6666666667</v>
      </c>
      <c r="DN320" s="105">
        <v>1770966.6666666667</v>
      </c>
      <c r="DO320" s="105">
        <v>1770966.6666666667</v>
      </c>
      <c r="DP320" s="105">
        <v>1770966.6666666667</v>
      </c>
      <c r="DQ320" s="105">
        <v>1770966.6666666667</v>
      </c>
      <c r="DR320" s="105">
        <v>1770966.6666666667</v>
      </c>
      <c r="DS320" s="105">
        <v>1770966.6666666667</v>
      </c>
      <c r="DT320" s="105">
        <v>1770966.6666666667</v>
      </c>
      <c r="DU320" s="106">
        <v>1770966.6666666667</v>
      </c>
    </row>
    <row r="321" spans="1:125">
      <c r="D321" s="74" t="str">
        <f t="shared" si="37"/>
        <v>4182p</v>
      </c>
      <c r="E321" s="78" t="s">
        <v>216</v>
      </c>
      <c r="F321" s="104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6"/>
      <c r="R321" s="104"/>
      <c r="S321" s="105"/>
      <c r="T321" s="105"/>
      <c r="U321" s="105"/>
      <c r="V321" s="105"/>
      <c r="W321" s="105"/>
      <c r="X321" s="105"/>
      <c r="Y321" s="105"/>
      <c r="Z321" s="105"/>
      <c r="AA321" s="105"/>
      <c r="AB321" s="105"/>
      <c r="AC321" s="106"/>
      <c r="AD321" s="104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6"/>
      <c r="AP321" s="104"/>
      <c r="AQ321" s="105"/>
      <c r="AR321" s="105"/>
      <c r="AS321" s="105"/>
      <c r="AT321" s="105"/>
      <c r="AU321" s="105"/>
      <c r="AV321" s="105"/>
      <c r="AW321" s="105"/>
      <c r="AX321" s="105"/>
      <c r="AY321" s="105"/>
      <c r="AZ321" s="105"/>
      <c r="BA321" s="106"/>
      <c r="BB321" s="104"/>
      <c r="BC321" s="105"/>
      <c r="BD321" s="105"/>
      <c r="BE321" s="105"/>
      <c r="BF321" s="105"/>
      <c r="BG321" s="105"/>
      <c r="BH321" s="105"/>
      <c r="BI321" s="105"/>
      <c r="BJ321" s="105"/>
      <c r="BK321" s="105"/>
      <c r="BL321" s="105"/>
      <c r="BM321" s="106"/>
      <c r="BN321" s="104"/>
      <c r="BO321" s="105"/>
      <c r="BP321" s="105"/>
      <c r="BQ321" s="105"/>
      <c r="BR321" s="105"/>
      <c r="BS321" s="105"/>
      <c r="BT321" s="105"/>
      <c r="BU321" s="105"/>
      <c r="BV321" s="105"/>
      <c r="BW321" s="105"/>
      <c r="BX321" s="105"/>
      <c r="BY321" s="106"/>
      <c r="BZ321" s="104"/>
      <c r="CA321" s="105"/>
      <c r="CB321" s="105"/>
      <c r="CC321" s="105"/>
      <c r="CD321" s="105"/>
      <c r="CE321" s="105"/>
      <c r="CF321" s="105"/>
      <c r="CG321" s="105"/>
      <c r="CH321" s="105"/>
      <c r="CI321" s="105"/>
      <c r="CJ321" s="105"/>
      <c r="CK321" s="105"/>
      <c r="CL321" s="104"/>
      <c r="CM321" s="105"/>
      <c r="CN321" s="105"/>
      <c r="CO321" s="105"/>
      <c r="CP321" s="105"/>
      <c r="CQ321" s="105"/>
      <c r="CR321" s="105"/>
      <c r="CS321" s="105"/>
      <c r="CT321" s="105"/>
      <c r="CU321" s="105"/>
      <c r="CV321" s="105"/>
      <c r="CW321" s="106"/>
      <c r="CX321" s="316">
        <v>0</v>
      </c>
      <c r="CY321" s="319">
        <v>0</v>
      </c>
      <c r="CZ321" s="319">
        <v>0</v>
      </c>
      <c r="DA321" s="319">
        <v>0</v>
      </c>
      <c r="DB321" s="319">
        <v>0</v>
      </c>
      <c r="DC321" s="319">
        <v>0</v>
      </c>
      <c r="DD321" s="319">
        <v>0</v>
      </c>
      <c r="DE321" s="319">
        <v>0</v>
      </c>
      <c r="DF321" s="319">
        <v>0</v>
      </c>
      <c r="DG321" s="319">
        <v>0</v>
      </c>
      <c r="DH321" s="319">
        <v>0</v>
      </c>
      <c r="DI321" s="315">
        <v>0</v>
      </c>
      <c r="DJ321" s="104">
        <v>0</v>
      </c>
      <c r="DK321" s="105">
        <v>0</v>
      </c>
      <c r="DL321" s="105">
        <v>0</v>
      </c>
      <c r="DM321" s="105">
        <v>0</v>
      </c>
      <c r="DN321" s="105">
        <v>0</v>
      </c>
      <c r="DO321" s="105">
        <v>0</v>
      </c>
      <c r="DP321" s="105">
        <v>0</v>
      </c>
      <c r="DQ321" s="105">
        <v>0</v>
      </c>
      <c r="DR321" s="105">
        <v>0</v>
      </c>
      <c r="DS321" s="105">
        <v>0</v>
      </c>
      <c r="DT321" s="105">
        <v>0</v>
      </c>
      <c r="DU321" s="106">
        <v>0</v>
      </c>
    </row>
    <row r="322" spans="1:125">
      <c r="D322" s="74" t="str">
        <f t="shared" si="37"/>
        <v>4183p</v>
      </c>
      <c r="E322" s="78" t="s">
        <v>218</v>
      </c>
      <c r="F322" s="104"/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6"/>
      <c r="R322" s="104"/>
      <c r="S322" s="105"/>
      <c r="T322" s="105"/>
      <c r="U322" s="105"/>
      <c r="V322" s="105"/>
      <c r="W322" s="105"/>
      <c r="X322" s="105"/>
      <c r="Y322" s="105"/>
      <c r="Z322" s="105"/>
      <c r="AA322" s="105"/>
      <c r="AB322" s="105"/>
      <c r="AC322" s="106"/>
      <c r="AD322" s="104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6"/>
      <c r="AP322" s="104"/>
      <c r="AQ322" s="105"/>
      <c r="AR322" s="105"/>
      <c r="AS322" s="105"/>
      <c r="AT322" s="105"/>
      <c r="AU322" s="105"/>
      <c r="AV322" s="105"/>
      <c r="AW322" s="105"/>
      <c r="AX322" s="105"/>
      <c r="AY322" s="105"/>
      <c r="AZ322" s="105"/>
      <c r="BA322" s="106"/>
      <c r="BB322" s="104"/>
      <c r="BC322" s="105"/>
      <c r="BD322" s="105"/>
      <c r="BE322" s="105"/>
      <c r="BF322" s="105"/>
      <c r="BG322" s="105"/>
      <c r="BH322" s="105"/>
      <c r="BI322" s="105"/>
      <c r="BJ322" s="105"/>
      <c r="BK322" s="105"/>
      <c r="BL322" s="105"/>
      <c r="BM322" s="106"/>
      <c r="BN322" s="104"/>
      <c r="BO322" s="105"/>
      <c r="BP322" s="105"/>
      <c r="BQ322" s="105"/>
      <c r="BR322" s="105"/>
      <c r="BS322" s="105"/>
      <c r="BT322" s="105"/>
      <c r="BU322" s="105"/>
      <c r="BV322" s="105"/>
      <c r="BW322" s="105"/>
      <c r="BX322" s="105"/>
      <c r="BY322" s="106"/>
      <c r="BZ322" s="104"/>
      <c r="CA322" s="105"/>
      <c r="CB322" s="105"/>
      <c r="CC322" s="105"/>
      <c r="CD322" s="105"/>
      <c r="CE322" s="105"/>
      <c r="CF322" s="105"/>
      <c r="CG322" s="105"/>
      <c r="CH322" s="105"/>
      <c r="CI322" s="105"/>
      <c r="CJ322" s="105"/>
      <c r="CK322" s="105"/>
      <c r="CL322" s="104"/>
      <c r="CM322" s="105"/>
      <c r="CN322" s="105"/>
      <c r="CO322" s="105"/>
      <c r="CP322" s="105"/>
      <c r="CQ322" s="105"/>
      <c r="CR322" s="105"/>
      <c r="CS322" s="105"/>
      <c r="CT322" s="105"/>
      <c r="CU322" s="105"/>
      <c r="CV322" s="105"/>
      <c r="CW322" s="106"/>
      <c r="CX322" s="316">
        <v>0</v>
      </c>
      <c r="CY322" s="319">
        <v>0</v>
      </c>
      <c r="CZ322" s="319">
        <v>0</v>
      </c>
      <c r="DA322" s="319">
        <v>0</v>
      </c>
      <c r="DB322" s="319">
        <v>0</v>
      </c>
      <c r="DC322" s="319">
        <v>0</v>
      </c>
      <c r="DD322" s="319">
        <v>0</v>
      </c>
      <c r="DE322" s="319">
        <v>0</v>
      </c>
      <c r="DF322" s="319">
        <v>0</v>
      </c>
      <c r="DG322" s="319">
        <v>0</v>
      </c>
      <c r="DH322" s="319">
        <v>0</v>
      </c>
      <c r="DI322" s="315">
        <v>0</v>
      </c>
      <c r="DJ322" s="104">
        <v>0</v>
      </c>
      <c r="DK322" s="105">
        <v>0</v>
      </c>
      <c r="DL322" s="105">
        <v>0</v>
      </c>
      <c r="DM322" s="105">
        <v>0</v>
      </c>
      <c r="DN322" s="105">
        <v>0</v>
      </c>
      <c r="DO322" s="105">
        <v>0</v>
      </c>
      <c r="DP322" s="105">
        <v>0</v>
      </c>
      <c r="DQ322" s="105">
        <v>0</v>
      </c>
      <c r="DR322" s="105">
        <v>0</v>
      </c>
      <c r="DS322" s="105">
        <v>0</v>
      </c>
      <c r="DT322" s="105">
        <v>0</v>
      </c>
      <c r="DU322" s="106">
        <v>0</v>
      </c>
    </row>
    <row r="323" spans="1:125" s="9" customFormat="1">
      <c r="A323" s="140"/>
      <c r="B323" s="140"/>
      <c r="C323" s="140">
        <v>419</v>
      </c>
      <c r="D323" s="140" t="str">
        <f t="shared" si="37"/>
        <v>419p</v>
      </c>
      <c r="E323" s="141" t="s">
        <v>220</v>
      </c>
      <c r="F323" s="142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4"/>
      <c r="R323" s="142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4"/>
      <c r="AD323" s="142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4"/>
      <c r="AP323" s="142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4"/>
      <c r="BB323" s="142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4"/>
      <c r="BN323" s="142"/>
      <c r="BO323" s="143"/>
      <c r="BP323" s="143"/>
      <c r="BQ323" s="143"/>
      <c r="BR323" s="143"/>
      <c r="BS323" s="143"/>
      <c r="BT323" s="143"/>
      <c r="BU323" s="143"/>
      <c r="BV323" s="143"/>
      <c r="BW323" s="143"/>
      <c r="BX323" s="143"/>
      <c r="BY323" s="144"/>
      <c r="BZ323" s="142"/>
      <c r="CA323" s="143"/>
      <c r="CB323" s="143"/>
      <c r="CC323" s="143"/>
      <c r="CD323" s="143"/>
      <c r="CE323" s="143"/>
      <c r="CF323" s="143"/>
      <c r="CG323" s="143"/>
      <c r="CH323" s="143"/>
      <c r="CI323" s="143"/>
      <c r="CJ323" s="143"/>
      <c r="CK323" s="143"/>
      <c r="CL323" s="142">
        <f t="shared" ref="CL323:CX323" si="56">+SUM(CL324:CL332)</f>
        <v>2119159.9008333334</v>
      </c>
      <c r="CM323" s="143">
        <f t="shared" si="56"/>
        <v>2119159.9008333334</v>
      </c>
      <c r="CN323" s="143">
        <f t="shared" si="56"/>
        <v>2119159.9008333334</v>
      </c>
      <c r="CO323" s="143">
        <f t="shared" si="56"/>
        <v>2119159.9008333334</v>
      </c>
      <c r="CP323" s="143">
        <f t="shared" si="56"/>
        <v>2119159.9008333334</v>
      </c>
      <c r="CQ323" s="143">
        <f t="shared" si="56"/>
        <v>2119159.9008333334</v>
      </c>
      <c r="CR323" s="143">
        <f t="shared" si="56"/>
        <v>2119159.9008333334</v>
      </c>
      <c r="CS323" s="143">
        <f t="shared" si="56"/>
        <v>2119159.9008333334</v>
      </c>
      <c r="CT323" s="143">
        <f t="shared" si="56"/>
        <v>2119159.9008333334</v>
      </c>
      <c r="CU323" s="143">
        <f t="shared" si="56"/>
        <v>2119159.9008333334</v>
      </c>
      <c r="CV323" s="143">
        <f t="shared" si="56"/>
        <v>2119159.9008333334</v>
      </c>
      <c r="CW323" s="144">
        <f t="shared" si="56"/>
        <v>2119159.9008333334</v>
      </c>
      <c r="CX323" s="317">
        <f t="shared" si="56"/>
        <v>2186482.9354613866</v>
      </c>
      <c r="CY323" s="320">
        <f t="shared" ref="CY323:DI323" si="57">+SUM(CY324:CY332)</f>
        <v>2186482.9354613866</v>
      </c>
      <c r="CZ323" s="320">
        <f t="shared" si="57"/>
        <v>2186482.9354613866</v>
      </c>
      <c r="DA323" s="320">
        <f t="shared" si="57"/>
        <v>2186482.9354613866</v>
      </c>
      <c r="DB323" s="320">
        <f t="shared" si="57"/>
        <v>2186482.9354613866</v>
      </c>
      <c r="DC323" s="320">
        <f t="shared" si="57"/>
        <v>2186482.9354613866</v>
      </c>
      <c r="DD323" s="320">
        <f t="shared" si="57"/>
        <v>2186482.9354613866</v>
      </c>
      <c r="DE323" s="320">
        <f t="shared" si="57"/>
        <v>2186482.9354613866</v>
      </c>
      <c r="DF323" s="320">
        <f t="shared" si="57"/>
        <v>2186482.9354613866</v>
      </c>
      <c r="DG323" s="320">
        <f t="shared" si="57"/>
        <v>2186482.9354613866</v>
      </c>
      <c r="DH323" s="320">
        <f t="shared" si="57"/>
        <v>2186482.9354613866</v>
      </c>
      <c r="DI323" s="318">
        <f t="shared" si="57"/>
        <v>2186482.9354613866</v>
      </c>
      <c r="DJ323" s="142">
        <f>+SUM(DJ324:DJ332)</f>
        <v>2491662.8099999996</v>
      </c>
      <c r="DK323" s="143">
        <f t="shared" ref="DK323:DU323" si="58">+SUM(DK324:DK332)</f>
        <v>2491662.8099999996</v>
      </c>
      <c r="DL323" s="143">
        <f t="shared" si="58"/>
        <v>2491662.8099999996</v>
      </c>
      <c r="DM323" s="143">
        <f t="shared" si="58"/>
        <v>2491662.8099999996</v>
      </c>
      <c r="DN323" s="143">
        <f t="shared" si="58"/>
        <v>2491662.8099999996</v>
      </c>
      <c r="DO323" s="143">
        <f t="shared" si="58"/>
        <v>2491662.8099999996</v>
      </c>
      <c r="DP323" s="143">
        <f t="shared" si="58"/>
        <v>2491662.8099999996</v>
      </c>
      <c r="DQ323" s="143">
        <f t="shared" si="58"/>
        <v>2491662.8099999996</v>
      </c>
      <c r="DR323" s="143">
        <f t="shared" si="58"/>
        <v>2491662.8099999996</v>
      </c>
      <c r="DS323" s="143">
        <f t="shared" si="58"/>
        <v>2491662.8099999996</v>
      </c>
      <c r="DT323" s="143">
        <f t="shared" si="58"/>
        <v>2491662.8099999996</v>
      </c>
      <c r="DU323" s="144">
        <f t="shared" si="58"/>
        <v>2491662.8099999996</v>
      </c>
    </row>
    <row r="324" spans="1:125">
      <c r="D324" s="74" t="str">
        <f t="shared" si="37"/>
        <v>4191p</v>
      </c>
      <c r="E324" s="78" t="s">
        <v>222</v>
      </c>
      <c r="F324" s="104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6"/>
      <c r="R324" s="104"/>
      <c r="S324" s="105"/>
      <c r="T324" s="105"/>
      <c r="U324" s="105"/>
      <c r="V324" s="105"/>
      <c r="W324" s="105"/>
      <c r="X324" s="105"/>
      <c r="Y324" s="105"/>
      <c r="Z324" s="105"/>
      <c r="AA324" s="105"/>
      <c r="AB324" s="105"/>
      <c r="AC324" s="106"/>
      <c r="AD324" s="104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6"/>
      <c r="AP324" s="104"/>
      <c r="AQ324" s="105"/>
      <c r="AR324" s="105"/>
      <c r="AS324" s="105"/>
      <c r="AT324" s="105"/>
      <c r="AU324" s="105"/>
      <c r="AV324" s="105"/>
      <c r="AW324" s="105"/>
      <c r="AX324" s="105"/>
      <c r="AY324" s="105"/>
      <c r="AZ324" s="105"/>
      <c r="BA324" s="106"/>
      <c r="BB324" s="104"/>
      <c r="BC324" s="105"/>
      <c r="BD324" s="105"/>
      <c r="BE324" s="105"/>
      <c r="BF324" s="105"/>
      <c r="BG324" s="105"/>
      <c r="BH324" s="105"/>
      <c r="BI324" s="105"/>
      <c r="BJ324" s="105"/>
      <c r="BK324" s="105"/>
      <c r="BL324" s="105"/>
      <c r="BM324" s="106"/>
      <c r="BN324" s="104"/>
      <c r="BO324" s="105"/>
      <c r="BP324" s="105"/>
      <c r="BQ324" s="105"/>
      <c r="BR324" s="105"/>
      <c r="BS324" s="105"/>
      <c r="BT324" s="105"/>
      <c r="BU324" s="105"/>
      <c r="BV324" s="105"/>
      <c r="BW324" s="105"/>
      <c r="BX324" s="105"/>
      <c r="BY324" s="106"/>
      <c r="BZ324" s="104"/>
      <c r="CA324" s="105"/>
      <c r="CB324" s="105"/>
      <c r="CC324" s="105"/>
      <c r="CD324" s="105"/>
      <c r="CE324" s="105"/>
      <c r="CF324" s="105"/>
      <c r="CG324" s="105"/>
      <c r="CH324" s="105"/>
      <c r="CI324" s="105"/>
      <c r="CJ324" s="105"/>
      <c r="CK324" s="105"/>
      <c r="CL324" s="104">
        <v>358791.42499999999</v>
      </c>
      <c r="CM324" s="105">
        <v>358791.42499999999</v>
      </c>
      <c r="CN324" s="105">
        <v>358791.42499999999</v>
      </c>
      <c r="CO324" s="105">
        <v>358791.42499999999</v>
      </c>
      <c r="CP324" s="105">
        <v>358791.42499999999</v>
      </c>
      <c r="CQ324" s="105">
        <v>358791.42499999999</v>
      </c>
      <c r="CR324" s="105">
        <v>358791.42499999999</v>
      </c>
      <c r="CS324" s="105">
        <v>358791.42499999999</v>
      </c>
      <c r="CT324" s="105">
        <v>358791.42499999999</v>
      </c>
      <c r="CU324" s="105">
        <v>358791.42499999999</v>
      </c>
      <c r="CV324" s="105">
        <v>358791.42499999999</v>
      </c>
      <c r="CW324" s="106">
        <v>358791.42499999999</v>
      </c>
      <c r="CX324" s="316">
        <v>338522.19022414373</v>
      </c>
      <c r="CY324" s="319">
        <v>338522.19022414373</v>
      </c>
      <c r="CZ324" s="319">
        <v>338522.19022414373</v>
      </c>
      <c r="DA324" s="319">
        <v>338522.19022414373</v>
      </c>
      <c r="DB324" s="319">
        <v>338522.19022414373</v>
      </c>
      <c r="DC324" s="319">
        <v>338522.19022414373</v>
      </c>
      <c r="DD324" s="319">
        <v>338522.19022414373</v>
      </c>
      <c r="DE324" s="319">
        <v>338522.19022414373</v>
      </c>
      <c r="DF324" s="319">
        <v>338522.19022414373</v>
      </c>
      <c r="DG324" s="319">
        <v>338522.19022414373</v>
      </c>
      <c r="DH324" s="319">
        <v>338522.19022414373</v>
      </c>
      <c r="DI324" s="315">
        <v>338522.19022414373</v>
      </c>
      <c r="DJ324" s="104">
        <v>366703.53750000003</v>
      </c>
      <c r="DK324" s="105">
        <v>366703.53750000003</v>
      </c>
      <c r="DL324" s="105">
        <v>366703.53750000003</v>
      </c>
      <c r="DM324" s="105">
        <v>366703.53750000003</v>
      </c>
      <c r="DN324" s="105">
        <v>366703.53750000003</v>
      </c>
      <c r="DO324" s="105">
        <v>366703.53750000003</v>
      </c>
      <c r="DP324" s="105">
        <v>366703.53750000003</v>
      </c>
      <c r="DQ324" s="105">
        <v>366703.53750000003</v>
      </c>
      <c r="DR324" s="105">
        <v>366703.53750000003</v>
      </c>
      <c r="DS324" s="105">
        <v>366703.53750000003</v>
      </c>
      <c r="DT324" s="105">
        <v>366703.53750000003</v>
      </c>
      <c r="DU324" s="106">
        <v>366703.53750000003</v>
      </c>
    </row>
    <row r="325" spans="1:125">
      <c r="D325" s="74" t="str">
        <f t="shared" si="37"/>
        <v>4192p</v>
      </c>
      <c r="E325" s="78" t="s">
        <v>224</v>
      </c>
      <c r="F325" s="104"/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  <c r="Q325" s="106"/>
      <c r="R325" s="104"/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6"/>
      <c r="AD325" s="104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6"/>
      <c r="AP325" s="104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6"/>
      <c r="BB325" s="104"/>
      <c r="BC325" s="105"/>
      <c r="BD325" s="105"/>
      <c r="BE325" s="105"/>
      <c r="BF325" s="105"/>
      <c r="BG325" s="105"/>
      <c r="BH325" s="105"/>
      <c r="BI325" s="105"/>
      <c r="BJ325" s="105"/>
      <c r="BK325" s="105"/>
      <c r="BL325" s="105"/>
      <c r="BM325" s="106"/>
      <c r="BN325" s="104"/>
      <c r="BO325" s="105"/>
      <c r="BP325" s="105"/>
      <c r="BQ325" s="105"/>
      <c r="BR325" s="105"/>
      <c r="BS325" s="105"/>
      <c r="BT325" s="105"/>
      <c r="BU325" s="105"/>
      <c r="BV325" s="105"/>
      <c r="BW325" s="105"/>
      <c r="BX325" s="105"/>
      <c r="BY325" s="106"/>
      <c r="BZ325" s="104"/>
      <c r="CA325" s="105"/>
      <c r="CB325" s="105"/>
      <c r="CC325" s="105"/>
      <c r="CD325" s="105"/>
      <c r="CE325" s="105"/>
      <c r="CF325" s="105"/>
      <c r="CG325" s="105"/>
      <c r="CH325" s="105"/>
      <c r="CI325" s="105"/>
      <c r="CJ325" s="105"/>
      <c r="CK325" s="105"/>
      <c r="CL325" s="104">
        <v>215284.99583333335</v>
      </c>
      <c r="CM325" s="105">
        <v>215284.99583333335</v>
      </c>
      <c r="CN325" s="105">
        <v>215284.99583333335</v>
      </c>
      <c r="CO325" s="105">
        <v>215284.99583333335</v>
      </c>
      <c r="CP325" s="105">
        <v>215284.99583333335</v>
      </c>
      <c r="CQ325" s="105">
        <v>215284.99583333335</v>
      </c>
      <c r="CR325" s="105">
        <v>215284.99583333335</v>
      </c>
      <c r="CS325" s="105">
        <v>215284.99583333335</v>
      </c>
      <c r="CT325" s="105">
        <v>215284.99583333335</v>
      </c>
      <c r="CU325" s="105">
        <v>215284.99583333335</v>
      </c>
      <c r="CV325" s="105">
        <v>215284.99583333335</v>
      </c>
      <c r="CW325" s="106">
        <v>215284.99583333335</v>
      </c>
      <c r="CX325" s="316">
        <v>198115.64551112629</v>
      </c>
      <c r="CY325" s="319">
        <v>198115.64551112629</v>
      </c>
      <c r="CZ325" s="319">
        <v>198115.64551112629</v>
      </c>
      <c r="DA325" s="319">
        <v>198115.64551112629</v>
      </c>
      <c r="DB325" s="319">
        <v>198115.64551112629</v>
      </c>
      <c r="DC325" s="319">
        <v>198115.64551112629</v>
      </c>
      <c r="DD325" s="319">
        <v>198115.64551112629</v>
      </c>
      <c r="DE325" s="319">
        <v>198115.64551112629</v>
      </c>
      <c r="DF325" s="319">
        <v>198115.64551112629</v>
      </c>
      <c r="DG325" s="319">
        <v>198115.64551112629</v>
      </c>
      <c r="DH325" s="319">
        <v>198115.64551112629</v>
      </c>
      <c r="DI325" s="315">
        <v>198115.64551112629</v>
      </c>
      <c r="DJ325" s="104">
        <v>112305.41666666667</v>
      </c>
      <c r="DK325" s="105">
        <v>112305.41666666667</v>
      </c>
      <c r="DL325" s="105">
        <v>112305.41666666667</v>
      </c>
      <c r="DM325" s="105">
        <v>112305.41666666667</v>
      </c>
      <c r="DN325" s="105">
        <v>112305.41666666667</v>
      </c>
      <c r="DO325" s="105">
        <v>112305.41666666667</v>
      </c>
      <c r="DP325" s="105">
        <v>112305.41666666667</v>
      </c>
      <c r="DQ325" s="105">
        <v>112305.41666666667</v>
      </c>
      <c r="DR325" s="105">
        <v>112305.41666666667</v>
      </c>
      <c r="DS325" s="105">
        <v>112305.41666666667</v>
      </c>
      <c r="DT325" s="105">
        <v>112305.41666666667</v>
      </c>
      <c r="DU325" s="106">
        <v>112305.41666666667</v>
      </c>
    </row>
    <row r="326" spans="1:125">
      <c r="D326" s="74" t="str">
        <f t="shared" si="37"/>
        <v>4193p</v>
      </c>
      <c r="E326" s="78" t="s">
        <v>226</v>
      </c>
      <c r="F326" s="104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6"/>
      <c r="R326" s="104"/>
      <c r="S326" s="105"/>
      <c r="T326" s="105"/>
      <c r="U326" s="105"/>
      <c r="V326" s="105"/>
      <c r="W326" s="105"/>
      <c r="X326" s="105"/>
      <c r="Y326" s="105"/>
      <c r="Z326" s="105"/>
      <c r="AA326" s="105"/>
      <c r="AB326" s="105"/>
      <c r="AC326" s="106"/>
      <c r="AD326" s="104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6"/>
      <c r="AP326" s="104"/>
      <c r="AQ326" s="105"/>
      <c r="AR326" s="105"/>
      <c r="AS326" s="105"/>
      <c r="AT326" s="105"/>
      <c r="AU326" s="105"/>
      <c r="AV326" s="105"/>
      <c r="AW326" s="105"/>
      <c r="AX326" s="105"/>
      <c r="AY326" s="105"/>
      <c r="AZ326" s="105"/>
      <c r="BA326" s="106"/>
      <c r="BB326" s="104"/>
      <c r="BC326" s="105"/>
      <c r="BD326" s="105"/>
      <c r="BE326" s="105"/>
      <c r="BF326" s="105"/>
      <c r="BG326" s="105"/>
      <c r="BH326" s="105"/>
      <c r="BI326" s="105"/>
      <c r="BJ326" s="105"/>
      <c r="BK326" s="105"/>
      <c r="BL326" s="105"/>
      <c r="BM326" s="106"/>
      <c r="BN326" s="104"/>
      <c r="BO326" s="105"/>
      <c r="BP326" s="105"/>
      <c r="BQ326" s="105"/>
      <c r="BR326" s="105"/>
      <c r="BS326" s="105"/>
      <c r="BT326" s="105"/>
      <c r="BU326" s="105"/>
      <c r="BV326" s="105"/>
      <c r="BW326" s="105"/>
      <c r="BX326" s="105"/>
      <c r="BY326" s="106"/>
      <c r="BZ326" s="104"/>
      <c r="CA326" s="105"/>
      <c r="CB326" s="105"/>
      <c r="CC326" s="105"/>
      <c r="CD326" s="105"/>
      <c r="CE326" s="105"/>
      <c r="CF326" s="105"/>
      <c r="CG326" s="105"/>
      <c r="CH326" s="105"/>
      <c r="CI326" s="105"/>
      <c r="CJ326" s="105"/>
      <c r="CK326" s="105"/>
      <c r="CL326" s="104">
        <v>523469</v>
      </c>
      <c r="CM326" s="105">
        <v>523469</v>
      </c>
      <c r="CN326" s="105">
        <v>523469</v>
      </c>
      <c r="CO326" s="105">
        <v>523469</v>
      </c>
      <c r="CP326" s="105">
        <v>523469</v>
      </c>
      <c r="CQ326" s="105">
        <v>523469</v>
      </c>
      <c r="CR326" s="105">
        <v>523469</v>
      </c>
      <c r="CS326" s="105">
        <v>523469</v>
      </c>
      <c r="CT326" s="105">
        <v>523469</v>
      </c>
      <c r="CU326" s="105">
        <v>523469</v>
      </c>
      <c r="CV326" s="105">
        <v>523469</v>
      </c>
      <c r="CW326" s="106">
        <v>523469</v>
      </c>
      <c r="CX326" s="316">
        <v>624553.1953420419</v>
      </c>
      <c r="CY326" s="319">
        <v>624553.1953420419</v>
      </c>
      <c r="CZ326" s="319">
        <v>624553.1953420419</v>
      </c>
      <c r="DA326" s="319">
        <v>624553.1953420419</v>
      </c>
      <c r="DB326" s="319">
        <v>624553.1953420419</v>
      </c>
      <c r="DC326" s="319">
        <v>624553.1953420419</v>
      </c>
      <c r="DD326" s="319">
        <v>624553.1953420419</v>
      </c>
      <c r="DE326" s="319">
        <v>624553.1953420419</v>
      </c>
      <c r="DF326" s="319">
        <v>624553.1953420419</v>
      </c>
      <c r="DG326" s="319">
        <v>624553.1953420419</v>
      </c>
      <c r="DH326" s="319">
        <v>624553.1953420419</v>
      </c>
      <c r="DI326" s="315">
        <v>624553.1953420419</v>
      </c>
      <c r="DJ326" s="104">
        <v>771651.67749999987</v>
      </c>
      <c r="DK326" s="105">
        <v>771651.67749999987</v>
      </c>
      <c r="DL326" s="105">
        <v>771651.67749999987</v>
      </c>
      <c r="DM326" s="105">
        <v>771651.67749999987</v>
      </c>
      <c r="DN326" s="105">
        <v>771651.67749999987</v>
      </c>
      <c r="DO326" s="105">
        <v>771651.67749999987</v>
      </c>
      <c r="DP326" s="105">
        <v>771651.67749999987</v>
      </c>
      <c r="DQ326" s="105">
        <v>771651.67749999987</v>
      </c>
      <c r="DR326" s="105">
        <v>771651.67749999987</v>
      </c>
      <c r="DS326" s="105">
        <v>771651.67749999987</v>
      </c>
      <c r="DT326" s="105">
        <v>771651.67749999987</v>
      </c>
      <c r="DU326" s="106">
        <v>771651.67749999987</v>
      </c>
    </row>
    <row r="327" spans="1:125">
      <c r="D327" s="74" t="str">
        <f t="shared" si="37"/>
        <v>4194p</v>
      </c>
      <c r="E327" s="78" t="s">
        <v>228</v>
      </c>
      <c r="F327" s="104"/>
      <c r="G327" s="105"/>
      <c r="H327" s="105"/>
      <c r="I327" s="105"/>
      <c r="J327" s="105"/>
      <c r="K327" s="105"/>
      <c r="L327" s="105"/>
      <c r="M327" s="105"/>
      <c r="N327" s="105"/>
      <c r="O327" s="105"/>
      <c r="P327" s="105"/>
      <c r="Q327" s="106"/>
      <c r="R327" s="104"/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6"/>
      <c r="AD327" s="104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6"/>
      <c r="AP327" s="104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6"/>
      <c r="BB327" s="104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6"/>
      <c r="BN327" s="104"/>
      <c r="BO327" s="105"/>
      <c r="BP327" s="105"/>
      <c r="BQ327" s="105"/>
      <c r="BR327" s="105"/>
      <c r="BS327" s="105"/>
      <c r="BT327" s="105"/>
      <c r="BU327" s="105"/>
      <c r="BV327" s="105"/>
      <c r="BW327" s="105"/>
      <c r="BX327" s="105"/>
      <c r="BY327" s="106"/>
      <c r="BZ327" s="104"/>
      <c r="CA327" s="105"/>
      <c r="CB327" s="105"/>
      <c r="CC327" s="105"/>
      <c r="CD327" s="105"/>
      <c r="CE327" s="105"/>
      <c r="CF327" s="105"/>
      <c r="CG327" s="105"/>
      <c r="CH327" s="105"/>
      <c r="CI327" s="105"/>
      <c r="CJ327" s="105"/>
      <c r="CK327" s="105"/>
      <c r="CL327" s="104">
        <v>182324.41333333333</v>
      </c>
      <c r="CM327" s="105">
        <v>182324.41333333333</v>
      </c>
      <c r="CN327" s="105">
        <v>182324.41333333333</v>
      </c>
      <c r="CO327" s="105">
        <v>182324.41333333333</v>
      </c>
      <c r="CP327" s="105">
        <v>182324.41333333333</v>
      </c>
      <c r="CQ327" s="105">
        <v>182324.41333333333</v>
      </c>
      <c r="CR327" s="105">
        <v>182324.41333333333</v>
      </c>
      <c r="CS327" s="105">
        <v>182324.41333333333</v>
      </c>
      <c r="CT327" s="105">
        <v>182324.41333333333</v>
      </c>
      <c r="CU327" s="105">
        <v>182324.41333333333</v>
      </c>
      <c r="CV327" s="105">
        <v>182324.41333333333</v>
      </c>
      <c r="CW327" s="106">
        <v>182324.41333333333</v>
      </c>
      <c r="CX327" s="316">
        <v>185467.19903700319</v>
      </c>
      <c r="CY327" s="319">
        <v>185467.19903700319</v>
      </c>
      <c r="CZ327" s="319">
        <v>185467.19903700319</v>
      </c>
      <c r="DA327" s="319">
        <v>185467.19903700319</v>
      </c>
      <c r="DB327" s="319">
        <v>185467.19903700319</v>
      </c>
      <c r="DC327" s="319">
        <v>185467.19903700319</v>
      </c>
      <c r="DD327" s="319">
        <v>185467.19903700319</v>
      </c>
      <c r="DE327" s="319">
        <v>185467.19903700319</v>
      </c>
      <c r="DF327" s="319">
        <v>185467.19903700319</v>
      </c>
      <c r="DG327" s="319">
        <v>185467.19903700319</v>
      </c>
      <c r="DH327" s="319">
        <v>185467.19903700319</v>
      </c>
      <c r="DI327" s="315">
        <v>185467.19903700319</v>
      </c>
      <c r="DJ327" s="104">
        <v>175369.42166666666</v>
      </c>
      <c r="DK327" s="105">
        <v>175369.42166666666</v>
      </c>
      <c r="DL327" s="105">
        <v>175369.42166666666</v>
      </c>
      <c r="DM327" s="105">
        <v>175369.42166666666</v>
      </c>
      <c r="DN327" s="105">
        <v>175369.42166666666</v>
      </c>
      <c r="DO327" s="105">
        <v>175369.42166666666</v>
      </c>
      <c r="DP327" s="105">
        <v>175369.42166666666</v>
      </c>
      <c r="DQ327" s="105">
        <v>175369.42166666666</v>
      </c>
      <c r="DR327" s="105">
        <v>175369.42166666666</v>
      </c>
      <c r="DS327" s="105">
        <v>175369.42166666666</v>
      </c>
      <c r="DT327" s="105">
        <v>175369.42166666666</v>
      </c>
      <c r="DU327" s="106">
        <v>175369.42166666666</v>
      </c>
    </row>
    <row r="328" spans="1:125" ht="30">
      <c r="D328" s="74" t="str">
        <f t="shared" si="37"/>
        <v>4195p</v>
      </c>
      <c r="E328" s="78" t="s">
        <v>230</v>
      </c>
      <c r="F328" s="104"/>
      <c r="G328" s="105"/>
      <c r="H328" s="105"/>
      <c r="I328" s="105"/>
      <c r="J328" s="105"/>
      <c r="K328" s="105"/>
      <c r="L328" s="105"/>
      <c r="M328" s="105"/>
      <c r="N328" s="105"/>
      <c r="O328" s="105"/>
      <c r="P328" s="105"/>
      <c r="Q328" s="106"/>
      <c r="R328" s="104"/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6"/>
      <c r="AD328" s="104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6"/>
      <c r="AP328" s="104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6"/>
      <c r="BB328" s="104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6"/>
      <c r="BN328" s="104"/>
      <c r="BO328" s="105"/>
      <c r="BP328" s="105"/>
      <c r="BQ328" s="105"/>
      <c r="BR328" s="105"/>
      <c r="BS328" s="105"/>
      <c r="BT328" s="105"/>
      <c r="BU328" s="105"/>
      <c r="BV328" s="105"/>
      <c r="BW328" s="105"/>
      <c r="BX328" s="105"/>
      <c r="BY328" s="106"/>
      <c r="BZ328" s="104"/>
      <c r="CA328" s="105"/>
      <c r="CB328" s="105"/>
      <c r="CC328" s="105"/>
      <c r="CD328" s="105"/>
      <c r="CE328" s="105"/>
      <c r="CF328" s="105"/>
      <c r="CG328" s="105"/>
      <c r="CH328" s="105"/>
      <c r="CI328" s="105"/>
      <c r="CJ328" s="105"/>
      <c r="CK328" s="105"/>
      <c r="CL328" s="104">
        <v>189097.92</v>
      </c>
      <c r="CM328" s="105">
        <v>189097.92</v>
      </c>
      <c r="CN328" s="105">
        <v>189097.92</v>
      </c>
      <c r="CO328" s="105">
        <v>189097.92</v>
      </c>
      <c r="CP328" s="105">
        <v>189097.92</v>
      </c>
      <c r="CQ328" s="105">
        <v>189097.92</v>
      </c>
      <c r="CR328" s="105">
        <v>189097.92</v>
      </c>
      <c r="CS328" s="105">
        <v>189097.92</v>
      </c>
      <c r="CT328" s="105">
        <v>189097.92</v>
      </c>
      <c r="CU328" s="105">
        <v>189097.92</v>
      </c>
      <c r="CV328" s="105">
        <v>189097.92</v>
      </c>
      <c r="CW328" s="106">
        <v>189097.92</v>
      </c>
      <c r="CX328" s="316">
        <v>331173.49028020015</v>
      </c>
      <c r="CY328" s="319">
        <v>331173.49028020015</v>
      </c>
      <c r="CZ328" s="319">
        <v>331173.49028020015</v>
      </c>
      <c r="DA328" s="319">
        <v>331173.49028020015</v>
      </c>
      <c r="DB328" s="319">
        <v>331173.49028020015</v>
      </c>
      <c r="DC328" s="319">
        <v>331173.49028020015</v>
      </c>
      <c r="DD328" s="319">
        <v>331173.49028020015</v>
      </c>
      <c r="DE328" s="319">
        <v>331173.49028020015</v>
      </c>
      <c r="DF328" s="319">
        <v>331173.49028020015</v>
      </c>
      <c r="DG328" s="319">
        <v>331173.49028020015</v>
      </c>
      <c r="DH328" s="319">
        <v>331173.49028020015</v>
      </c>
      <c r="DI328" s="315">
        <v>331173.49028020015</v>
      </c>
      <c r="DJ328" s="104">
        <v>319420.46249999997</v>
      </c>
      <c r="DK328" s="105">
        <v>319420.46249999997</v>
      </c>
      <c r="DL328" s="105">
        <v>319420.46249999997</v>
      </c>
      <c r="DM328" s="105">
        <v>319420.46249999997</v>
      </c>
      <c r="DN328" s="105">
        <v>319420.46249999997</v>
      </c>
      <c r="DO328" s="105">
        <v>319420.46249999997</v>
      </c>
      <c r="DP328" s="105">
        <v>319420.46249999997</v>
      </c>
      <c r="DQ328" s="105">
        <v>319420.46249999997</v>
      </c>
      <c r="DR328" s="105">
        <v>319420.46249999997</v>
      </c>
      <c r="DS328" s="105">
        <v>319420.46249999997</v>
      </c>
      <c r="DT328" s="105">
        <v>319420.46249999997</v>
      </c>
      <c r="DU328" s="106">
        <v>319420.46249999997</v>
      </c>
    </row>
    <row r="329" spans="1:125">
      <c r="D329" s="74" t="str">
        <f t="shared" si="37"/>
        <v>4196p</v>
      </c>
      <c r="E329" s="78" t="s">
        <v>232</v>
      </c>
      <c r="F329" s="104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6"/>
      <c r="R329" s="104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6"/>
      <c r="AD329" s="104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6"/>
      <c r="AP329" s="104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6"/>
      <c r="BB329" s="104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6"/>
      <c r="BN329" s="104"/>
      <c r="BO329" s="105"/>
      <c r="BP329" s="105"/>
      <c r="BQ329" s="105"/>
      <c r="BR329" s="105"/>
      <c r="BS329" s="105"/>
      <c r="BT329" s="105"/>
      <c r="BU329" s="105"/>
      <c r="BV329" s="105"/>
      <c r="BW329" s="105"/>
      <c r="BX329" s="105"/>
      <c r="BY329" s="106"/>
      <c r="BZ329" s="104"/>
      <c r="CA329" s="105"/>
      <c r="CB329" s="105"/>
      <c r="CC329" s="105"/>
      <c r="CD329" s="105"/>
      <c r="CE329" s="105"/>
      <c r="CF329" s="105"/>
      <c r="CG329" s="105"/>
      <c r="CH329" s="105"/>
      <c r="CI329" s="105"/>
      <c r="CJ329" s="105"/>
      <c r="CK329" s="105"/>
      <c r="CL329" s="104">
        <v>353763.10833333334</v>
      </c>
      <c r="CM329" s="105">
        <v>353763.10833333334</v>
      </c>
      <c r="CN329" s="105">
        <v>353763.10833333334</v>
      </c>
      <c r="CO329" s="105">
        <v>353763.10833333334</v>
      </c>
      <c r="CP329" s="105">
        <v>353763.10833333334</v>
      </c>
      <c r="CQ329" s="105">
        <v>353763.10833333334</v>
      </c>
      <c r="CR329" s="105">
        <v>353763.10833333334</v>
      </c>
      <c r="CS329" s="105">
        <v>353763.10833333334</v>
      </c>
      <c r="CT329" s="105">
        <v>353763.10833333334</v>
      </c>
      <c r="CU329" s="105">
        <v>353763.10833333334</v>
      </c>
      <c r="CV329" s="105">
        <v>353763.10833333334</v>
      </c>
      <c r="CW329" s="106">
        <v>353763.10833333334</v>
      </c>
      <c r="CX329" s="316">
        <v>301413.99206139107</v>
      </c>
      <c r="CY329" s="319">
        <v>301413.99206139107</v>
      </c>
      <c r="CZ329" s="319">
        <v>301413.99206139107</v>
      </c>
      <c r="DA329" s="319">
        <v>301413.99206139107</v>
      </c>
      <c r="DB329" s="319">
        <v>301413.99206139107</v>
      </c>
      <c r="DC329" s="319">
        <v>301413.99206139107</v>
      </c>
      <c r="DD329" s="319">
        <v>301413.99206139107</v>
      </c>
      <c r="DE329" s="319">
        <v>301413.99206139107</v>
      </c>
      <c r="DF329" s="319">
        <v>301413.99206139107</v>
      </c>
      <c r="DG329" s="319">
        <v>301413.99206139107</v>
      </c>
      <c r="DH329" s="319">
        <v>301413.99206139107</v>
      </c>
      <c r="DI329" s="315">
        <v>301413.99206139107</v>
      </c>
      <c r="DJ329" s="104">
        <v>351830.13000000006</v>
      </c>
      <c r="DK329" s="105">
        <v>351830.13000000006</v>
      </c>
      <c r="DL329" s="105">
        <v>351830.13000000006</v>
      </c>
      <c r="DM329" s="105">
        <v>351830.13000000006</v>
      </c>
      <c r="DN329" s="105">
        <v>351830.13000000006</v>
      </c>
      <c r="DO329" s="105">
        <v>351830.13000000006</v>
      </c>
      <c r="DP329" s="105">
        <v>351830.13000000006</v>
      </c>
      <c r="DQ329" s="105">
        <v>351830.13000000006</v>
      </c>
      <c r="DR329" s="105">
        <v>351830.13000000006</v>
      </c>
      <c r="DS329" s="105">
        <v>351830.13000000006</v>
      </c>
      <c r="DT329" s="105">
        <v>351830.13000000006</v>
      </c>
      <c r="DU329" s="106">
        <v>351830.13000000006</v>
      </c>
    </row>
    <row r="330" spans="1:125">
      <c r="D330" s="74" t="str">
        <f t="shared" si="37"/>
        <v>4197p</v>
      </c>
      <c r="E330" s="78" t="s">
        <v>234</v>
      </c>
      <c r="F330" s="104"/>
      <c r="G330" s="105"/>
      <c r="H330" s="105"/>
      <c r="I330" s="105"/>
      <c r="J330" s="105"/>
      <c r="K330" s="105"/>
      <c r="L330" s="105"/>
      <c r="M330" s="105"/>
      <c r="N330" s="105"/>
      <c r="O330" s="105"/>
      <c r="P330" s="105"/>
      <c r="Q330" s="106"/>
      <c r="R330" s="104"/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6"/>
      <c r="AD330" s="104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6"/>
      <c r="AP330" s="104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6"/>
      <c r="BB330" s="104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6"/>
      <c r="BN330" s="104"/>
      <c r="BO330" s="105"/>
      <c r="BP330" s="105"/>
      <c r="BQ330" s="105"/>
      <c r="BR330" s="105"/>
      <c r="BS330" s="105"/>
      <c r="BT330" s="105"/>
      <c r="BU330" s="105"/>
      <c r="BV330" s="105"/>
      <c r="BW330" s="105"/>
      <c r="BX330" s="105"/>
      <c r="BY330" s="106"/>
      <c r="BZ330" s="104"/>
      <c r="CA330" s="105"/>
      <c r="CB330" s="105"/>
      <c r="CC330" s="105"/>
      <c r="CD330" s="105"/>
      <c r="CE330" s="105"/>
      <c r="CF330" s="105"/>
      <c r="CG330" s="105"/>
      <c r="CH330" s="105"/>
      <c r="CI330" s="105"/>
      <c r="CJ330" s="105"/>
      <c r="CK330" s="105"/>
      <c r="CL330" s="104">
        <v>66.666666666666671</v>
      </c>
      <c r="CM330" s="105">
        <v>66.666666666666671</v>
      </c>
      <c r="CN330" s="105">
        <v>66.666666666666671</v>
      </c>
      <c r="CO330" s="105">
        <v>66.666666666666671</v>
      </c>
      <c r="CP330" s="105">
        <v>66.666666666666671</v>
      </c>
      <c r="CQ330" s="105">
        <v>66.666666666666671</v>
      </c>
      <c r="CR330" s="105">
        <v>66.666666666666671</v>
      </c>
      <c r="CS330" s="105">
        <v>66.666666666666671</v>
      </c>
      <c r="CT330" s="105">
        <v>66.666666666666671</v>
      </c>
      <c r="CU330" s="105">
        <v>66.666666666666671</v>
      </c>
      <c r="CV330" s="105">
        <v>66.666666666666671</v>
      </c>
      <c r="CW330" s="106">
        <v>66.666666666666671</v>
      </c>
      <c r="CX330" s="316">
        <v>105.61633532026926</v>
      </c>
      <c r="CY330" s="319">
        <v>105.61633532026926</v>
      </c>
      <c r="CZ330" s="319">
        <v>105.61633532026926</v>
      </c>
      <c r="DA330" s="319">
        <v>105.61633532026926</v>
      </c>
      <c r="DB330" s="319">
        <v>105.61633532026926</v>
      </c>
      <c r="DC330" s="319">
        <v>105.61633532026926</v>
      </c>
      <c r="DD330" s="319">
        <v>105.61633532026926</v>
      </c>
      <c r="DE330" s="319">
        <v>105.61633532026926</v>
      </c>
      <c r="DF330" s="319">
        <v>105.61633532026926</v>
      </c>
      <c r="DG330" s="319">
        <v>105.61633532026926</v>
      </c>
      <c r="DH330" s="319">
        <v>105.61633532026926</v>
      </c>
      <c r="DI330" s="315">
        <v>105.61633532026926</v>
      </c>
      <c r="DJ330" s="104">
        <v>125.83333333333333</v>
      </c>
      <c r="DK330" s="105">
        <v>125.83333333333333</v>
      </c>
      <c r="DL330" s="105">
        <v>125.83333333333333</v>
      </c>
      <c r="DM330" s="105">
        <v>125.83333333333333</v>
      </c>
      <c r="DN330" s="105">
        <v>125.83333333333333</v>
      </c>
      <c r="DO330" s="105">
        <v>125.83333333333333</v>
      </c>
      <c r="DP330" s="105">
        <v>125.83333333333333</v>
      </c>
      <c r="DQ330" s="105">
        <v>125.83333333333333</v>
      </c>
      <c r="DR330" s="105">
        <v>125.83333333333333</v>
      </c>
      <c r="DS330" s="105">
        <v>125.83333333333333</v>
      </c>
      <c r="DT330" s="105">
        <v>125.83333333333333</v>
      </c>
      <c r="DU330" s="106">
        <v>125.83333333333333</v>
      </c>
    </row>
    <row r="331" spans="1:125">
      <c r="D331" s="74" t="str">
        <f t="shared" si="37"/>
        <v>4198p</v>
      </c>
      <c r="E331" s="78" t="s">
        <v>55</v>
      </c>
      <c r="F331" s="104"/>
      <c r="G331" s="105"/>
      <c r="H331" s="105"/>
      <c r="I331" s="105"/>
      <c r="J331" s="105"/>
      <c r="K331" s="105"/>
      <c r="L331" s="105"/>
      <c r="M331" s="105"/>
      <c r="N331" s="105"/>
      <c r="O331" s="105"/>
      <c r="P331" s="105"/>
      <c r="Q331" s="106"/>
      <c r="R331" s="104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6"/>
      <c r="AD331" s="104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6"/>
      <c r="AP331" s="104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6"/>
      <c r="BB331" s="104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6"/>
      <c r="BN331" s="104"/>
      <c r="BO331" s="105"/>
      <c r="BP331" s="105"/>
      <c r="BQ331" s="105"/>
      <c r="BR331" s="105"/>
      <c r="BS331" s="105"/>
      <c r="BT331" s="105"/>
      <c r="BU331" s="105"/>
      <c r="BV331" s="105"/>
      <c r="BW331" s="105"/>
      <c r="BX331" s="105"/>
      <c r="BY331" s="106"/>
      <c r="BZ331" s="104"/>
      <c r="CA331" s="105"/>
      <c r="CB331" s="105"/>
      <c r="CC331" s="105"/>
      <c r="CD331" s="105"/>
      <c r="CE331" s="105"/>
      <c r="CF331" s="105"/>
      <c r="CG331" s="105"/>
      <c r="CH331" s="105"/>
      <c r="CI331" s="105"/>
      <c r="CJ331" s="105"/>
      <c r="CK331" s="105"/>
      <c r="CL331" s="104">
        <v>1205</v>
      </c>
      <c r="CM331" s="105">
        <v>1205</v>
      </c>
      <c r="CN331" s="105">
        <v>1205</v>
      </c>
      <c r="CO331" s="105">
        <v>1205</v>
      </c>
      <c r="CP331" s="105">
        <v>1205</v>
      </c>
      <c r="CQ331" s="105">
        <v>1205</v>
      </c>
      <c r="CR331" s="105">
        <v>1205</v>
      </c>
      <c r="CS331" s="105">
        <v>1205</v>
      </c>
      <c r="CT331" s="105">
        <v>1205</v>
      </c>
      <c r="CU331" s="105">
        <v>1205</v>
      </c>
      <c r="CV331" s="105">
        <v>1205</v>
      </c>
      <c r="CW331" s="106">
        <v>1205</v>
      </c>
      <c r="CX331" s="316">
        <v>1654.0740118339691</v>
      </c>
      <c r="CY331" s="319">
        <v>1654.0740118339691</v>
      </c>
      <c r="CZ331" s="319">
        <v>1654.0740118339691</v>
      </c>
      <c r="DA331" s="319">
        <v>1654.0740118339691</v>
      </c>
      <c r="DB331" s="319">
        <v>1654.0740118339691</v>
      </c>
      <c r="DC331" s="319">
        <v>1654.0740118339691</v>
      </c>
      <c r="DD331" s="319">
        <v>1654.0740118339691</v>
      </c>
      <c r="DE331" s="319">
        <v>1654.0740118339691</v>
      </c>
      <c r="DF331" s="319">
        <v>1654.0740118339691</v>
      </c>
      <c r="DG331" s="319">
        <v>1654.0740118339691</v>
      </c>
      <c r="DH331" s="319">
        <v>1654.0740118339691</v>
      </c>
      <c r="DI331" s="315">
        <v>1654.0740118339691</v>
      </c>
      <c r="DJ331" s="104">
        <v>1525</v>
      </c>
      <c r="DK331" s="105">
        <v>1525</v>
      </c>
      <c r="DL331" s="105">
        <v>1525</v>
      </c>
      <c r="DM331" s="105">
        <v>1525</v>
      </c>
      <c r="DN331" s="105">
        <v>1525</v>
      </c>
      <c r="DO331" s="105">
        <v>1525</v>
      </c>
      <c r="DP331" s="105">
        <v>1525</v>
      </c>
      <c r="DQ331" s="105">
        <v>1525</v>
      </c>
      <c r="DR331" s="105">
        <v>1525</v>
      </c>
      <c r="DS331" s="105">
        <v>1525</v>
      </c>
      <c r="DT331" s="105">
        <v>1525</v>
      </c>
      <c r="DU331" s="106">
        <v>1525</v>
      </c>
    </row>
    <row r="332" spans="1:125">
      <c r="D332" s="74" t="str">
        <f t="shared" si="37"/>
        <v>4199p</v>
      </c>
      <c r="E332" s="78" t="s">
        <v>236</v>
      </c>
      <c r="F332" s="104"/>
      <c r="G332" s="105"/>
      <c r="H332" s="105"/>
      <c r="I332" s="105"/>
      <c r="J332" s="105"/>
      <c r="K332" s="105"/>
      <c r="L332" s="105"/>
      <c r="M332" s="105"/>
      <c r="N332" s="105"/>
      <c r="O332" s="105"/>
      <c r="P332" s="105"/>
      <c r="Q332" s="106"/>
      <c r="R332" s="104"/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6"/>
      <c r="AD332" s="104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6"/>
      <c r="AP332" s="104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6"/>
      <c r="BB332" s="104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6"/>
      <c r="BN332" s="104"/>
      <c r="BO332" s="105"/>
      <c r="BP332" s="105"/>
      <c r="BQ332" s="105"/>
      <c r="BR332" s="105"/>
      <c r="BS332" s="105"/>
      <c r="BT332" s="105"/>
      <c r="BU332" s="105"/>
      <c r="BV332" s="105"/>
      <c r="BW332" s="105"/>
      <c r="BX332" s="105"/>
      <c r="BY332" s="106"/>
      <c r="BZ332" s="104"/>
      <c r="CA332" s="105"/>
      <c r="CB332" s="105"/>
      <c r="CC332" s="105"/>
      <c r="CD332" s="105"/>
      <c r="CE332" s="105"/>
      <c r="CF332" s="105"/>
      <c r="CG332" s="105"/>
      <c r="CH332" s="105"/>
      <c r="CI332" s="105"/>
      <c r="CJ332" s="105"/>
      <c r="CK332" s="105"/>
      <c r="CL332" s="104">
        <v>295157.37166666664</v>
      </c>
      <c r="CM332" s="105">
        <v>295157.37166666664</v>
      </c>
      <c r="CN332" s="105">
        <v>295157.37166666664</v>
      </c>
      <c r="CO332" s="105">
        <v>295157.37166666664</v>
      </c>
      <c r="CP332" s="105">
        <v>295157.37166666664</v>
      </c>
      <c r="CQ332" s="105">
        <v>295157.37166666664</v>
      </c>
      <c r="CR332" s="105">
        <v>295157.37166666664</v>
      </c>
      <c r="CS332" s="105">
        <v>295157.37166666664</v>
      </c>
      <c r="CT332" s="105">
        <v>295157.37166666664</v>
      </c>
      <c r="CU332" s="105">
        <v>295157.37166666664</v>
      </c>
      <c r="CV332" s="105">
        <v>295157.37166666664</v>
      </c>
      <c r="CW332" s="106">
        <v>295157.37166666664</v>
      </c>
      <c r="CX332" s="316">
        <v>205477.53265832629</v>
      </c>
      <c r="CY332" s="319">
        <v>205477.53265832629</v>
      </c>
      <c r="CZ332" s="319">
        <v>205477.53265832629</v>
      </c>
      <c r="DA332" s="319">
        <v>205477.53265832629</v>
      </c>
      <c r="DB332" s="319">
        <v>205477.53265832629</v>
      </c>
      <c r="DC332" s="319">
        <v>205477.53265832629</v>
      </c>
      <c r="DD332" s="319">
        <v>205477.53265832629</v>
      </c>
      <c r="DE332" s="319">
        <v>205477.53265832629</v>
      </c>
      <c r="DF332" s="319">
        <v>205477.53265832629</v>
      </c>
      <c r="DG332" s="319">
        <v>205477.53265832629</v>
      </c>
      <c r="DH332" s="319">
        <v>205477.53265832629</v>
      </c>
      <c r="DI332" s="315">
        <v>205477.53265832629</v>
      </c>
      <c r="DJ332" s="104">
        <v>392731.33083333331</v>
      </c>
      <c r="DK332" s="105">
        <v>392731.33083333331</v>
      </c>
      <c r="DL332" s="105">
        <v>392731.33083333331</v>
      </c>
      <c r="DM332" s="105">
        <v>392731.33083333331</v>
      </c>
      <c r="DN332" s="105">
        <v>392731.33083333331</v>
      </c>
      <c r="DO332" s="105">
        <v>392731.33083333331</v>
      </c>
      <c r="DP332" s="105">
        <v>392731.33083333331</v>
      </c>
      <c r="DQ332" s="105">
        <v>392731.33083333331</v>
      </c>
      <c r="DR332" s="105">
        <v>392731.33083333331</v>
      </c>
      <c r="DS332" s="105">
        <v>392731.33083333331</v>
      </c>
      <c r="DT332" s="105">
        <v>392731.33083333331</v>
      </c>
      <c r="DU332" s="106">
        <v>392731.33083333331</v>
      </c>
    </row>
    <row r="333" spans="1:125" s="9" customFormat="1">
      <c r="A333" s="140"/>
      <c r="B333" s="140">
        <v>42</v>
      </c>
      <c r="C333" s="140" t="s">
        <v>100</v>
      </c>
      <c r="D333" s="140" t="str">
        <f t="shared" si="37"/>
        <v>p</v>
      </c>
      <c r="E333" s="141" t="s">
        <v>238</v>
      </c>
      <c r="F333" s="142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4"/>
      <c r="R333" s="142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4"/>
      <c r="AD333" s="142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4"/>
      <c r="AP333" s="142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4"/>
      <c r="BB333" s="142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4"/>
      <c r="BN333" s="142"/>
      <c r="BO333" s="143"/>
      <c r="BP333" s="143"/>
      <c r="BQ333" s="143"/>
      <c r="BR333" s="143"/>
      <c r="BS333" s="143"/>
      <c r="BT333" s="143"/>
      <c r="BU333" s="143"/>
      <c r="BV333" s="143"/>
      <c r="BW333" s="143"/>
      <c r="BX333" s="143"/>
      <c r="BY333" s="144"/>
      <c r="BZ333" s="142"/>
      <c r="CA333" s="143"/>
      <c r="CB333" s="143"/>
      <c r="CC333" s="143"/>
      <c r="CD333" s="143"/>
      <c r="CE333" s="143"/>
      <c r="CF333" s="143"/>
      <c r="CG333" s="143"/>
      <c r="CH333" s="143"/>
      <c r="CI333" s="143"/>
      <c r="CJ333" s="143"/>
      <c r="CK333" s="143"/>
      <c r="CL333" s="142">
        <f t="shared" ref="CL333:CX333" si="59">+CL334+CL342+CL348+CL356+CL358</f>
        <v>41489393.925000004</v>
      </c>
      <c r="CM333" s="143">
        <f t="shared" si="59"/>
        <v>41489393.925000004</v>
      </c>
      <c r="CN333" s="143">
        <f t="shared" si="59"/>
        <v>41489393.925000004</v>
      </c>
      <c r="CO333" s="143">
        <f t="shared" si="59"/>
        <v>41489393.925000004</v>
      </c>
      <c r="CP333" s="143">
        <f t="shared" si="59"/>
        <v>41489393.925000004</v>
      </c>
      <c r="CQ333" s="143">
        <f t="shared" si="59"/>
        <v>41489393.925000004</v>
      </c>
      <c r="CR333" s="143">
        <f t="shared" si="59"/>
        <v>41489393.925000004</v>
      </c>
      <c r="CS333" s="143">
        <f t="shared" si="59"/>
        <v>41489393.925000004</v>
      </c>
      <c r="CT333" s="143">
        <f t="shared" si="59"/>
        <v>41489393.925000004</v>
      </c>
      <c r="CU333" s="143">
        <f t="shared" si="59"/>
        <v>41489393.925000004</v>
      </c>
      <c r="CV333" s="143">
        <f t="shared" si="59"/>
        <v>41489393.925000004</v>
      </c>
      <c r="CW333" s="144">
        <f t="shared" si="59"/>
        <v>41489393.925000004</v>
      </c>
      <c r="CX333" s="317">
        <f t="shared" si="59"/>
        <v>41226949.914166674</v>
      </c>
      <c r="CY333" s="320">
        <f t="shared" ref="CY333:DI333" si="60">+CY334+CY342+CY348+CY356+CY358</f>
        <v>41226949.914166674</v>
      </c>
      <c r="CZ333" s="320">
        <f t="shared" si="60"/>
        <v>41226949.914166674</v>
      </c>
      <c r="DA333" s="320">
        <f t="shared" si="60"/>
        <v>41226949.914166674</v>
      </c>
      <c r="DB333" s="320">
        <f t="shared" si="60"/>
        <v>41226949.914166674</v>
      </c>
      <c r="DC333" s="320">
        <f t="shared" si="60"/>
        <v>41226949.914166674</v>
      </c>
      <c r="DD333" s="320">
        <f t="shared" si="60"/>
        <v>41226949.914166674</v>
      </c>
      <c r="DE333" s="320">
        <f t="shared" si="60"/>
        <v>41226949.914166674</v>
      </c>
      <c r="DF333" s="320">
        <f t="shared" si="60"/>
        <v>41226949.914166674</v>
      </c>
      <c r="DG333" s="320">
        <f t="shared" si="60"/>
        <v>41226949.914166674</v>
      </c>
      <c r="DH333" s="320">
        <f t="shared" si="60"/>
        <v>41226949.914166674</v>
      </c>
      <c r="DI333" s="318">
        <f t="shared" si="60"/>
        <v>41226949.914166674</v>
      </c>
      <c r="DJ333" s="142">
        <f>+DJ334+DJ342+DJ348+DJ356+DJ358</f>
        <v>42070460.416666664</v>
      </c>
      <c r="DK333" s="143">
        <f t="shared" ref="DK333:DU333" si="61">+DK334+DK342+DK348+DK356+DK358</f>
        <v>42070460.416666664</v>
      </c>
      <c r="DL333" s="143">
        <f t="shared" si="61"/>
        <v>42070460.416666664</v>
      </c>
      <c r="DM333" s="143">
        <f t="shared" si="61"/>
        <v>42070460.416666664</v>
      </c>
      <c r="DN333" s="143">
        <f t="shared" si="61"/>
        <v>42070460.416666664</v>
      </c>
      <c r="DO333" s="143">
        <f t="shared" si="61"/>
        <v>42070460.416666664</v>
      </c>
      <c r="DP333" s="143">
        <f t="shared" si="61"/>
        <v>42070460.416666664</v>
      </c>
      <c r="DQ333" s="143">
        <f t="shared" si="61"/>
        <v>42070460.416666664</v>
      </c>
      <c r="DR333" s="143">
        <f t="shared" si="61"/>
        <v>42070460.416666664</v>
      </c>
      <c r="DS333" s="143">
        <f t="shared" si="61"/>
        <v>42070460.416666664</v>
      </c>
      <c r="DT333" s="143">
        <f t="shared" si="61"/>
        <v>42070460.416666664</v>
      </c>
      <c r="DU333" s="144">
        <f t="shared" si="61"/>
        <v>42070460.416666664</v>
      </c>
    </row>
    <row r="334" spans="1:125" s="9" customFormat="1">
      <c r="A334" s="140"/>
      <c r="B334" s="140"/>
      <c r="C334" s="140">
        <v>421</v>
      </c>
      <c r="D334" s="140" t="str">
        <f t="shared" si="37"/>
        <v>421p</v>
      </c>
      <c r="E334" s="141" t="s">
        <v>240</v>
      </c>
      <c r="F334" s="142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4"/>
      <c r="R334" s="142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4"/>
      <c r="AD334" s="142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4"/>
      <c r="AP334" s="142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4"/>
      <c r="BB334" s="142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4"/>
      <c r="BN334" s="142"/>
      <c r="BO334" s="143"/>
      <c r="BP334" s="143"/>
      <c r="BQ334" s="143"/>
      <c r="BR334" s="143"/>
      <c r="BS334" s="143"/>
      <c r="BT334" s="143"/>
      <c r="BU334" s="143"/>
      <c r="BV334" s="143"/>
      <c r="BW334" s="143"/>
      <c r="BX334" s="143"/>
      <c r="BY334" s="144"/>
      <c r="BZ334" s="142"/>
      <c r="CA334" s="143"/>
      <c r="CB334" s="143"/>
      <c r="CC334" s="143"/>
      <c r="CD334" s="143"/>
      <c r="CE334" s="143"/>
      <c r="CF334" s="143"/>
      <c r="CG334" s="143"/>
      <c r="CH334" s="143"/>
      <c r="CI334" s="143"/>
      <c r="CJ334" s="143"/>
      <c r="CK334" s="143"/>
      <c r="CL334" s="142">
        <f t="shared" ref="CL334:CX334" si="62">+SUM(CL335:CL341)</f>
        <v>5084083.333333333</v>
      </c>
      <c r="CM334" s="143">
        <f t="shared" si="62"/>
        <v>5084083.333333333</v>
      </c>
      <c r="CN334" s="143">
        <f t="shared" si="62"/>
        <v>5084083.333333333</v>
      </c>
      <c r="CO334" s="143">
        <f t="shared" si="62"/>
        <v>5084083.333333333</v>
      </c>
      <c r="CP334" s="143">
        <f t="shared" si="62"/>
        <v>5084083.333333333</v>
      </c>
      <c r="CQ334" s="143">
        <f t="shared" si="62"/>
        <v>5084083.333333333</v>
      </c>
      <c r="CR334" s="143">
        <f t="shared" si="62"/>
        <v>5084083.333333333</v>
      </c>
      <c r="CS334" s="143">
        <f t="shared" si="62"/>
        <v>5084083.333333333</v>
      </c>
      <c r="CT334" s="143">
        <f t="shared" si="62"/>
        <v>5084083.333333333</v>
      </c>
      <c r="CU334" s="143">
        <f t="shared" si="62"/>
        <v>5084083.333333333</v>
      </c>
      <c r="CV334" s="143">
        <f t="shared" si="62"/>
        <v>5084083.333333333</v>
      </c>
      <c r="CW334" s="144">
        <f t="shared" si="62"/>
        <v>5084083.333333333</v>
      </c>
      <c r="CX334" s="317">
        <f t="shared" si="62"/>
        <v>4887083.333333333</v>
      </c>
      <c r="CY334" s="320">
        <f t="shared" ref="CY334:DI334" si="63">+SUM(CY335:CY341)</f>
        <v>4887083.333333333</v>
      </c>
      <c r="CZ334" s="320">
        <f t="shared" si="63"/>
        <v>4887083.333333333</v>
      </c>
      <c r="DA334" s="320">
        <f t="shared" si="63"/>
        <v>4887083.333333333</v>
      </c>
      <c r="DB334" s="320">
        <f t="shared" si="63"/>
        <v>4887083.333333333</v>
      </c>
      <c r="DC334" s="320">
        <f t="shared" si="63"/>
        <v>4887083.333333333</v>
      </c>
      <c r="DD334" s="320">
        <f t="shared" si="63"/>
        <v>4887083.333333333</v>
      </c>
      <c r="DE334" s="320">
        <f t="shared" si="63"/>
        <v>4887083.333333333</v>
      </c>
      <c r="DF334" s="320">
        <f t="shared" si="63"/>
        <v>4887083.333333333</v>
      </c>
      <c r="DG334" s="320">
        <f t="shared" si="63"/>
        <v>4887083.333333333</v>
      </c>
      <c r="DH334" s="320">
        <f t="shared" si="63"/>
        <v>4887083.333333333</v>
      </c>
      <c r="DI334" s="318">
        <f t="shared" si="63"/>
        <v>4887083.333333333</v>
      </c>
      <c r="DJ334" s="142">
        <f>+SUM(DJ335:DJ341)</f>
        <v>5044218.75</v>
      </c>
      <c r="DK334" s="143">
        <f t="shared" ref="DK334:DU334" si="64">+SUM(DK335:DK341)</f>
        <v>5044218.75</v>
      </c>
      <c r="DL334" s="143">
        <f t="shared" si="64"/>
        <v>5044218.75</v>
      </c>
      <c r="DM334" s="143">
        <f t="shared" si="64"/>
        <v>5044218.75</v>
      </c>
      <c r="DN334" s="143">
        <f t="shared" si="64"/>
        <v>5044218.75</v>
      </c>
      <c r="DO334" s="143">
        <f t="shared" si="64"/>
        <v>5044218.75</v>
      </c>
      <c r="DP334" s="143">
        <f t="shared" si="64"/>
        <v>5044218.75</v>
      </c>
      <c r="DQ334" s="143">
        <f t="shared" si="64"/>
        <v>5044218.75</v>
      </c>
      <c r="DR334" s="143">
        <f t="shared" si="64"/>
        <v>5044218.75</v>
      </c>
      <c r="DS334" s="143">
        <f t="shared" si="64"/>
        <v>5044218.75</v>
      </c>
      <c r="DT334" s="143">
        <f t="shared" si="64"/>
        <v>5044218.75</v>
      </c>
      <c r="DU334" s="144">
        <f t="shared" si="64"/>
        <v>5044218.75</v>
      </c>
    </row>
    <row r="335" spans="1:125">
      <c r="C335" s="74" t="s">
        <v>100</v>
      </c>
      <c r="D335" s="74" t="str">
        <f t="shared" si="37"/>
        <v>4211p</v>
      </c>
      <c r="E335" s="78" t="s">
        <v>242</v>
      </c>
      <c r="F335" s="104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6"/>
      <c r="R335" s="104"/>
      <c r="S335" s="105"/>
      <c r="T335" s="105"/>
      <c r="U335" s="105"/>
      <c r="V335" s="105"/>
      <c r="W335" s="105"/>
      <c r="X335" s="105"/>
      <c r="Y335" s="105"/>
      <c r="Z335" s="105"/>
      <c r="AA335" s="105"/>
      <c r="AB335" s="105"/>
      <c r="AC335" s="106"/>
      <c r="AD335" s="104"/>
      <c r="AE335" s="105"/>
      <c r="AF335" s="105"/>
      <c r="AG335" s="105"/>
      <c r="AH335" s="105"/>
      <c r="AI335" s="105"/>
      <c r="AJ335" s="105"/>
      <c r="AK335" s="105"/>
      <c r="AL335" s="105"/>
      <c r="AM335" s="105"/>
      <c r="AN335" s="105"/>
      <c r="AO335" s="106"/>
      <c r="AP335" s="104"/>
      <c r="AQ335" s="105"/>
      <c r="AR335" s="105"/>
      <c r="AS335" s="105"/>
      <c r="AT335" s="105"/>
      <c r="AU335" s="105"/>
      <c r="AV335" s="105"/>
      <c r="AW335" s="105"/>
      <c r="AX335" s="105"/>
      <c r="AY335" s="105"/>
      <c r="AZ335" s="105"/>
      <c r="BA335" s="106"/>
      <c r="BB335" s="104"/>
      <c r="BC335" s="105"/>
      <c r="BD335" s="105"/>
      <c r="BE335" s="105"/>
      <c r="BF335" s="105"/>
      <c r="BG335" s="105"/>
      <c r="BH335" s="105"/>
      <c r="BI335" s="105"/>
      <c r="BJ335" s="105"/>
      <c r="BK335" s="105"/>
      <c r="BL335" s="105"/>
      <c r="BM335" s="106"/>
      <c r="BN335" s="104"/>
      <c r="BO335" s="105"/>
      <c r="BP335" s="105"/>
      <c r="BQ335" s="105"/>
      <c r="BR335" s="105"/>
      <c r="BS335" s="105"/>
      <c r="BT335" s="105"/>
      <c r="BU335" s="105"/>
      <c r="BV335" s="105"/>
      <c r="BW335" s="105"/>
      <c r="BX335" s="105"/>
      <c r="BY335" s="106"/>
      <c r="BZ335" s="104"/>
      <c r="CA335" s="105"/>
      <c r="CB335" s="105"/>
      <c r="CC335" s="105"/>
      <c r="CD335" s="105"/>
      <c r="CE335" s="105"/>
      <c r="CF335" s="105"/>
      <c r="CG335" s="105"/>
      <c r="CH335" s="105"/>
      <c r="CI335" s="105"/>
      <c r="CJ335" s="105"/>
      <c r="CK335" s="105"/>
      <c r="CL335" s="104">
        <v>432500</v>
      </c>
      <c r="CM335" s="105">
        <v>432500</v>
      </c>
      <c r="CN335" s="105">
        <v>432500</v>
      </c>
      <c r="CO335" s="105">
        <v>432500</v>
      </c>
      <c r="CP335" s="105">
        <v>432500</v>
      </c>
      <c r="CQ335" s="105">
        <v>432500</v>
      </c>
      <c r="CR335" s="105">
        <v>432500</v>
      </c>
      <c r="CS335" s="105">
        <v>432500</v>
      </c>
      <c r="CT335" s="105">
        <v>432500</v>
      </c>
      <c r="CU335" s="105">
        <v>432500</v>
      </c>
      <c r="CV335" s="105">
        <v>432500</v>
      </c>
      <c r="CW335" s="106">
        <v>432500</v>
      </c>
      <c r="CX335" s="316">
        <v>450000</v>
      </c>
      <c r="CY335" s="319">
        <v>450000</v>
      </c>
      <c r="CZ335" s="319">
        <v>450000</v>
      </c>
      <c r="DA335" s="319">
        <v>450000</v>
      </c>
      <c r="DB335" s="319">
        <v>450000</v>
      </c>
      <c r="DC335" s="319">
        <v>450000</v>
      </c>
      <c r="DD335" s="319">
        <v>450000</v>
      </c>
      <c r="DE335" s="319">
        <v>450000</v>
      </c>
      <c r="DF335" s="319">
        <v>450000</v>
      </c>
      <c r="DG335" s="319">
        <v>450000</v>
      </c>
      <c r="DH335" s="319">
        <v>450000</v>
      </c>
      <c r="DI335" s="315">
        <v>450000</v>
      </c>
      <c r="DJ335" s="104">
        <v>425000</v>
      </c>
      <c r="DK335" s="105">
        <v>425000</v>
      </c>
      <c r="DL335" s="105">
        <v>425000</v>
      </c>
      <c r="DM335" s="105">
        <v>425000</v>
      </c>
      <c r="DN335" s="105">
        <v>425000</v>
      </c>
      <c r="DO335" s="105">
        <v>425000</v>
      </c>
      <c r="DP335" s="105">
        <v>425000</v>
      </c>
      <c r="DQ335" s="105">
        <v>425000</v>
      </c>
      <c r="DR335" s="105">
        <v>425000</v>
      </c>
      <c r="DS335" s="105">
        <v>425000</v>
      </c>
      <c r="DT335" s="105">
        <v>425000</v>
      </c>
      <c r="DU335" s="106">
        <v>425000</v>
      </c>
    </row>
    <row r="336" spans="1:125">
      <c r="D336" s="74" t="str">
        <f t="shared" si="37"/>
        <v>4212p</v>
      </c>
      <c r="E336" s="78" t="s">
        <v>244</v>
      </c>
      <c r="F336" s="104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  <c r="Q336" s="106"/>
      <c r="R336" s="104"/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6"/>
      <c r="AD336" s="104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6"/>
      <c r="AP336" s="104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6"/>
      <c r="BB336" s="104"/>
      <c r="BC336" s="105"/>
      <c r="BD336" s="105"/>
      <c r="BE336" s="105"/>
      <c r="BF336" s="105"/>
      <c r="BG336" s="105"/>
      <c r="BH336" s="105"/>
      <c r="BI336" s="105"/>
      <c r="BJ336" s="105"/>
      <c r="BK336" s="105"/>
      <c r="BL336" s="105"/>
      <c r="BM336" s="106"/>
      <c r="BN336" s="104"/>
      <c r="BO336" s="105"/>
      <c r="BP336" s="105"/>
      <c r="BQ336" s="105"/>
      <c r="BR336" s="105"/>
      <c r="BS336" s="105"/>
      <c r="BT336" s="105"/>
      <c r="BU336" s="105"/>
      <c r="BV336" s="105"/>
      <c r="BW336" s="105"/>
      <c r="BX336" s="105"/>
      <c r="BY336" s="106"/>
      <c r="BZ336" s="104"/>
      <c r="CA336" s="105"/>
      <c r="CB336" s="105"/>
      <c r="CC336" s="105"/>
      <c r="CD336" s="105"/>
      <c r="CE336" s="105"/>
      <c r="CF336" s="105"/>
      <c r="CG336" s="105"/>
      <c r="CH336" s="105"/>
      <c r="CI336" s="105"/>
      <c r="CJ336" s="105"/>
      <c r="CK336" s="105"/>
      <c r="CL336" s="104">
        <v>725000</v>
      </c>
      <c r="CM336" s="105">
        <v>725000</v>
      </c>
      <c r="CN336" s="105">
        <v>725000</v>
      </c>
      <c r="CO336" s="105">
        <v>725000</v>
      </c>
      <c r="CP336" s="105">
        <v>725000</v>
      </c>
      <c r="CQ336" s="105">
        <v>725000</v>
      </c>
      <c r="CR336" s="105">
        <v>725000</v>
      </c>
      <c r="CS336" s="105">
        <v>725000</v>
      </c>
      <c r="CT336" s="105">
        <v>725000</v>
      </c>
      <c r="CU336" s="105">
        <v>725000</v>
      </c>
      <c r="CV336" s="105">
        <v>725000</v>
      </c>
      <c r="CW336" s="106">
        <v>725000</v>
      </c>
      <c r="CX336" s="316">
        <v>693333.33333333337</v>
      </c>
      <c r="CY336" s="319">
        <v>693333.33333333337</v>
      </c>
      <c r="CZ336" s="319">
        <v>693333.33333333337</v>
      </c>
      <c r="DA336" s="319">
        <v>693333.33333333337</v>
      </c>
      <c r="DB336" s="319">
        <v>693333.33333333337</v>
      </c>
      <c r="DC336" s="319">
        <v>693333.33333333337</v>
      </c>
      <c r="DD336" s="319">
        <v>693333.33333333337</v>
      </c>
      <c r="DE336" s="319">
        <v>693333.33333333337</v>
      </c>
      <c r="DF336" s="319">
        <v>693333.33333333337</v>
      </c>
      <c r="DG336" s="319">
        <v>693333.33333333337</v>
      </c>
      <c r="DH336" s="319">
        <v>693333.33333333337</v>
      </c>
      <c r="DI336" s="315">
        <v>693333.33333333337</v>
      </c>
      <c r="DJ336" s="104">
        <v>691666.66666666663</v>
      </c>
      <c r="DK336" s="105">
        <v>691666.66666666663</v>
      </c>
      <c r="DL336" s="105">
        <v>691666.66666666663</v>
      </c>
      <c r="DM336" s="105">
        <v>691666.66666666663</v>
      </c>
      <c r="DN336" s="105">
        <v>691666.66666666663</v>
      </c>
      <c r="DO336" s="105">
        <v>691666.66666666663</v>
      </c>
      <c r="DP336" s="105">
        <v>691666.66666666663</v>
      </c>
      <c r="DQ336" s="105">
        <v>691666.66666666663</v>
      </c>
      <c r="DR336" s="105">
        <v>691666.66666666663</v>
      </c>
      <c r="DS336" s="105">
        <v>691666.66666666663</v>
      </c>
      <c r="DT336" s="105">
        <v>691666.66666666663</v>
      </c>
      <c r="DU336" s="106">
        <v>691666.66666666663</v>
      </c>
    </row>
    <row r="337" spans="1:125">
      <c r="D337" s="74" t="str">
        <f t="shared" si="37"/>
        <v>4213p</v>
      </c>
      <c r="E337" s="78" t="s">
        <v>246</v>
      </c>
      <c r="F337" s="104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6"/>
      <c r="R337" s="104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6"/>
      <c r="AD337" s="104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6"/>
      <c r="AP337" s="104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6"/>
      <c r="BB337" s="104"/>
      <c r="BC337" s="105"/>
      <c r="BD337" s="105"/>
      <c r="BE337" s="105"/>
      <c r="BF337" s="105"/>
      <c r="BG337" s="105"/>
      <c r="BH337" s="105"/>
      <c r="BI337" s="105"/>
      <c r="BJ337" s="105"/>
      <c r="BK337" s="105"/>
      <c r="BL337" s="105"/>
      <c r="BM337" s="106"/>
      <c r="BN337" s="104"/>
      <c r="BO337" s="105"/>
      <c r="BP337" s="105"/>
      <c r="BQ337" s="105"/>
      <c r="BR337" s="105"/>
      <c r="BS337" s="105"/>
      <c r="BT337" s="105"/>
      <c r="BU337" s="105"/>
      <c r="BV337" s="105"/>
      <c r="BW337" s="105"/>
      <c r="BX337" s="105"/>
      <c r="BY337" s="106"/>
      <c r="BZ337" s="104"/>
      <c r="CA337" s="105"/>
      <c r="CB337" s="105"/>
      <c r="CC337" s="105"/>
      <c r="CD337" s="105"/>
      <c r="CE337" s="105"/>
      <c r="CF337" s="105"/>
      <c r="CG337" s="105"/>
      <c r="CH337" s="105"/>
      <c r="CI337" s="105"/>
      <c r="CJ337" s="105"/>
      <c r="CK337" s="105"/>
      <c r="CL337" s="104">
        <v>1500000</v>
      </c>
      <c r="CM337" s="105">
        <v>1500000</v>
      </c>
      <c r="CN337" s="105">
        <v>1500000</v>
      </c>
      <c r="CO337" s="105">
        <v>1500000</v>
      </c>
      <c r="CP337" s="105">
        <v>1500000</v>
      </c>
      <c r="CQ337" s="105">
        <v>1500000</v>
      </c>
      <c r="CR337" s="105">
        <v>1500000</v>
      </c>
      <c r="CS337" s="105">
        <v>1500000</v>
      </c>
      <c r="CT337" s="105">
        <v>1500000</v>
      </c>
      <c r="CU337" s="105">
        <v>1500000</v>
      </c>
      <c r="CV337" s="105">
        <v>1500000</v>
      </c>
      <c r="CW337" s="106">
        <v>1500000</v>
      </c>
      <c r="CX337" s="316">
        <v>1416666.6666666667</v>
      </c>
      <c r="CY337" s="319">
        <v>1416666.6666666667</v>
      </c>
      <c r="CZ337" s="319">
        <v>1416666.6666666667</v>
      </c>
      <c r="DA337" s="319">
        <v>1416666.6666666667</v>
      </c>
      <c r="DB337" s="319">
        <v>1416666.6666666667</v>
      </c>
      <c r="DC337" s="319">
        <v>1416666.6666666667</v>
      </c>
      <c r="DD337" s="319">
        <v>1416666.6666666667</v>
      </c>
      <c r="DE337" s="319">
        <v>1416666.6666666667</v>
      </c>
      <c r="DF337" s="319">
        <v>1416666.6666666667</v>
      </c>
      <c r="DG337" s="319">
        <v>1416666.6666666667</v>
      </c>
      <c r="DH337" s="319">
        <v>1416666.6666666667</v>
      </c>
      <c r="DI337" s="315">
        <v>1416666.6666666667</v>
      </c>
      <c r="DJ337" s="104">
        <v>1408333.3333333333</v>
      </c>
      <c r="DK337" s="105">
        <v>1408333.3333333333</v>
      </c>
      <c r="DL337" s="105">
        <v>1408333.3333333333</v>
      </c>
      <c r="DM337" s="105">
        <v>1408333.3333333333</v>
      </c>
      <c r="DN337" s="105">
        <v>1408333.3333333333</v>
      </c>
      <c r="DO337" s="105">
        <v>1408333.3333333333</v>
      </c>
      <c r="DP337" s="105">
        <v>1408333.3333333333</v>
      </c>
      <c r="DQ337" s="105">
        <v>1408333.3333333333</v>
      </c>
      <c r="DR337" s="105">
        <v>1408333.3333333333</v>
      </c>
      <c r="DS337" s="105">
        <v>1408333.3333333333</v>
      </c>
      <c r="DT337" s="105">
        <v>1408333.3333333333</v>
      </c>
      <c r="DU337" s="106">
        <v>1408333.3333333333</v>
      </c>
    </row>
    <row r="338" spans="1:125">
      <c r="D338" s="74" t="str">
        <f t="shared" si="37"/>
        <v>4214p</v>
      </c>
      <c r="E338" s="78" t="s">
        <v>248</v>
      </c>
      <c r="F338" s="104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6"/>
      <c r="R338" s="104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6"/>
      <c r="AD338" s="104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6"/>
      <c r="AP338" s="104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6"/>
      <c r="BB338" s="104"/>
      <c r="BC338" s="105"/>
      <c r="BD338" s="105"/>
      <c r="BE338" s="105"/>
      <c r="BF338" s="105"/>
      <c r="BG338" s="105"/>
      <c r="BH338" s="105"/>
      <c r="BI338" s="105"/>
      <c r="BJ338" s="105"/>
      <c r="BK338" s="105"/>
      <c r="BL338" s="105"/>
      <c r="BM338" s="106"/>
      <c r="BN338" s="104"/>
      <c r="BO338" s="105"/>
      <c r="BP338" s="105"/>
      <c r="BQ338" s="105"/>
      <c r="BR338" s="105"/>
      <c r="BS338" s="105"/>
      <c r="BT338" s="105"/>
      <c r="BU338" s="105"/>
      <c r="BV338" s="105"/>
      <c r="BW338" s="105"/>
      <c r="BX338" s="105"/>
      <c r="BY338" s="106"/>
      <c r="BZ338" s="104"/>
      <c r="CA338" s="105"/>
      <c r="CB338" s="105"/>
      <c r="CC338" s="105"/>
      <c r="CD338" s="105"/>
      <c r="CE338" s="105"/>
      <c r="CF338" s="105"/>
      <c r="CG338" s="105"/>
      <c r="CH338" s="105"/>
      <c r="CI338" s="105"/>
      <c r="CJ338" s="105"/>
      <c r="CK338" s="105"/>
      <c r="CL338" s="104">
        <v>1458333.3333333333</v>
      </c>
      <c r="CM338" s="105">
        <v>1458333.3333333333</v>
      </c>
      <c r="CN338" s="105">
        <v>1458333.3333333333</v>
      </c>
      <c r="CO338" s="105">
        <v>1458333.3333333333</v>
      </c>
      <c r="CP338" s="105">
        <v>1458333.3333333333</v>
      </c>
      <c r="CQ338" s="105">
        <v>1458333.3333333333</v>
      </c>
      <c r="CR338" s="105">
        <v>1458333.3333333333</v>
      </c>
      <c r="CS338" s="105">
        <v>1458333.3333333333</v>
      </c>
      <c r="CT338" s="105">
        <v>1458333.3333333333</v>
      </c>
      <c r="CU338" s="105">
        <v>1458333.3333333333</v>
      </c>
      <c r="CV338" s="105">
        <v>1458333.3333333333</v>
      </c>
      <c r="CW338" s="106">
        <v>1458333.3333333333</v>
      </c>
      <c r="CX338" s="316">
        <v>1333333.3333333333</v>
      </c>
      <c r="CY338" s="319">
        <v>1333333.3333333333</v>
      </c>
      <c r="CZ338" s="319">
        <v>1333333.3333333333</v>
      </c>
      <c r="DA338" s="319">
        <v>1333333.3333333333</v>
      </c>
      <c r="DB338" s="319">
        <v>1333333.3333333333</v>
      </c>
      <c r="DC338" s="319">
        <v>1333333.3333333333</v>
      </c>
      <c r="DD338" s="319">
        <v>1333333.3333333333</v>
      </c>
      <c r="DE338" s="319">
        <v>1333333.3333333333</v>
      </c>
      <c r="DF338" s="319">
        <v>1333333.3333333333</v>
      </c>
      <c r="DG338" s="319">
        <v>1333333.3333333333</v>
      </c>
      <c r="DH338" s="319">
        <v>1333333.3333333333</v>
      </c>
      <c r="DI338" s="315">
        <v>1333333.3333333333</v>
      </c>
      <c r="DJ338" s="104">
        <v>1366666.6666666667</v>
      </c>
      <c r="DK338" s="105">
        <v>1366666.6666666667</v>
      </c>
      <c r="DL338" s="105">
        <v>1366666.6666666667</v>
      </c>
      <c r="DM338" s="105">
        <v>1366666.6666666667</v>
      </c>
      <c r="DN338" s="105">
        <v>1366666.6666666667</v>
      </c>
      <c r="DO338" s="105">
        <v>1366666.6666666667</v>
      </c>
      <c r="DP338" s="105">
        <v>1366666.6666666667</v>
      </c>
      <c r="DQ338" s="105">
        <v>1366666.6666666667</v>
      </c>
      <c r="DR338" s="105">
        <v>1366666.6666666667</v>
      </c>
      <c r="DS338" s="105">
        <v>1366666.6666666667</v>
      </c>
      <c r="DT338" s="105">
        <v>1366666.6666666667</v>
      </c>
      <c r="DU338" s="106">
        <v>1366666.6666666667</v>
      </c>
    </row>
    <row r="339" spans="1:125">
      <c r="D339" s="74" t="str">
        <f t="shared" si="37"/>
        <v>4215p</v>
      </c>
      <c r="E339" s="78" t="s">
        <v>250</v>
      </c>
      <c r="F339" s="104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6"/>
      <c r="R339" s="104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6"/>
      <c r="AD339" s="104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6"/>
      <c r="AP339" s="104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6"/>
      <c r="BB339" s="104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6"/>
      <c r="BN339" s="104"/>
      <c r="BO339" s="105"/>
      <c r="BP339" s="105"/>
      <c r="BQ339" s="105"/>
      <c r="BR339" s="105"/>
      <c r="BS339" s="105"/>
      <c r="BT339" s="105"/>
      <c r="BU339" s="105"/>
      <c r="BV339" s="105"/>
      <c r="BW339" s="105"/>
      <c r="BX339" s="105"/>
      <c r="BY339" s="106"/>
      <c r="BZ339" s="104"/>
      <c r="CA339" s="105"/>
      <c r="CB339" s="105"/>
      <c r="CC339" s="105"/>
      <c r="CD339" s="105"/>
      <c r="CE339" s="105"/>
      <c r="CF339" s="105"/>
      <c r="CG339" s="105"/>
      <c r="CH339" s="105"/>
      <c r="CI339" s="105"/>
      <c r="CJ339" s="105"/>
      <c r="CK339" s="105"/>
      <c r="CL339" s="104">
        <v>665750</v>
      </c>
      <c r="CM339" s="105">
        <v>665750</v>
      </c>
      <c r="CN339" s="105">
        <v>665750</v>
      </c>
      <c r="CO339" s="105">
        <v>665750</v>
      </c>
      <c r="CP339" s="105">
        <v>665750</v>
      </c>
      <c r="CQ339" s="105">
        <v>665750</v>
      </c>
      <c r="CR339" s="105">
        <v>665750</v>
      </c>
      <c r="CS339" s="105">
        <v>665750</v>
      </c>
      <c r="CT339" s="105">
        <v>665750</v>
      </c>
      <c r="CU339" s="105">
        <v>665750</v>
      </c>
      <c r="CV339" s="105">
        <v>665750</v>
      </c>
      <c r="CW339" s="106">
        <v>665750</v>
      </c>
      <c r="CX339" s="316">
        <v>681250</v>
      </c>
      <c r="CY339" s="319">
        <v>681250</v>
      </c>
      <c r="CZ339" s="319">
        <v>681250</v>
      </c>
      <c r="DA339" s="319">
        <v>681250</v>
      </c>
      <c r="DB339" s="319">
        <v>681250</v>
      </c>
      <c r="DC339" s="319">
        <v>681250</v>
      </c>
      <c r="DD339" s="319">
        <v>681250</v>
      </c>
      <c r="DE339" s="319">
        <v>681250</v>
      </c>
      <c r="DF339" s="319">
        <v>681250</v>
      </c>
      <c r="DG339" s="319">
        <v>681250</v>
      </c>
      <c r="DH339" s="319">
        <v>681250</v>
      </c>
      <c r="DI339" s="315">
        <v>681250</v>
      </c>
      <c r="DJ339" s="104">
        <v>833333.33333333337</v>
      </c>
      <c r="DK339" s="105">
        <v>833333.33333333337</v>
      </c>
      <c r="DL339" s="105">
        <v>833333.33333333337</v>
      </c>
      <c r="DM339" s="105">
        <v>833333.33333333337</v>
      </c>
      <c r="DN339" s="105">
        <v>833333.33333333337</v>
      </c>
      <c r="DO339" s="105">
        <v>833333.33333333337</v>
      </c>
      <c r="DP339" s="105">
        <v>833333.33333333337</v>
      </c>
      <c r="DQ339" s="105">
        <v>833333.33333333337</v>
      </c>
      <c r="DR339" s="105">
        <v>833333.33333333337</v>
      </c>
      <c r="DS339" s="105">
        <v>833333.33333333337</v>
      </c>
      <c r="DT339" s="105">
        <v>833333.33333333337</v>
      </c>
      <c r="DU339" s="106">
        <v>833333.33333333337</v>
      </c>
    </row>
    <row r="340" spans="1:125">
      <c r="D340" s="74" t="str">
        <f t="shared" si="37"/>
        <v>4216p</v>
      </c>
      <c r="E340" s="78" t="s">
        <v>252</v>
      </c>
      <c r="F340" s="104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6"/>
      <c r="R340" s="104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6"/>
      <c r="AD340" s="104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6"/>
      <c r="AP340" s="104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6"/>
      <c r="BB340" s="104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6"/>
      <c r="BN340" s="104"/>
      <c r="BO340" s="105"/>
      <c r="BP340" s="105"/>
      <c r="BQ340" s="105"/>
      <c r="BR340" s="105"/>
      <c r="BS340" s="105"/>
      <c r="BT340" s="105"/>
      <c r="BU340" s="105"/>
      <c r="BV340" s="105"/>
      <c r="BW340" s="105"/>
      <c r="BX340" s="105"/>
      <c r="BY340" s="106"/>
      <c r="BZ340" s="104"/>
      <c r="CA340" s="105"/>
      <c r="CB340" s="105"/>
      <c r="CC340" s="105"/>
      <c r="CD340" s="105"/>
      <c r="CE340" s="105"/>
      <c r="CF340" s="105"/>
      <c r="CG340" s="105"/>
      <c r="CH340" s="105"/>
      <c r="CI340" s="105"/>
      <c r="CJ340" s="105"/>
      <c r="CK340" s="105"/>
      <c r="CL340" s="104">
        <v>50833.333333333336</v>
      </c>
      <c r="CM340" s="105">
        <v>50833.333333333336</v>
      </c>
      <c r="CN340" s="105">
        <v>50833.333333333336</v>
      </c>
      <c r="CO340" s="105">
        <v>50833.333333333336</v>
      </c>
      <c r="CP340" s="105">
        <v>50833.333333333336</v>
      </c>
      <c r="CQ340" s="105">
        <v>50833.333333333336</v>
      </c>
      <c r="CR340" s="105">
        <v>50833.333333333336</v>
      </c>
      <c r="CS340" s="105">
        <v>50833.333333333336</v>
      </c>
      <c r="CT340" s="105">
        <v>50833.333333333336</v>
      </c>
      <c r="CU340" s="105">
        <v>50833.333333333336</v>
      </c>
      <c r="CV340" s="105">
        <v>50833.333333333336</v>
      </c>
      <c r="CW340" s="106">
        <v>50833.333333333336</v>
      </c>
      <c r="CX340" s="316">
        <v>54166.666666666664</v>
      </c>
      <c r="CY340" s="319">
        <v>54166.666666666664</v>
      </c>
      <c r="CZ340" s="319">
        <v>54166.666666666664</v>
      </c>
      <c r="DA340" s="319">
        <v>54166.666666666664</v>
      </c>
      <c r="DB340" s="319">
        <v>54166.666666666664</v>
      </c>
      <c r="DC340" s="319">
        <v>54166.666666666664</v>
      </c>
      <c r="DD340" s="319">
        <v>54166.666666666664</v>
      </c>
      <c r="DE340" s="319">
        <v>54166.666666666664</v>
      </c>
      <c r="DF340" s="319">
        <v>54166.666666666664</v>
      </c>
      <c r="DG340" s="319">
        <v>54166.666666666664</v>
      </c>
      <c r="DH340" s="319">
        <v>54166.666666666664</v>
      </c>
      <c r="DI340" s="315">
        <v>54166.666666666664</v>
      </c>
      <c r="DJ340" s="104">
        <v>50000</v>
      </c>
      <c r="DK340" s="105">
        <v>50000</v>
      </c>
      <c r="DL340" s="105">
        <v>50000</v>
      </c>
      <c r="DM340" s="105">
        <v>50000</v>
      </c>
      <c r="DN340" s="105">
        <v>50000</v>
      </c>
      <c r="DO340" s="105">
        <v>50000</v>
      </c>
      <c r="DP340" s="105">
        <v>50000</v>
      </c>
      <c r="DQ340" s="105">
        <v>50000</v>
      </c>
      <c r="DR340" s="105">
        <v>50000</v>
      </c>
      <c r="DS340" s="105">
        <v>50000</v>
      </c>
      <c r="DT340" s="105">
        <v>50000</v>
      </c>
      <c r="DU340" s="106">
        <v>50000</v>
      </c>
    </row>
    <row r="341" spans="1:125">
      <c r="D341" s="74" t="str">
        <f t="shared" si="37"/>
        <v>4217p</v>
      </c>
      <c r="E341" s="78" t="s">
        <v>254</v>
      </c>
      <c r="F341" s="104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6"/>
      <c r="R341" s="104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6"/>
      <c r="AD341" s="104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6"/>
      <c r="AP341" s="104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6"/>
      <c r="BB341" s="104"/>
      <c r="BC341" s="105"/>
      <c r="BD341" s="105"/>
      <c r="BE341" s="105"/>
      <c r="BF341" s="105"/>
      <c r="BG341" s="105"/>
      <c r="BH341" s="105"/>
      <c r="BI341" s="105"/>
      <c r="BJ341" s="105"/>
      <c r="BK341" s="105"/>
      <c r="BL341" s="105"/>
      <c r="BM341" s="106"/>
      <c r="BN341" s="104"/>
      <c r="BO341" s="105"/>
      <c r="BP341" s="105"/>
      <c r="BQ341" s="105"/>
      <c r="BR341" s="105"/>
      <c r="BS341" s="105"/>
      <c r="BT341" s="105"/>
      <c r="BU341" s="105"/>
      <c r="BV341" s="105"/>
      <c r="BW341" s="105"/>
      <c r="BX341" s="105"/>
      <c r="BY341" s="106"/>
      <c r="BZ341" s="104"/>
      <c r="CA341" s="105"/>
      <c r="CB341" s="105"/>
      <c r="CC341" s="105"/>
      <c r="CD341" s="105"/>
      <c r="CE341" s="105"/>
      <c r="CF341" s="105"/>
      <c r="CG341" s="105"/>
      <c r="CH341" s="105"/>
      <c r="CI341" s="105"/>
      <c r="CJ341" s="105"/>
      <c r="CK341" s="105"/>
      <c r="CL341" s="104">
        <v>251666.66666666666</v>
      </c>
      <c r="CM341" s="105">
        <v>251666.66666666666</v>
      </c>
      <c r="CN341" s="105">
        <v>251666.66666666666</v>
      </c>
      <c r="CO341" s="105">
        <v>251666.66666666666</v>
      </c>
      <c r="CP341" s="105">
        <v>251666.66666666666</v>
      </c>
      <c r="CQ341" s="105">
        <v>251666.66666666666</v>
      </c>
      <c r="CR341" s="105">
        <v>251666.66666666666</v>
      </c>
      <c r="CS341" s="105">
        <v>251666.66666666666</v>
      </c>
      <c r="CT341" s="105">
        <v>251666.66666666666</v>
      </c>
      <c r="CU341" s="105">
        <v>251666.66666666666</v>
      </c>
      <c r="CV341" s="105">
        <v>251666.66666666666</v>
      </c>
      <c r="CW341" s="106">
        <v>251666.66666666666</v>
      </c>
      <c r="CX341" s="316">
        <v>258333.33333333334</v>
      </c>
      <c r="CY341" s="319">
        <v>258333.33333333334</v>
      </c>
      <c r="CZ341" s="319">
        <v>258333.33333333334</v>
      </c>
      <c r="DA341" s="319">
        <v>258333.33333333334</v>
      </c>
      <c r="DB341" s="319">
        <v>258333.33333333334</v>
      </c>
      <c r="DC341" s="319">
        <v>258333.33333333334</v>
      </c>
      <c r="DD341" s="319">
        <v>258333.33333333334</v>
      </c>
      <c r="DE341" s="319">
        <v>258333.33333333334</v>
      </c>
      <c r="DF341" s="319">
        <v>258333.33333333334</v>
      </c>
      <c r="DG341" s="319">
        <v>258333.33333333334</v>
      </c>
      <c r="DH341" s="319">
        <v>258333.33333333334</v>
      </c>
      <c r="DI341" s="315">
        <v>258333.33333333334</v>
      </c>
      <c r="DJ341" s="104">
        <v>269218.75</v>
      </c>
      <c r="DK341" s="105">
        <v>269218.75</v>
      </c>
      <c r="DL341" s="105">
        <v>269218.75</v>
      </c>
      <c r="DM341" s="105">
        <v>269218.75</v>
      </c>
      <c r="DN341" s="105">
        <v>269218.75</v>
      </c>
      <c r="DO341" s="105">
        <v>269218.75</v>
      </c>
      <c r="DP341" s="105">
        <v>269218.75</v>
      </c>
      <c r="DQ341" s="105">
        <v>269218.75</v>
      </c>
      <c r="DR341" s="105">
        <v>269218.75</v>
      </c>
      <c r="DS341" s="105">
        <v>269218.75</v>
      </c>
      <c r="DT341" s="105">
        <v>269218.75</v>
      </c>
      <c r="DU341" s="106">
        <v>269218.75</v>
      </c>
    </row>
    <row r="342" spans="1:125" s="9" customFormat="1">
      <c r="A342" s="140"/>
      <c r="B342" s="140"/>
      <c r="C342" s="140">
        <v>422</v>
      </c>
      <c r="D342" s="140" t="str">
        <f t="shared" si="37"/>
        <v>422p</v>
      </c>
      <c r="E342" s="141" t="s">
        <v>256</v>
      </c>
      <c r="F342" s="142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4"/>
      <c r="R342" s="142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4"/>
      <c r="AD342" s="142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4"/>
      <c r="AP342" s="142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4"/>
      <c r="BB342" s="142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4"/>
      <c r="BN342" s="142"/>
      <c r="BO342" s="143"/>
      <c r="BP342" s="143"/>
      <c r="BQ342" s="143"/>
      <c r="BR342" s="143"/>
      <c r="BS342" s="143"/>
      <c r="BT342" s="143"/>
      <c r="BU342" s="143"/>
      <c r="BV342" s="143"/>
      <c r="BW342" s="143"/>
      <c r="BX342" s="143"/>
      <c r="BY342" s="144"/>
      <c r="BZ342" s="142"/>
      <c r="CA342" s="143"/>
      <c r="CB342" s="143"/>
      <c r="CC342" s="143"/>
      <c r="CD342" s="143"/>
      <c r="CE342" s="143"/>
      <c r="CF342" s="143"/>
      <c r="CG342" s="143"/>
      <c r="CH342" s="143"/>
      <c r="CI342" s="143"/>
      <c r="CJ342" s="143"/>
      <c r="CK342" s="143"/>
      <c r="CL342" s="142">
        <f t="shared" ref="CL342:CX342" si="65">+SUM(CL343:CL347)</f>
        <v>1280004.1666666665</v>
      </c>
      <c r="CM342" s="143">
        <f t="shared" si="65"/>
        <v>1280004.1666666665</v>
      </c>
      <c r="CN342" s="143">
        <f t="shared" si="65"/>
        <v>1280004.1666666665</v>
      </c>
      <c r="CO342" s="143">
        <f t="shared" si="65"/>
        <v>1280004.1666666665</v>
      </c>
      <c r="CP342" s="143">
        <f t="shared" si="65"/>
        <v>1280004.1666666665</v>
      </c>
      <c r="CQ342" s="143">
        <f t="shared" si="65"/>
        <v>1280004.1666666665</v>
      </c>
      <c r="CR342" s="143">
        <f t="shared" si="65"/>
        <v>1280004.1666666665</v>
      </c>
      <c r="CS342" s="143">
        <f t="shared" si="65"/>
        <v>1280004.1666666665</v>
      </c>
      <c r="CT342" s="143">
        <f t="shared" si="65"/>
        <v>1280004.1666666665</v>
      </c>
      <c r="CU342" s="143">
        <f t="shared" si="65"/>
        <v>1280004.1666666665</v>
      </c>
      <c r="CV342" s="143">
        <f t="shared" si="65"/>
        <v>1280004.1666666665</v>
      </c>
      <c r="CW342" s="144">
        <f t="shared" si="65"/>
        <v>1280004.1666666665</v>
      </c>
      <c r="CX342" s="317">
        <f t="shared" si="65"/>
        <v>1438177</v>
      </c>
      <c r="CY342" s="320">
        <f t="shared" ref="CY342:DI342" si="66">+SUM(CY343:CY347)</f>
        <v>1438177</v>
      </c>
      <c r="CZ342" s="320">
        <f t="shared" si="66"/>
        <v>1438177</v>
      </c>
      <c r="DA342" s="320">
        <f t="shared" si="66"/>
        <v>1438177</v>
      </c>
      <c r="DB342" s="320">
        <f t="shared" si="66"/>
        <v>1438177</v>
      </c>
      <c r="DC342" s="320">
        <f t="shared" si="66"/>
        <v>1438177</v>
      </c>
      <c r="DD342" s="320">
        <f t="shared" si="66"/>
        <v>1438177</v>
      </c>
      <c r="DE342" s="320">
        <f t="shared" si="66"/>
        <v>1438177</v>
      </c>
      <c r="DF342" s="320">
        <f t="shared" si="66"/>
        <v>1438177</v>
      </c>
      <c r="DG342" s="320">
        <f t="shared" si="66"/>
        <v>1438177</v>
      </c>
      <c r="DH342" s="320">
        <f t="shared" si="66"/>
        <v>1438177</v>
      </c>
      <c r="DI342" s="318">
        <f t="shared" si="66"/>
        <v>1438177</v>
      </c>
      <c r="DJ342" s="142">
        <f>+SUM(DJ343:DJ347)</f>
        <v>1620000</v>
      </c>
      <c r="DK342" s="143">
        <f t="shared" ref="DK342:DU342" si="67">+SUM(DK343:DK347)</f>
        <v>1620000</v>
      </c>
      <c r="DL342" s="143">
        <f t="shared" si="67"/>
        <v>1620000</v>
      </c>
      <c r="DM342" s="143">
        <f t="shared" si="67"/>
        <v>1620000</v>
      </c>
      <c r="DN342" s="143">
        <f t="shared" si="67"/>
        <v>1620000</v>
      </c>
      <c r="DO342" s="143">
        <f t="shared" si="67"/>
        <v>1620000</v>
      </c>
      <c r="DP342" s="143">
        <f t="shared" si="67"/>
        <v>1620000</v>
      </c>
      <c r="DQ342" s="143">
        <f t="shared" si="67"/>
        <v>1620000</v>
      </c>
      <c r="DR342" s="143">
        <f t="shared" si="67"/>
        <v>1620000</v>
      </c>
      <c r="DS342" s="143">
        <f t="shared" si="67"/>
        <v>1620000</v>
      </c>
      <c r="DT342" s="143">
        <f t="shared" si="67"/>
        <v>1620000</v>
      </c>
      <c r="DU342" s="144">
        <f t="shared" si="67"/>
        <v>1620000</v>
      </c>
    </row>
    <row r="343" spans="1:125">
      <c r="D343" s="74" t="str">
        <f t="shared" si="37"/>
        <v>4221p</v>
      </c>
      <c r="E343" s="78" t="s">
        <v>258</v>
      </c>
      <c r="F343" s="104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6"/>
      <c r="R343" s="104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6"/>
      <c r="AD343" s="104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6"/>
      <c r="AP343" s="104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6"/>
      <c r="BB343" s="104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6"/>
      <c r="BN343" s="104"/>
      <c r="BO343" s="105"/>
      <c r="BP343" s="105"/>
      <c r="BQ343" s="105"/>
      <c r="BR343" s="105"/>
      <c r="BS343" s="105"/>
      <c r="BT343" s="105"/>
      <c r="BU343" s="105"/>
      <c r="BV343" s="105"/>
      <c r="BW343" s="105"/>
      <c r="BX343" s="105"/>
      <c r="BY343" s="106"/>
      <c r="BZ343" s="104"/>
      <c r="CA343" s="105"/>
      <c r="CB343" s="105"/>
      <c r="CC343" s="105"/>
      <c r="CD343" s="105"/>
      <c r="CE343" s="105"/>
      <c r="CF343" s="105"/>
      <c r="CG343" s="105"/>
      <c r="CH343" s="105"/>
      <c r="CI343" s="105"/>
      <c r="CJ343" s="105"/>
      <c r="CK343" s="105"/>
      <c r="CL343" s="104"/>
      <c r="CM343" s="105"/>
      <c r="CN343" s="105"/>
      <c r="CO343" s="105"/>
      <c r="CP343" s="105"/>
      <c r="CQ343" s="105"/>
      <c r="CR343" s="105"/>
      <c r="CS343" s="105"/>
      <c r="CT343" s="105"/>
      <c r="CU343" s="105"/>
      <c r="CV343" s="105"/>
      <c r="CW343" s="106"/>
      <c r="CX343" s="316">
        <v>0</v>
      </c>
      <c r="CY343" s="319">
        <v>0</v>
      </c>
      <c r="CZ343" s="319">
        <v>0</v>
      </c>
      <c r="DA343" s="319">
        <v>0</v>
      </c>
      <c r="DB343" s="319">
        <v>0</v>
      </c>
      <c r="DC343" s="319">
        <v>0</v>
      </c>
      <c r="DD343" s="319">
        <v>0</v>
      </c>
      <c r="DE343" s="319">
        <v>0</v>
      </c>
      <c r="DF343" s="319">
        <v>0</v>
      </c>
      <c r="DG343" s="319">
        <v>0</v>
      </c>
      <c r="DH343" s="319">
        <v>0</v>
      </c>
      <c r="DI343" s="315">
        <v>0</v>
      </c>
      <c r="DJ343" s="104">
        <v>0</v>
      </c>
      <c r="DK343" s="105">
        <v>0</v>
      </c>
      <c r="DL343" s="105">
        <v>0</v>
      </c>
      <c r="DM343" s="105">
        <v>0</v>
      </c>
      <c r="DN343" s="105">
        <v>0</v>
      </c>
      <c r="DO343" s="105">
        <v>0</v>
      </c>
      <c r="DP343" s="105">
        <v>0</v>
      </c>
      <c r="DQ343" s="105">
        <v>0</v>
      </c>
      <c r="DR343" s="105">
        <v>0</v>
      </c>
      <c r="DS343" s="105">
        <v>0</v>
      </c>
      <c r="DT343" s="105">
        <v>0</v>
      </c>
      <c r="DU343" s="106">
        <v>0</v>
      </c>
    </row>
    <row r="344" spans="1:125">
      <c r="D344" s="74" t="str">
        <f t="shared" si="37"/>
        <v>4222p</v>
      </c>
      <c r="E344" s="78" t="s">
        <v>260</v>
      </c>
      <c r="F344" s="104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  <c r="Q344" s="106"/>
      <c r="R344" s="104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6"/>
      <c r="AD344" s="104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6"/>
      <c r="AP344" s="104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6"/>
      <c r="BB344" s="104"/>
      <c r="BC344" s="105"/>
      <c r="BD344" s="105"/>
      <c r="BE344" s="105"/>
      <c r="BF344" s="105"/>
      <c r="BG344" s="105"/>
      <c r="BH344" s="105"/>
      <c r="BI344" s="105"/>
      <c r="BJ344" s="105"/>
      <c r="BK344" s="105"/>
      <c r="BL344" s="105"/>
      <c r="BM344" s="106"/>
      <c r="BN344" s="104"/>
      <c r="BO344" s="105"/>
      <c r="BP344" s="105"/>
      <c r="BQ344" s="105"/>
      <c r="BR344" s="105"/>
      <c r="BS344" s="105"/>
      <c r="BT344" s="105"/>
      <c r="BU344" s="105"/>
      <c r="BV344" s="105"/>
      <c r="BW344" s="105"/>
      <c r="BX344" s="105"/>
      <c r="BY344" s="106"/>
      <c r="BZ344" s="104"/>
      <c r="CA344" s="105"/>
      <c r="CB344" s="105"/>
      <c r="CC344" s="105"/>
      <c r="CD344" s="105"/>
      <c r="CE344" s="105"/>
      <c r="CF344" s="105"/>
      <c r="CG344" s="105"/>
      <c r="CH344" s="105"/>
      <c r="CI344" s="105"/>
      <c r="CJ344" s="105"/>
      <c r="CK344" s="105"/>
      <c r="CL344" s="104">
        <v>238337.5</v>
      </c>
      <c r="CM344" s="105">
        <v>238337.5</v>
      </c>
      <c r="CN344" s="105">
        <v>238337.5</v>
      </c>
      <c r="CO344" s="105">
        <v>238337.5</v>
      </c>
      <c r="CP344" s="105">
        <v>238337.5</v>
      </c>
      <c r="CQ344" s="105">
        <v>238337.5</v>
      </c>
      <c r="CR344" s="105">
        <v>238337.5</v>
      </c>
      <c r="CS344" s="105">
        <v>238337.5</v>
      </c>
      <c r="CT344" s="105">
        <v>238337.5</v>
      </c>
      <c r="CU344" s="105">
        <v>238337.5</v>
      </c>
      <c r="CV344" s="105">
        <v>238337.5</v>
      </c>
      <c r="CW344" s="106">
        <v>238337.5</v>
      </c>
      <c r="CX344" s="316">
        <v>606785.68544768298</v>
      </c>
      <c r="CY344" s="319">
        <v>606785.68544768298</v>
      </c>
      <c r="CZ344" s="319">
        <v>606785.68544768298</v>
      </c>
      <c r="DA344" s="319">
        <v>606785.68544768298</v>
      </c>
      <c r="DB344" s="319">
        <v>606785.68544768298</v>
      </c>
      <c r="DC344" s="319">
        <v>606785.68544768298</v>
      </c>
      <c r="DD344" s="319">
        <v>606785.68544768298</v>
      </c>
      <c r="DE344" s="319">
        <v>606785.68544768298</v>
      </c>
      <c r="DF344" s="319">
        <v>606785.68544768298</v>
      </c>
      <c r="DG344" s="319">
        <v>606785.68544768298</v>
      </c>
      <c r="DH344" s="319">
        <v>606785.68544768298</v>
      </c>
      <c r="DI344" s="315">
        <v>606785.68544768298</v>
      </c>
      <c r="DJ344" s="104">
        <v>620000</v>
      </c>
      <c r="DK344" s="105">
        <v>620000</v>
      </c>
      <c r="DL344" s="105">
        <v>620000</v>
      </c>
      <c r="DM344" s="105">
        <v>620000</v>
      </c>
      <c r="DN344" s="105">
        <v>620000</v>
      </c>
      <c r="DO344" s="105">
        <v>620000</v>
      </c>
      <c r="DP344" s="105">
        <v>620000</v>
      </c>
      <c r="DQ344" s="105">
        <v>620000</v>
      </c>
      <c r="DR344" s="105">
        <v>620000</v>
      </c>
      <c r="DS344" s="105">
        <v>620000</v>
      </c>
      <c r="DT344" s="105">
        <v>620000</v>
      </c>
      <c r="DU344" s="106">
        <v>620000</v>
      </c>
    </row>
    <row r="345" spans="1:125">
      <c r="D345" s="74" t="str">
        <f t="shared" si="37"/>
        <v>4223p</v>
      </c>
      <c r="E345" s="78" t="s">
        <v>262</v>
      </c>
      <c r="F345" s="104"/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  <c r="Q345" s="106"/>
      <c r="R345" s="104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6"/>
      <c r="AD345" s="104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6"/>
      <c r="AP345" s="104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6"/>
      <c r="BB345" s="104"/>
      <c r="BC345" s="105"/>
      <c r="BD345" s="105"/>
      <c r="BE345" s="105"/>
      <c r="BF345" s="105"/>
      <c r="BG345" s="105"/>
      <c r="BH345" s="105"/>
      <c r="BI345" s="105"/>
      <c r="BJ345" s="105"/>
      <c r="BK345" s="105"/>
      <c r="BL345" s="105"/>
      <c r="BM345" s="106"/>
      <c r="BN345" s="104"/>
      <c r="BO345" s="105"/>
      <c r="BP345" s="105"/>
      <c r="BQ345" s="105"/>
      <c r="BR345" s="105"/>
      <c r="BS345" s="105"/>
      <c r="BT345" s="105"/>
      <c r="BU345" s="105"/>
      <c r="BV345" s="105"/>
      <c r="BW345" s="105"/>
      <c r="BX345" s="105"/>
      <c r="BY345" s="106"/>
      <c r="BZ345" s="104"/>
      <c r="CA345" s="105"/>
      <c r="CB345" s="105"/>
      <c r="CC345" s="105"/>
      <c r="CD345" s="105"/>
      <c r="CE345" s="105"/>
      <c r="CF345" s="105"/>
      <c r="CG345" s="105"/>
      <c r="CH345" s="105"/>
      <c r="CI345" s="105"/>
      <c r="CJ345" s="105"/>
      <c r="CK345" s="105"/>
      <c r="CL345" s="104"/>
      <c r="CM345" s="105"/>
      <c r="CN345" s="105"/>
      <c r="CO345" s="105"/>
      <c r="CP345" s="105"/>
      <c r="CQ345" s="105"/>
      <c r="CR345" s="105"/>
      <c r="CS345" s="105"/>
      <c r="CT345" s="105"/>
      <c r="CU345" s="105"/>
      <c r="CV345" s="105"/>
      <c r="CW345" s="106"/>
      <c r="CX345" s="316">
        <v>0</v>
      </c>
      <c r="CY345" s="319">
        <v>0</v>
      </c>
      <c r="CZ345" s="319">
        <v>0</v>
      </c>
      <c r="DA345" s="319">
        <v>0</v>
      </c>
      <c r="DB345" s="319">
        <v>0</v>
      </c>
      <c r="DC345" s="319">
        <v>0</v>
      </c>
      <c r="DD345" s="319">
        <v>0</v>
      </c>
      <c r="DE345" s="319">
        <v>0</v>
      </c>
      <c r="DF345" s="319">
        <v>0</v>
      </c>
      <c r="DG345" s="319">
        <v>0</v>
      </c>
      <c r="DH345" s="319">
        <v>0</v>
      </c>
      <c r="DI345" s="315">
        <v>0</v>
      </c>
      <c r="DJ345" s="104">
        <v>0</v>
      </c>
      <c r="DK345" s="105">
        <v>0</v>
      </c>
      <c r="DL345" s="105">
        <v>0</v>
      </c>
      <c r="DM345" s="105">
        <v>0</v>
      </c>
      <c r="DN345" s="105">
        <v>0</v>
      </c>
      <c r="DO345" s="105">
        <v>0</v>
      </c>
      <c r="DP345" s="105">
        <v>0</v>
      </c>
      <c r="DQ345" s="105">
        <v>0</v>
      </c>
      <c r="DR345" s="105">
        <v>0</v>
      </c>
      <c r="DS345" s="105">
        <v>0</v>
      </c>
      <c r="DT345" s="105">
        <v>0</v>
      </c>
      <c r="DU345" s="106">
        <v>0</v>
      </c>
    </row>
    <row r="346" spans="1:125">
      <c r="D346" s="74" t="str">
        <f t="shared" si="37"/>
        <v>4224p</v>
      </c>
      <c r="E346" s="78" t="s">
        <v>264</v>
      </c>
      <c r="F346" s="104"/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  <c r="Q346" s="106"/>
      <c r="R346" s="104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6"/>
      <c r="AD346" s="104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6"/>
      <c r="AP346" s="104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6"/>
      <c r="BB346" s="104"/>
      <c r="BC346" s="105"/>
      <c r="BD346" s="105"/>
      <c r="BE346" s="105"/>
      <c r="BF346" s="105"/>
      <c r="BG346" s="105"/>
      <c r="BH346" s="105"/>
      <c r="BI346" s="105"/>
      <c r="BJ346" s="105"/>
      <c r="BK346" s="105"/>
      <c r="BL346" s="105"/>
      <c r="BM346" s="106"/>
      <c r="BN346" s="104"/>
      <c r="BO346" s="105"/>
      <c r="BP346" s="105"/>
      <c r="BQ346" s="105"/>
      <c r="BR346" s="105"/>
      <c r="BS346" s="105"/>
      <c r="BT346" s="105"/>
      <c r="BU346" s="105"/>
      <c r="BV346" s="105"/>
      <c r="BW346" s="105"/>
      <c r="BX346" s="105"/>
      <c r="BY346" s="106"/>
      <c r="BZ346" s="104"/>
      <c r="CA346" s="105"/>
      <c r="CB346" s="105"/>
      <c r="CC346" s="105"/>
      <c r="CD346" s="105"/>
      <c r="CE346" s="105"/>
      <c r="CF346" s="105"/>
      <c r="CG346" s="105"/>
      <c r="CH346" s="105"/>
      <c r="CI346" s="105"/>
      <c r="CJ346" s="105"/>
      <c r="CK346" s="105"/>
      <c r="CL346" s="104">
        <v>1041666.6666666666</v>
      </c>
      <c r="CM346" s="105">
        <v>1041666.6666666666</v>
      </c>
      <c r="CN346" s="105">
        <v>1041666.6666666666</v>
      </c>
      <c r="CO346" s="105">
        <v>1041666.6666666666</v>
      </c>
      <c r="CP346" s="105">
        <v>1041666.6666666666</v>
      </c>
      <c r="CQ346" s="105">
        <v>1041666.6666666666</v>
      </c>
      <c r="CR346" s="105">
        <v>1041666.6666666666</v>
      </c>
      <c r="CS346" s="105">
        <v>1041666.6666666666</v>
      </c>
      <c r="CT346" s="105">
        <v>1041666.6666666666</v>
      </c>
      <c r="CU346" s="105">
        <v>1041666.6666666666</v>
      </c>
      <c r="CV346" s="105">
        <v>1041666.6666666666</v>
      </c>
      <c r="CW346" s="106">
        <v>1041666.6666666666</v>
      </c>
      <c r="CX346" s="316">
        <v>831391.31455231691</v>
      </c>
      <c r="CY346" s="319">
        <v>831391.31455231691</v>
      </c>
      <c r="CZ346" s="319">
        <v>831391.31455231691</v>
      </c>
      <c r="DA346" s="319">
        <v>831391.31455231691</v>
      </c>
      <c r="DB346" s="319">
        <v>831391.31455231691</v>
      </c>
      <c r="DC346" s="319">
        <v>831391.31455231691</v>
      </c>
      <c r="DD346" s="319">
        <v>831391.31455231691</v>
      </c>
      <c r="DE346" s="319">
        <v>831391.31455231691</v>
      </c>
      <c r="DF346" s="319">
        <v>831391.31455231691</v>
      </c>
      <c r="DG346" s="319">
        <v>831391.31455231691</v>
      </c>
      <c r="DH346" s="319">
        <v>831391.31455231691</v>
      </c>
      <c r="DI346" s="315">
        <v>831391.31455231691</v>
      </c>
      <c r="DJ346" s="104">
        <v>1000000</v>
      </c>
      <c r="DK346" s="105">
        <v>1000000</v>
      </c>
      <c r="DL346" s="105">
        <v>1000000</v>
      </c>
      <c r="DM346" s="105">
        <v>1000000</v>
      </c>
      <c r="DN346" s="105">
        <v>1000000</v>
      </c>
      <c r="DO346" s="105">
        <v>1000000</v>
      </c>
      <c r="DP346" s="105">
        <v>1000000</v>
      </c>
      <c r="DQ346" s="105">
        <v>1000000</v>
      </c>
      <c r="DR346" s="105">
        <v>1000000</v>
      </c>
      <c r="DS346" s="105">
        <v>1000000</v>
      </c>
      <c r="DT346" s="105">
        <v>1000000</v>
      </c>
      <c r="DU346" s="106">
        <v>1000000</v>
      </c>
    </row>
    <row r="347" spans="1:125">
      <c r="D347" s="74" t="str">
        <f t="shared" si="37"/>
        <v>4225p</v>
      </c>
      <c r="E347" s="78" t="s">
        <v>236</v>
      </c>
      <c r="F347" s="104"/>
      <c r="G347" s="105"/>
      <c r="H347" s="105"/>
      <c r="I347" s="105"/>
      <c r="J347" s="105"/>
      <c r="K347" s="105"/>
      <c r="L347" s="105"/>
      <c r="M347" s="105"/>
      <c r="N347" s="105"/>
      <c r="O347" s="105"/>
      <c r="P347" s="105"/>
      <c r="Q347" s="106"/>
      <c r="R347" s="104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6"/>
      <c r="AD347" s="104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6"/>
      <c r="AP347" s="104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6"/>
      <c r="BB347" s="104"/>
      <c r="BC347" s="105"/>
      <c r="BD347" s="105"/>
      <c r="BE347" s="105"/>
      <c r="BF347" s="105"/>
      <c r="BG347" s="105"/>
      <c r="BH347" s="105"/>
      <c r="BI347" s="105"/>
      <c r="BJ347" s="105"/>
      <c r="BK347" s="105"/>
      <c r="BL347" s="105"/>
      <c r="BM347" s="106"/>
      <c r="BN347" s="104"/>
      <c r="BO347" s="105"/>
      <c r="BP347" s="105"/>
      <c r="BQ347" s="105"/>
      <c r="BR347" s="105"/>
      <c r="BS347" s="105"/>
      <c r="BT347" s="105"/>
      <c r="BU347" s="105"/>
      <c r="BV347" s="105"/>
      <c r="BW347" s="105"/>
      <c r="BX347" s="105"/>
      <c r="BY347" s="106"/>
      <c r="BZ347" s="104"/>
      <c r="CA347" s="105"/>
      <c r="CB347" s="105"/>
      <c r="CC347" s="105"/>
      <c r="CD347" s="105"/>
      <c r="CE347" s="105"/>
      <c r="CF347" s="105"/>
      <c r="CG347" s="105"/>
      <c r="CH347" s="105"/>
      <c r="CI347" s="105"/>
      <c r="CJ347" s="105"/>
      <c r="CK347" s="105"/>
      <c r="CL347" s="104"/>
      <c r="CM347" s="105"/>
      <c r="CN347" s="105"/>
      <c r="CO347" s="105"/>
      <c r="CP347" s="105"/>
      <c r="CQ347" s="105"/>
      <c r="CR347" s="105"/>
      <c r="CS347" s="105"/>
      <c r="CT347" s="105"/>
      <c r="CU347" s="105"/>
      <c r="CV347" s="105"/>
      <c r="CW347" s="106"/>
      <c r="CX347" s="316">
        <v>0</v>
      </c>
      <c r="CY347" s="319">
        <v>0</v>
      </c>
      <c r="CZ347" s="319">
        <v>0</v>
      </c>
      <c r="DA347" s="319">
        <v>0</v>
      </c>
      <c r="DB347" s="319">
        <v>0</v>
      </c>
      <c r="DC347" s="319">
        <v>0</v>
      </c>
      <c r="DD347" s="319">
        <v>0</v>
      </c>
      <c r="DE347" s="319">
        <v>0</v>
      </c>
      <c r="DF347" s="319">
        <v>0</v>
      </c>
      <c r="DG347" s="319">
        <v>0</v>
      </c>
      <c r="DH347" s="319">
        <v>0</v>
      </c>
      <c r="DI347" s="315">
        <v>0</v>
      </c>
      <c r="DJ347" s="104">
        <v>0</v>
      </c>
      <c r="DK347" s="105">
        <v>0</v>
      </c>
      <c r="DL347" s="105">
        <v>0</v>
      </c>
      <c r="DM347" s="105">
        <v>0</v>
      </c>
      <c r="DN347" s="105">
        <v>0</v>
      </c>
      <c r="DO347" s="105">
        <v>0</v>
      </c>
      <c r="DP347" s="105">
        <v>0</v>
      </c>
      <c r="DQ347" s="105">
        <v>0</v>
      </c>
      <c r="DR347" s="105">
        <v>0</v>
      </c>
      <c r="DS347" s="105">
        <v>0</v>
      </c>
      <c r="DT347" s="105">
        <v>0</v>
      </c>
      <c r="DU347" s="106">
        <v>0</v>
      </c>
    </row>
    <row r="348" spans="1:125" s="9" customFormat="1" ht="30">
      <c r="A348" s="140"/>
      <c r="B348" s="140"/>
      <c r="C348" s="140">
        <v>423</v>
      </c>
      <c r="D348" s="140" t="str">
        <f t="shared" si="37"/>
        <v>423p</v>
      </c>
      <c r="E348" s="141" t="s">
        <v>267</v>
      </c>
      <c r="F348" s="142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4"/>
      <c r="R348" s="142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4"/>
      <c r="AD348" s="142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4"/>
      <c r="AP348" s="142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4"/>
      <c r="BB348" s="142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4"/>
      <c r="BN348" s="142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4"/>
      <c r="BZ348" s="142"/>
      <c r="CA348" s="143"/>
      <c r="CB348" s="143"/>
      <c r="CC348" s="143"/>
      <c r="CD348" s="143"/>
      <c r="CE348" s="143"/>
      <c r="CF348" s="143"/>
      <c r="CG348" s="143"/>
      <c r="CH348" s="143"/>
      <c r="CI348" s="143"/>
      <c r="CJ348" s="143"/>
      <c r="CK348" s="143"/>
      <c r="CL348" s="142">
        <f t="shared" ref="CL348:CX348" si="68">+SUM(CL349:CL355)</f>
        <v>33408639.758333333</v>
      </c>
      <c r="CM348" s="143">
        <f t="shared" si="68"/>
        <v>33408639.758333333</v>
      </c>
      <c r="CN348" s="143">
        <f t="shared" si="68"/>
        <v>33408639.758333333</v>
      </c>
      <c r="CO348" s="143">
        <f t="shared" si="68"/>
        <v>33408639.758333333</v>
      </c>
      <c r="CP348" s="143">
        <f t="shared" si="68"/>
        <v>33408639.758333333</v>
      </c>
      <c r="CQ348" s="143">
        <f t="shared" si="68"/>
        <v>33408639.758333333</v>
      </c>
      <c r="CR348" s="143">
        <f t="shared" si="68"/>
        <v>33408639.758333333</v>
      </c>
      <c r="CS348" s="143">
        <f t="shared" si="68"/>
        <v>33408639.758333333</v>
      </c>
      <c r="CT348" s="143">
        <f t="shared" si="68"/>
        <v>33408639.758333333</v>
      </c>
      <c r="CU348" s="143">
        <f t="shared" si="68"/>
        <v>33408639.758333333</v>
      </c>
      <c r="CV348" s="143">
        <f t="shared" si="68"/>
        <v>33408639.758333333</v>
      </c>
      <c r="CW348" s="144">
        <f t="shared" si="68"/>
        <v>33408639.758333333</v>
      </c>
      <c r="CX348" s="317">
        <f t="shared" si="68"/>
        <v>33110022.91416667</v>
      </c>
      <c r="CY348" s="320">
        <f t="shared" ref="CY348:DI348" si="69">+SUM(CY349:CY355)</f>
        <v>33110022.91416667</v>
      </c>
      <c r="CZ348" s="320">
        <f t="shared" si="69"/>
        <v>33110022.91416667</v>
      </c>
      <c r="DA348" s="320">
        <f t="shared" si="69"/>
        <v>33110022.91416667</v>
      </c>
      <c r="DB348" s="320">
        <f t="shared" si="69"/>
        <v>33110022.91416667</v>
      </c>
      <c r="DC348" s="320">
        <f t="shared" si="69"/>
        <v>33110022.91416667</v>
      </c>
      <c r="DD348" s="320">
        <f t="shared" si="69"/>
        <v>33110022.91416667</v>
      </c>
      <c r="DE348" s="320">
        <f t="shared" si="69"/>
        <v>33110022.91416667</v>
      </c>
      <c r="DF348" s="320">
        <f t="shared" si="69"/>
        <v>33110022.91416667</v>
      </c>
      <c r="DG348" s="320">
        <f t="shared" si="69"/>
        <v>33110022.91416667</v>
      </c>
      <c r="DH348" s="320">
        <f t="shared" si="69"/>
        <v>33110022.91416667</v>
      </c>
      <c r="DI348" s="318">
        <f t="shared" si="69"/>
        <v>33110022.91416667</v>
      </c>
      <c r="DJ348" s="142">
        <f>+SUM(DJ349:DJ355)</f>
        <v>33537908.333333332</v>
      </c>
      <c r="DK348" s="143">
        <f t="shared" ref="DK348:DU348" si="70">+SUM(DK349:DK355)</f>
        <v>33537908.333333332</v>
      </c>
      <c r="DL348" s="143">
        <f t="shared" si="70"/>
        <v>33537908.333333332</v>
      </c>
      <c r="DM348" s="143">
        <f t="shared" si="70"/>
        <v>33537908.333333332</v>
      </c>
      <c r="DN348" s="143">
        <f t="shared" si="70"/>
        <v>33537908.333333332</v>
      </c>
      <c r="DO348" s="143">
        <f t="shared" si="70"/>
        <v>33537908.333333332</v>
      </c>
      <c r="DP348" s="143">
        <f t="shared" si="70"/>
        <v>33537908.333333332</v>
      </c>
      <c r="DQ348" s="143">
        <f t="shared" si="70"/>
        <v>33537908.333333332</v>
      </c>
      <c r="DR348" s="143">
        <f t="shared" si="70"/>
        <v>33537908.333333332</v>
      </c>
      <c r="DS348" s="143">
        <f t="shared" si="70"/>
        <v>33537908.333333332</v>
      </c>
      <c r="DT348" s="143">
        <f t="shared" si="70"/>
        <v>33537908.333333332</v>
      </c>
      <c r="DU348" s="144">
        <f t="shared" si="70"/>
        <v>33537908.333333332</v>
      </c>
    </row>
    <row r="349" spans="1:125">
      <c r="D349" s="74" t="str">
        <f t="shared" si="37"/>
        <v>4231p</v>
      </c>
      <c r="E349" s="78" t="s">
        <v>269</v>
      </c>
      <c r="F349" s="104"/>
      <c r="G349" s="105"/>
      <c r="H349" s="105"/>
      <c r="I349" s="105"/>
      <c r="J349" s="105"/>
      <c r="K349" s="105"/>
      <c r="L349" s="105"/>
      <c r="M349" s="105"/>
      <c r="N349" s="105"/>
      <c r="O349" s="105"/>
      <c r="P349" s="105"/>
      <c r="Q349" s="106"/>
      <c r="R349" s="104"/>
      <c r="S349" s="105"/>
      <c r="T349" s="105"/>
      <c r="U349" s="105"/>
      <c r="V349" s="105"/>
      <c r="W349" s="105"/>
      <c r="X349" s="105"/>
      <c r="Y349" s="105"/>
      <c r="Z349" s="105"/>
      <c r="AA349" s="105"/>
      <c r="AB349" s="105"/>
      <c r="AC349" s="106"/>
      <c r="AD349" s="104"/>
      <c r="AE349" s="105"/>
      <c r="AF349" s="105"/>
      <c r="AG349" s="105"/>
      <c r="AH349" s="105"/>
      <c r="AI349" s="105"/>
      <c r="AJ349" s="105"/>
      <c r="AK349" s="105"/>
      <c r="AL349" s="105"/>
      <c r="AM349" s="105"/>
      <c r="AN349" s="105"/>
      <c r="AO349" s="106"/>
      <c r="AP349" s="104"/>
      <c r="AQ349" s="105"/>
      <c r="AR349" s="105"/>
      <c r="AS349" s="105"/>
      <c r="AT349" s="105"/>
      <c r="AU349" s="105"/>
      <c r="AV349" s="105"/>
      <c r="AW349" s="105"/>
      <c r="AX349" s="105"/>
      <c r="AY349" s="105"/>
      <c r="AZ349" s="105"/>
      <c r="BA349" s="106"/>
      <c r="BB349" s="104"/>
      <c r="BC349" s="105"/>
      <c r="BD349" s="105"/>
      <c r="BE349" s="105"/>
      <c r="BF349" s="105"/>
      <c r="BG349" s="105"/>
      <c r="BH349" s="105"/>
      <c r="BI349" s="105"/>
      <c r="BJ349" s="105"/>
      <c r="BK349" s="105"/>
      <c r="BL349" s="105"/>
      <c r="BM349" s="106"/>
      <c r="BN349" s="104"/>
      <c r="BO349" s="105"/>
      <c r="BP349" s="105"/>
      <c r="BQ349" s="105"/>
      <c r="BR349" s="105"/>
      <c r="BS349" s="105"/>
      <c r="BT349" s="105"/>
      <c r="BU349" s="105"/>
      <c r="BV349" s="105"/>
      <c r="BW349" s="105"/>
      <c r="BX349" s="105"/>
      <c r="BY349" s="106"/>
      <c r="BZ349" s="104"/>
      <c r="CA349" s="105"/>
      <c r="CB349" s="105"/>
      <c r="CC349" s="105"/>
      <c r="CD349" s="105"/>
      <c r="CE349" s="105"/>
      <c r="CF349" s="105"/>
      <c r="CG349" s="105"/>
      <c r="CH349" s="105"/>
      <c r="CI349" s="105"/>
      <c r="CJ349" s="105"/>
      <c r="CK349" s="105"/>
      <c r="CL349" s="104">
        <v>17362470.083333332</v>
      </c>
      <c r="CM349" s="105">
        <v>17362470.083333332</v>
      </c>
      <c r="CN349" s="105">
        <v>17362470.083333332</v>
      </c>
      <c r="CO349" s="105">
        <v>17362470.083333332</v>
      </c>
      <c r="CP349" s="105">
        <v>17362470.083333332</v>
      </c>
      <c r="CQ349" s="105">
        <v>17362470.083333332</v>
      </c>
      <c r="CR349" s="105">
        <v>17362470.083333332</v>
      </c>
      <c r="CS349" s="105">
        <v>17362470.083333332</v>
      </c>
      <c r="CT349" s="105">
        <v>17362470.083333332</v>
      </c>
      <c r="CU349" s="105">
        <v>17362470.083333332</v>
      </c>
      <c r="CV349" s="105">
        <v>17362470.083333332</v>
      </c>
      <c r="CW349" s="106">
        <v>17362470.083333332</v>
      </c>
      <c r="CX349" s="316">
        <v>18679724.210000001</v>
      </c>
      <c r="CY349" s="319">
        <v>18679724.210000001</v>
      </c>
      <c r="CZ349" s="319">
        <v>18679724.210000001</v>
      </c>
      <c r="DA349" s="319">
        <v>18679724.210000001</v>
      </c>
      <c r="DB349" s="319">
        <v>18679724.210000001</v>
      </c>
      <c r="DC349" s="319">
        <v>18679724.210000001</v>
      </c>
      <c r="DD349" s="319">
        <v>18679724.210000001</v>
      </c>
      <c r="DE349" s="319">
        <v>18679724.210000001</v>
      </c>
      <c r="DF349" s="319">
        <v>18679724.210000001</v>
      </c>
      <c r="DG349" s="319">
        <v>18679724.210000001</v>
      </c>
      <c r="DH349" s="319">
        <v>18679724.210000001</v>
      </c>
      <c r="DI349" s="315">
        <v>18679724.210000001</v>
      </c>
      <c r="DJ349" s="104">
        <v>19047125.850833334</v>
      </c>
      <c r="DK349" s="105">
        <v>19047125.850833334</v>
      </c>
      <c r="DL349" s="105">
        <v>19047125.850833334</v>
      </c>
      <c r="DM349" s="105">
        <v>19047125.850833334</v>
      </c>
      <c r="DN349" s="105">
        <v>19047125.850833334</v>
      </c>
      <c r="DO349" s="105">
        <v>19047125.850833334</v>
      </c>
      <c r="DP349" s="105">
        <v>19047125.850833334</v>
      </c>
      <c r="DQ349" s="105">
        <v>19047125.850833334</v>
      </c>
      <c r="DR349" s="105">
        <v>19047125.850833334</v>
      </c>
      <c r="DS349" s="105">
        <v>19047125.850833334</v>
      </c>
      <c r="DT349" s="105">
        <v>19047125.850833334</v>
      </c>
      <c r="DU349" s="106">
        <v>19047125.850833334</v>
      </c>
    </row>
    <row r="350" spans="1:125">
      <c r="D350" s="74" t="str">
        <f t="shared" si="37"/>
        <v>4232p</v>
      </c>
      <c r="E350" s="78" t="s">
        <v>271</v>
      </c>
      <c r="F350" s="104"/>
      <c r="G350" s="105"/>
      <c r="H350" s="105"/>
      <c r="I350" s="105"/>
      <c r="J350" s="105"/>
      <c r="K350" s="105"/>
      <c r="L350" s="105"/>
      <c r="M350" s="105"/>
      <c r="N350" s="105"/>
      <c r="O350" s="105"/>
      <c r="P350" s="105"/>
      <c r="Q350" s="106"/>
      <c r="R350" s="104"/>
      <c r="S350" s="105"/>
      <c r="T350" s="105"/>
      <c r="U350" s="105"/>
      <c r="V350" s="105"/>
      <c r="W350" s="105"/>
      <c r="X350" s="105"/>
      <c r="Y350" s="105"/>
      <c r="Z350" s="105"/>
      <c r="AA350" s="105"/>
      <c r="AB350" s="105"/>
      <c r="AC350" s="106"/>
      <c r="AD350" s="104"/>
      <c r="AE350" s="105"/>
      <c r="AF350" s="105"/>
      <c r="AG350" s="105"/>
      <c r="AH350" s="105"/>
      <c r="AI350" s="105"/>
      <c r="AJ350" s="105"/>
      <c r="AK350" s="105"/>
      <c r="AL350" s="105"/>
      <c r="AM350" s="105"/>
      <c r="AN350" s="105"/>
      <c r="AO350" s="106"/>
      <c r="AP350" s="104"/>
      <c r="AQ350" s="105"/>
      <c r="AR350" s="105"/>
      <c r="AS350" s="105"/>
      <c r="AT350" s="105"/>
      <c r="AU350" s="105"/>
      <c r="AV350" s="105"/>
      <c r="AW350" s="105"/>
      <c r="AX350" s="105"/>
      <c r="AY350" s="105"/>
      <c r="AZ350" s="105"/>
      <c r="BA350" s="106"/>
      <c r="BB350" s="104"/>
      <c r="BC350" s="105"/>
      <c r="BD350" s="105"/>
      <c r="BE350" s="105"/>
      <c r="BF350" s="105"/>
      <c r="BG350" s="105"/>
      <c r="BH350" s="105"/>
      <c r="BI350" s="105"/>
      <c r="BJ350" s="105"/>
      <c r="BK350" s="105"/>
      <c r="BL350" s="105"/>
      <c r="BM350" s="106"/>
      <c r="BN350" s="104"/>
      <c r="BO350" s="105"/>
      <c r="BP350" s="105"/>
      <c r="BQ350" s="105"/>
      <c r="BR350" s="105"/>
      <c r="BS350" s="105"/>
      <c r="BT350" s="105"/>
      <c r="BU350" s="105"/>
      <c r="BV350" s="105"/>
      <c r="BW350" s="105"/>
      <c r="BX350" s="105"/>
      <c r="BY350" s="106"/>
      <c r="BZ350" s="104"/>
      <c r="CA350" s="105"/>
      <c r="CB350" s="105"/>
      <c r="CC350" s="105"/>
      <c r="CD350" s="105"/>
      <c r="CE350" s="105"/>
      <c r="CF350" s="105"/>
      <c r="CG350" s="105"/>
      <c r="CH350" s="105"/>
      <c r="CI350" s="105"/>
      <c r="CJ350" s="105"/>
      <c r="CK350" s="105"/>
      <c r="CL350" s="104">
        <v>6959019.666666667</v>
      </c>
      <c r="CM350" s="105">
        <v>6959019.666666667</v>
      </c>
      <c r="CN350" s="105">
        <v>6959019.666666667</v>
      </c>
      <c r="CO350" s="105">
        <v>6959019.666666667</v>
      </c>
      <c r="CP350" s="105">
        <v>6959019.666666667</v>
      </c>
      <c r="CQ350" s="105">
        <v>6959019.666666667</v>
      </c>
      <c r="CR350" s="105">
        <v>6959019.666666667</v>
      </c>
      <c r="CS350" s="105">
        <v>6959019.666666667</v>
      </c>
      <c r="CT350" s="105">
        <v>6959019.666666667</v>
      </c>
      <c r="CU350" s="105">
        <v>6959019.666666667</v>
      </c>
      <c r="CV350" s="105">
        <v>6959019.666666667</v>
      </c>
      <c r="CW350" s="106">
        <v>6959019.666666667</v>
      </c>
      <c r="CX350" s="316">
        <v>6037116.8783333339</v>
      </c>
      <c r="CY350" s="319">
        <v>6037116.8783333339</v>
      </c>
      <c r="CZ350" s="319">
        <v>6037116.8783333339</v>
      </c>
      <c r="DA350" s="319">
        <v>6037116.8783333339</v>
      </c>
      <c r="DB350" s="319">
        <v>6037116.8783333339</v>
      </c>
      <c r="DC350" s="319">
        <v>6037116.8783333339</v>
      </c>
      <c r="DD350" s="319">
        <v>6037116.8783333339</v>
      </c>
      <c r="DE350" s="319">
        <v>6037116.8783333339</v>
      </c>
      <c r="DF350" s="319">
        <v>6037116.8783333339</v>
      </c>
      <c r="DG350" s="319">
        <v>6037116.8783333339</v>
      </c>
      <c r="DH350" s="319">
        <v>6037116.8783333339</v>
      </c>
      <c r="DI350" s="315">
        <v>6037116.8783333339</v>
      </c>
      <c r="DJ350" s="104">
        <v>5964869.2575000003</v>
      </c>
      <c r="DK350" s="105">
        <v>5964869.2575000003</v>
      </c>
      <c r="DL350" s="105">
        <v>5964869.2575000003</v>
      </c>
      <c r="DM350" s="105">
        <v>5964869.2575000003</v>
      </c>
      <c r="DN350" s="105">
        <v>5964869.2575000003</v>
      </c>
      <c r="DO350" s="105">
        <v>5964869.2575000003</v>
      </c>
      <c r="DP350" s="105">
        <v>5964869.2575000003</v>
      </c>
      <c r="DQ350" s="105">
        <v>5964869.2575000003</v>
      </c>
      <c r="DR350" s="105">
        <v>5964869.2575000003</v>
      </c>
      <c r="DS350" s="105">
        <v>5964869.2575000003</v>
      </c>
      <c r="DT350" s="105">
        <v>5964869.2575000003</v>
      </c>
      <c r="DU350" s="106">
        <v>5964869.2575000003</v>
      </c>
    </row>
    <row r="351" spans="1:125">
      <c r="D351" s="74" t="str">
        <f t="shared" si="37"/>
        <v>4233p</v>
      </c>
      <c r="E351" s="78" t="s">
        <v>273</v>
      </c>
      <c r="F351" s="104"/>
      <c r="G351" s="105"/>
      <c r="H351" s="105"/>
      <c r="I351" s="105"/>
      <c r="J351" s="105"/>
      <c r="K351" s="105"/>
      <c r="L351" s="105"/>
      <c r="M351" s="105"/>
      <c r="N351" s="105"/>
      <c r="O351" s="105"/>
      <c r="P351" s="105"/>
      <c r="Q351" s="106"/>
      <c r="R351" s="104"/>
      <c r="S351" s="105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6"/>
      <c r="AD351" s="104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6"/>
      <c r="AP351" s="104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6"/>
      <c r="BB351" s="104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6"/>
      <c r="BN351" s="104"/>
      <c r="BO351" s="105"/>
      <c r="BP351" s="105"/>
      <c r="BQ351" s="105"/>
      <c r="BR351" s="105"/>
      <c r="BS351" s="105"/>
      <c r="BT351" s="105"/>
      <c r="BU351" s="105"/>
      <c r="BV351" s="105"/>
      <c r="BW351" s="105"/>
      <c r="BX351" s="105"/>
      <c r="BY351" s="106"/>
      <c r="BZ351" s="104"/>
      <c r="CA351" s="105"/>
      <c r="CB351" s="105"/>
      <c r="CC351" s="105"/>
      <c r="CD351" s="105"/>
      <c r="CE351" s="105"/>
      <c r="CF351" s="105"/>
      <c r="CG351" s="105"/>
      <c r="CH351" s="105"/>
      <c r="CI351" s="105"/>
      <c r="CJ351" s="105"/>
      <c r="CK351" s="105"/>
      <c r="CL351" s="104">
        <v>6982405.75</v>
      </c>
      <c r="CM351" s="105">
        <v>6982405.75</v>
      </c>
      <c r="CN351" s="105">
        <v>6982405.75</v>
      </c>
      <c r="CO351" s="105">
        <v>6982405.75</v>
      </c>
      <c r="CP351" s="105">
        <v>6982405.75</v>
      </c>
      <c r="CQ351" s="105">
        <v>6982405.75</v>
      </c>
      <c r="CR351" s="105">
        <v>6982405.75</v>
      </c>
      <c r="CS351" s="105">
        <v>6982405.75</v>
      </c>
      <c r="CT351" s="105">
        <v>6982405.75</v>
      </c>
      <c r="CU351" s="105">
        <v>6982405.75</v>
      </c>
      <c r="CV351" s="105">
        <v>6982405.75</v>
      </c>
      <c r="CW351" s="106">
        <v>6982405.75</v>
      </c>
      <c r="CX351" s="316">
        <v>6561091.7974999994</v>
      </c>
      <c r="CY351" s="319">
        <v>6561091.7974999994</v>
      </c>
      <c r="CZ351" s="319">
        <v>6561091.7974999994</v>
      </c>
      <c r="DA351" s="319">
        <v>6561091.7974999994</v>
      </c>
      <c r="DB351" s="319">
        <v>6561091.7974999994</v>
      </c>
      <c r="DC351" s="319">
        <v>6561091.7974999994</v>
      </c>
      <c r="DD351" s="319">
        <v>6561091.7974999994</v>
      </c>
      <c r="DE351" s="319">
        <v>6561091.7974999994</v>
      </c>
      <c r="DF351" s="319">
        <v>6561091.7974999994</v>
      </c>
      <c r="DG351" s="319">
        <v>6561091.7974999994</v>
      </c>
      <c r="DH351" s="319">
        <v>6561091.7974999994</v>
      </c>
      <c r="DI351" s="315">
        <v>6561091.7974999994</v>
      </c>
      <c r="DJ351" s="104">
        <v>6609745.8483333336</v>
      </c>
      <c r="DK351" s="105">
        <v>6609745.8483333336</v>
      </c>
      <c r="DL351" s="105">
        <v>6609745.8483333336</v>
      </c>
      <c r="DM351" s="105">
        <v>6609745.8483333336</v>
      </c>
      <c r="DN351" s="105">
        <v>6609745.8483333336</v>
      </c>
      <c r="DO351" s="105">
        <v>6609745.8483333336</v>
      </c>
      <c r="DP351" s="105">
        <v>6609745.8483333336</v>
      </c>
      <c r="DQ351" s="105">
        <v>6609745.8483333336</v>
      </c>
      <c r="DR351" s="105">
        <v>6609745.8483333336</v>
      </c>
      <c r="DS351" s="105">
        <v>6609745.8483333336</v>
      </c>
      <c r="DT351" s="105">
        <v>6609745.8483333336</v>
      </c>
      <c r="DU351" s="106">
        <v>6609745.8483333336</v>
      </c>
    </row>
    <row r="352" spans="1:125">
      <c r="D352" s="74" t="str">
        <f t="shared" ref="D352:D409" si="71">+CONCATENATE(D137,"p")</f>
        <v>4234p</v>
      </c>
      <c r="E352" s="78" t="s">
        <v>69</v>
      </c>
      <c r="F352" s="104"/>
      <c r="G352" s="105"/>
      <c r="H352" s="105"/>
      <c r="I352" s="105"/>
      <c r="J352" s="105"/>
      <c r="K352" s="105"/>
      <c r="L352" s="105"/>
      <c r="M352" s="105"/>
      <c r="N352" s="105"/>
      <c r="O352" s="105"/>
      <c r="P352" s="105"/>
      <c r="Q352" s="106"/>
      <c r="R352" s="104"/>
      <c r="S352" s="105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6"/>
      <c r="AD352" s="104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6"/>
      <c r="AP352" s="104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6"/>
      <c r="BB352" s="104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6"/>
      <c r="BN352" s="104"/>
      <c r="BO352" s="105"/>
      <c r="BP352" s="105"/>
      <c r="BQ352" s="105"/>
      <c r="BR352" s="105"/>
      <c r="BS352" s="105"/>
      <c r="BT352" s="105"/>
      <c r="BU352" s="105"/>
      <c r="BV352" s="105"/>
      <c r="BW352" s="105"/>
      <c r="BX352" s="105"/>
      <c r="BY352" s="106"/>
      <c r="BZ352" s="104"/>
      <c r="CA352" s="105"/>
      <c r="CB352" s="105"/>
      <c r="CC352" s="105"/>
      <c r="CD352" s="105"/>
      <c r="CE352" s="105"/>
      <c r="CF352" s="105"/>
      <c r="CG352" s="105"/>
      <c r="CH352" s="105"/>
      <c r="CI352" s="105"/>
      <c r="CJ352" s="105"/>
      <c r="CK352" s="105"/>
      <c r="CL352" s="104">
        <v>1059053.8333333333</v>
      </c>
      <c r="CM352" s="105">
        <v>1059053.8333333333</v>
      </c>
      <c r="CN352" s="105">
        <v>1059053.8333333333</v>
      </c>
      <c r="CO352" s="105">
        <v>1059053.8333333333</v>
      </c>
      <c r="CP352" s="105">
        <v>1059053.8333333333</v>
      </c>
      <c r="CQ352" s="105">
        <v>1059053.8333333333</v>
      </c>
      <c r="CR352" s="105">
        <v>1059053.8333333333</v>
      </c>
      <c r="CS352" s="105">
        <v>1059053.8333333333</v>
      </c>
      <c r="CT352" s="105">
        <v>1059053.8333333333</v>
      </c>
      <c r="CU352" s="105">
        <v>1059053.8333333333</v>
      </c>
      <c r="CV352" s="105">
        <v>1059053.8333333333</v>
      </c>
      <c r="CW352" s="106">
        <v>1059053.8333333333</v>
      </c>
      <c r="CX352" s="316">
        <v>828921.01083333336</v>
      </c>
      <c r="CY352" s="319">
        <v>828921.01083333336</v>
      </c>
      <c r="CZ352" s="319">
        <v>828921.01083333336</v>
      </c>
      <c r="DA352" s="319">
        <v>828921.01083333336</v>
      </c>
      <c r="DB352" s="319">
        <v>828921.01083333336</v>
      </c>
      <c r="DC352" s="319">
        <v>828921.01083333336</v>
      </c>
      <c r="DD352" s="319">
        <v>828921.01083333336</v>
      </c>
      <c r="DE352" s="319">
        <v>828921.01083333336</v>
      </c>
      <c r="DF352" s="319">
        <v>828921.01083333336</v>
      </c>
      <c r="DG352" s="319">
        <v>828921.01083333336</v>
      </c>
      <c r="DH352" s="319">
        <v>828921.01083333336</v>
      </c>
      <c r="DI352" s="315">
        <v>828921.01083333336</v>
      </c>
      <c r="DJ352" s="104">
        <v>873475.01166666672</v>
      </c>
      <c r="DK352" s="105">
        <v>873475.01166666672</v>
      </c>
      <c r="DL352" s="105">
        <v>873475.01166666672</v>
      </c>
      <c r="DM352" s="105">
        <v>873475.01166666672</v>
      </c>
      <c r="DN352" s="105">
        <v>873475.01166666672</v>
      </c>
      <c r="DO352" s="105">
        <v>873475.01166666672</v>
      </c>
      <c r="DP352" s="105">
        <v>873475.01166666672</v>
      </c>
      <c r="DQ352" s="105">
        <v>873475.01166666672</v>
      </c>
      <c r="DR352" s="105">
        <v>873475.01166666672</v>
      </c>
      <c r="DS352" s="105">
        <v>873475.01166666672</v>
      </c>
      <c r="DT352" s="105">
        <v>873475.01166666672</v>
      </c>
      <c r="DU352" s="106">
        <v>873475.01166666672</v>
      </c>
    </row>
    <row r="353" spans="1:125">
      <c r="D353" s="74" t="str">
        <f t="shared" si="71"/>
        <v>4235p</v>
      </c>
      <c r="E353" s="78" t="s">
        <v>276</v>
      </c>
      <c r="F353" s="104"/>
      <c r="G353" s="105"/>
      <c r="H353" s="105"/>
      <c r="I353" s="105"/>
      <c r="J353" s="105"/>
      <c r="K353" s="105"/>
      <c r="L353" s="105"/>
      <c r="M353" s="105"/>
      <c r="N353" s="105"/>
      <c r="O353" s="105"/>
      <c r="P353" s="105"/>
      <c r="Q353" s="106"/>
      <c r="R353" s="104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6"/>
      <c r="AD353" s="104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6"/>
      <c r="AP353" s="104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6"/>
      <c r="BB353" s="104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6"/>
      <c r="BN353" s="104"/>
      <c r="BO353" s="105"/>
      <c r="BP353" s="105"/>
      <c r="BQ353" s="105"/>
      <c r="BR353" s="105"/>
      <c r="BS353" s="105"/>
      <c r="BT353" s="105"/>
      <c r="BU353" s="105"/>
      <c r="BV353" s="105"/>
      <c r="BW353" s="105"/>
      <c r="BX353" s="105"/>
      <c r="BY353" s="106"/>
      <c r="BZ353" s="104"/>
      <c r="CA353" s="105"/>
      <c r="CB353" s="105"/>
      <c r="CC353" s="105"/>
      <c r="CD353" s="105"/>
      <c r="CE353" s="105"/>
      <c r="CF353" s="105"/>
      <c r="CG353" s="105"/>
      <c r="CH353" s="105"/>
      <c r="CI353" s="105"/>
      <c r="CJ353" s="105"/>
      <c r="CK353" s="105"/>
      <c r="CL353" s="104">
        <v>324063.75</v>
      </c>
      <c r="CM353" s="105">
        <v>324063.75</v>
      </c>
      <c r="CN353" s="105">
        <v>324063.75</v>
      </c>
      <c r="CO353" s="105">
        <v>324063.75</v>
      </c>
      <c r="CP353" s="105">
        <v>324063.75</v>
      </c>
      <c r="CQ353" s="105">
        <v>324063.75</v>
      </c>
      <c r="CR353" s="105">
        <v>324063.75</v>
      </c>
      <c r="CS353" s="105">
        <v>324063.75</v>
      </c>
      <c r="CT353" s="105">
        <v>324063.75</v>
      </c>
      <c r="CU353" s="105">
        <v>324063.75</v>
      </c>
      <c r="CV353" s="105">
        <v>324063.75</v>
      </c>
      <c r="CW353" s="106">
        <v>324063.75</v>
      </c>
      <c r="CX353" s="316">
        <v>213409.87</v>
      </c>
      <c r="CY353" s="319">
        <v>213409.87</v>
      </c>
      <c r="CZ353" s="319">
        <v>213409.87</v>
      </c>
      <c r="DA353" s="319">
        <v>213409.87</v>
      </c>
      <c r="DB353" s="319">
        <v>213409.87</v>
      </c>
      <c r="DC353" s="319">
        <v>213409.87</v>
      </c>
      <c r="DD353" s="319">
        <v>213409.87</v>
      </c>
      <c r="DE353" s="319">
        <v>213409.87</v>
      </c>
      <c r="DF353" s="319">
        <v>213409.87</v>
      </c>
      <c r="DG353" s="319">
        <v>213409.87</v>
      </c>
      <c r="DH353" s="319">
        <v>213409.87</v>
      </c>
      <c r="DI353" s="315">
        <v>213409.87</v>
      </c>
      <c r="DJ353" s="104">
        <v>220426.52416666667</v>
      </c>
      <c r="DK353" s="105">
        <v>220426.52416666667</v>
      </c>
      <c r="DL353" s="105">
        <v>220426.52416666667</v>
      </c>
      <c r="DM353" s="105">
        <v>220426.52416666667</v>
      </c>
      <c r="DN353" s="105">
        <v>220426.52416666667</v>
      </c>
      <c r="DO353" s="105">
        <v>220426.52416666667</v>
      </c>
      <c r="DP353" s="105">
        <v>220426.52416666667</v>
      </c>
      <c r="DQ353" s="105">
        <v>220426.52416666667</v>
      </c>
      <c r="DR353" s="105">
        <v>220426.52416666667</v>
      </c>
      <c r="DS353" s="105">
        <v>220426.52416666667</v>
      </c>
      <c r="DT353" s="105">
        <v>220426.52416666667</v>
      </c>
      <c r="DU353" s="106">
        <v>220426.52416666667</v>
      </c>
    </row>
    <row r="354" spans="1:125">
      <c r="D354" s="74" t="str">
        <f t="shared" si="71"/>
        <v>4236p</v>
      </c>
      <c r="E354" s="78" t="s">
        <v>278</v>
      </c>
      <c r="F354" s="104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Q354" s="106"/>
      <c r="R354" s="104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6"/>
      <c r="AD354" s="104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6"/>
      <c r="AP354" s="104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6"/>
      <c r="BB354" s="104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6"/>
      <c r="BN354" s="104"/>
      <c r="BO354" s="105"/>
      <c r="BP354" s="105"/>
      <c r="BQ354" s="105"/>
      <c r="BR354" s="105"/>
      <c r="BS354" s="105"/>
      <c r="BT354" s="105"/>
      <c r="BU354" s="105"/>
      <c r="BV354" s="105"/>
      <c r="BW354" s="105"/>
      <c r="BX354" s="105"/>
      <c r="BY354" s="106"/>
      <c r="BZ354" s="104"/>
      <c r="CA354" s="105"/>
      <c r="CB354" s="105"/>
      <c r="CC354" s="105"/>
      <c r="CD354" s="105"/>
      <c r="CE354" s="105"/>
      <c r="CF354" s="105"/>
      <c r="CG354" s="105"/>
      <c r="CH354" s="105"/>
      <c r="CI354" s="105"/>
      <c r="CJ354" s="105"/>
      <c r="CK354" s="105"/>
      <c r="CL354" s="104">
        <v>721626.67499999993</v>
      </c>
      <c r="CM354" s="105">
        <v>721626.67499999993</v>
      </c>
      <c r="CN354" s="105">
        <v>721626.67499999993</v>
      </c>
      <c r="CO354" s="105">
        <v>721626.67499999993</v>
      </c>
      <c r="CP354" s="105">
        <v>721626.67499999993</v>
      </c>
      <c r="CQ354" s="105">
        <v>721626.67499999993</v>
      </c>
      <c r="CR354" s="105">
        <v>721626.67499999993</v>
      </c>
      <c r="CS354" s="105">
        <v>721626.67499999993</v>
      </c>
      <c r="CT354" s="105">
        <v>721626.67499999993</v>
      </c>
      <c r="CU354" s="105">
        <v>721626.67499999993</v>
      </c>
      <c r="CV354" s="105">
        <v>721626.67499999993</v>
      </c>
      <c r="CW354" s="106">
        <v>721626.67499999993</v>
      </c>
      <c r="CX354" s="316">
        <v>789759.14749999996</v>
      </c>
      <c r="CY354" s="319">
        <v>789759.14749999996</v>
      </c>
      <c r="CZ354" s="319">
        <v>789759.14749999996</v>
      </c>
      <c r="DA354" s="319">
        <v>789759.14749999996</v>
      </c>
      <c r="DB354" s="319">
        <v>789759.14749999996</v>
      </c>
      <c r="DC354" s="319">
        <v>789759.14749999996</v>
      </c>
      <c r="DD354" s="319">
        <v>789759.14749999996</v>
      </c>
      <c r="DE354" s="319">
        <v>789759.14749999996</v>
      </c>
      <c r="DF354" s="319">
        <v>789759.14749999996</v>
      </c>
      <c r="DG354" s="319">
        <v>789759.14749999996</v>
      </c>
      <c r="DH354" s="319">
        <v>789759.14749999996</v>
      </c>
      <c r="DI354" s="315">
        <v>789759.14749999996</v>
      </c>
      <c r="DJ354" s="104">
        <v>822265.84083333332</v>
      </c>
      <c r="DK354" s="105">
        <v>822265.84083333332</v>
      </c>
      <c r="DL354" s="105">
        <v>822265.84083333332</v>
      </c>
      <c r="DM354" s="105">
        <v>822265.84083333332</v>
      </c>
      <c r="DN354" s="105">
        <v>822265.84083333332</v>
      </c>
      <c r="DO354" s="105">
        <v>822265.84083333332</v>
      </c>
      <c r="DP354" s="105">
        <v>822265.84083333332</v>
      </c>
      <c r="DQ354" s="105">
        <v>822265.84083333332</v>
      </c>
      <c r="DR354" s="105">
        <v>822265.84083333332</v>
      </c>
      <c r="DS354" s="105">
        <v>822265.84083333332</v>
      </c>
      <c r="DT354" s="105">
        <v>822265.84083333332</v>
      </c>
      <c r="DU354" s="106">
        <v>822265.84083333332</v>
      </c>
    </row>
    <row r="355" spans="1:125">
      <c r="D355" s="74" t="str">
        <f t="shared" si="71"/>
        <v>4237p</v>
      </c>
      <c r="E355" s="78" t="s">
        <v>280</v>
      </c>
      <c r="F355" s="104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  <c r="Q355" s="106"/>
      <c r="R355" s="104"/>
      <c r="S355" s="105"/>
      <c r="T355" s="105"/>
      <c r="U355" s="105"/>
      <c r="V355" s="105"/>
      <c r="W355" s="105"/>
      <c r="X355" s="105"/>
      <c r="Y355" s="105"/>
      <c r="Z355" s="105"/>
      <c r="AA355" s="105"/>
      <c r="AB355" s="105"/>
      <c r="AC355" s="106"/>
      <c r="AD355" s="104"/>
      <c r="AE355" s="105"/>
      <c r="AF355" s="105"/>
      <c r="AG355" s="105"/>
      <c r="AH355" s="105"/>
      <c r="AI355" s="105"/>
      <c r="AJ355" s="105"/>
      <c r="AK355" s="105"/>
      <c r="AL355" s="105"/>
      <c r="AM355" s="105"/>
      <c r="AN355" s="105"/>
      <c r="AO355" s="106"/>
      <c r="AP355" s="104"/>
      <c r="AQ355" s="105"/>
      <c r="AR355" s="105"/>
      <c r="AS355" s="105"/>
      <c r="AT355" s="105"/>
      <c r="AU355" s="105"/>
      <c r="AV355" s="105"/>
      <c r="AW355" s="105"/>
      <c r="AX355" s="105"/>
      <c r="AY355" s="105"/>
      <c r="AZ355" s="105"/>
      <c r="BA355" s="106"/>
      <c r="BB355" s="104"/>
      <c r="BC355" s="105"/>
      <c r="BD355" s="105"/>
      <c r="BE355" s="105"/>
      <c r="BF355" s="105"/>
      <c r="BG355" s="105"/>
      <c r="BH355" s="105"/>
      <c r="BI355" s="105"/>
      <c r="BJ355" s="105"/>
      <c r="BK355" s="105"/>
      <c r="BL355" s="105"/>
      <c r="BM355" s="106"/>
      <c r="BN355" s="104"/>
      <c r="BO355" s="105"/>
      <c r="BP355" s="105"/>
      <c r="BQ355" s="105"/>
      <c r="BR355" s="105"/>
      <c r="BS355" s="105"/>
      <c r="BT355" s="105"/>
      <c r="BU355" s="105"/>
      <c r="BV355" s="105"/>
      <c r="BW355" s="105"/>
      <c r="BX355" s="105"/>
      <c r="BY355" s="106"/>
      <c r="BZ355" s="104"/>
      <c r="CA355" s="105"/>
      <c r="CB355" s="105"/>
      <c r="CC355" s="105"/>
      <c r="CD355" s="105"/>
      <c r="CE355" s="105"/>
      <c r="CF355" s="105"/>
      <c r="CG355" s="105"/>
      <c r="CH355" s="105"/>
      <c r="CI355" s="105"/>
      <c r="CJ355" s="105"/>
      <c r="CK355" s="105"/>
      <c r="CL355" s="104"/>
      <c r="CM355" s="105"/>
      <c r="CN355" s="105"/>
      <c r="CO355" s="105"/>
      <c r="CP355" s="105"/>
      <c r="CQ355" s="105"/>
      <c r="CR355" s="105"/>
      <c r="CS355" s="105"/>
      <c r="CT355" s="105"/>
      <c r="CU355" s="105"/>
      <c r="CV355" s="105"/>
      <c r="CW355" s="106"/>
      <c r="CX355" s="316">
        <v>0</v>
      </c>
      <c r="CY355" s="319">
        <v>0</v>
      </c>
      <c r="CZ355" s="319">
        <v>0</v>
      </c>
      <c r="DA355" s="319">
        <v>0</v>
      </c>
      <c r="DB355" s="319">
        <v>0</v>
      </c>
      <c r="DC355" s="319">
        <v>0</v>
      </c>
      <c r="DD355" s="319">
        <v>0</v>
      </c>
      <c r="DE355" s="319">
        <v>0</v>
      </c>
      <c r="DF355" s="319">
        <v>0</v>
      </c>
      <c r="DG355" s="319">
        <v>0</v>
      </c>
      <c r="DH355" s="319">
        <v>0</v>
      </c>
      <c r="DI355" s="315">
        <v>0</v>
      </c>
      <c r="DJ355" s="104">
        <v>0</v>
      </c>
      <c r="DK355" s="105">
        <v>0</v>
      </c>
      <c r="DL355" s="105">
        <v>0</v>
      </c>
      <c r="DM355" s="105">
        <v>0</v>
      </c>
      <c r="DN355" s="105">
        <v>0</v>
      </c>
      <c r="DO355" s="105">
        <v>0</v>
      </c>
      <c r="DP355" s="105">
        <v>0</v>
      </c>
      <c r="DQ355" s="105">
        <v>0</v>
      </c>
      <c r="DR355" s="105">
        <v>0</v>
      </c>
      <c r="DS355" s="105">
        <v>0</v>
      </c>
      <c r="DT355" s="105">
        <v>0</v>
      </c>
      <c r="DU355" s="106">
        <v>0</v>
      </c>
    </row>
    <row r="356" spans="1:125" s="9" customFormat="1">
      <c r="A356" s="140"/>
      <c r="B356" s="140"/>
      <c r="C356" s="140">
        <v>424</v>
      </c>
      <c r="D356" s="140" t="str">
        <f t="shared" si="71"/>
        <v>424p</v>
      </c>
      <c r="E356" s="141" t="s">
        <v>282</v>
      </c>
      <c r="F356" s="142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4"/>
      <c r="R356" s="142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4"/>
      <c r="AD356" s="142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4"/>
      <c r="AP356" s="142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4"/>
      <c r="BB356" s="142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4"/>
      <c r="BN356" s="142"/>
      <c r="BO356" s="143"/>
      <c r="BP356" s="143"/>
      <c r="BQ356" s="143"/>
      <c r="BR356" s="143"/>
      <c r="BS356" s="143"/>
      <c r="BT356" s="143"/>
      <c r="BU356" s="143"/>
      <c r="BV356" s="143"/>
      <c r="BW356" s="143"/>
      <c r="BX356" s="143"/>
      <c r="BY356" s="144"/>
      <c r="BZ356" s="142"/>
      <c r="CA356" s="143"/>
      <c r="CB356" s="143"/>
      <c r="CC356" s="143"/>
      <c r="CD356" s="143"/>
      <c r="CE356" s="143"/>
      <c r="CF356" s="143"/>
      <c r="CG356" s="143"/>
      <c r="CH356" s="143"/>
      <c r="CI356" s="143"/>
      <c r="CJ356" s="143"/>
      <c r="CK356" s="143"/>
      <c r="CL356" s="142">
        <f t="shared" ref="CL356:CX356" si="72">+CL357</f>
        <v>1133333.3333333333</v>
      </c>
      <c r="CM356" s="143">
        <f t="shared" si="72"/>
        <v>1133333.3333333333</v>
      </c>
      <c r="CN356" s="143">
        <f t="shared" si="72"/>
        <v>1133333.3333333333</v>
      </c>
      <c r="CO356" s="143">
        <f t="shared" si="72"/>
        <v>1133333.3333333333</v>
      </c>
      <c r="CP356" s="143">
        <f t="shared" si="72"/>
        <v>1133333.3333333333</v>
      </c>
      <c r="CQ356" s="143">
        <f t="shared" si="72"/>
        <v>1133333.3333333333</v>
      </c>
      <c r="CR356" s="143">
        <f t="shared" si="72"/>
        <v>1133333.3333333333</v>
      </c>
      <c r="CS356" s="143">
        <f t="shared" si="72"/>
        <v>1133333.3333333333</v>
      </c>
      <c r="CT356" s="143">
        <f t="shared" si="72"/>
        <v>1133333.3333333333</v>
      </c>
      <c r="CU356" s="143">
        <f t="shared" si="72"/>
        <v>1133333.3333333333</v>
      </c>
      <c r="CV356" s="143">
        <f t="shared" si="72"/>
        <v>1133333.3333333333</v>
      </c>
      <c r="CW356" s="144">
        <f t="shared" si="72"/>
        <v>1133333.3333333333</v>
      </c>
      <c r="CX356" s="317">
        <f t="shared" si="72"/>
        <v>1208333.3333333333</v>
      </c>
      <c r="CY356" s="320">
        <f t="shared" ref="CY356:DI356" si="73">+CY357</f>
        <v>1208333.3333333333</v>
      </c>
      <c r="CZ356" s="320">
        <f t="shared" si="73"/>
        <v>1208333.3333333333</v>
      </c>
      <c r="DA356" s="320">
        <f t="shared" si="73"/>
        <v>1208333.3333333333</v>
      </c>
      <c r="DB356" s="320">
        <f t="shared" si="73"/>
        <v>1208333.3333333333</v>
      </c>
      <c r="DC356" s="320">
        <f t="shared" si="73"/>
        <v>1208333.3333333333</v>
      </c>
      <c r="DD356" s="320">
        <f t="shared" si="73"/>
        <v>1208333.3333333333</v>
      </c>
      <c r="DE356" s="320">
        <f t="shared" si="73"/>
        <v>1208333.3333333333</v>
      </c>
      <c r="DF356" s="320">
        <f t="shared" si="73"/>
        <v>1208333.3333333333</v>
      </c>
      <c r="DG356" s="320">
        <f t="shared" si="73"/>
        <v>1208333.3333333333</v>
      </c>
      <c r="DH356" s="320">
        <f t="shared" si="73"/>
        <v>1208333.3333333333</v>
      </c>
      <c r="DI356" s="318">
        <f t="shared" si="73"/>
        <v>1208333.3333333333</v>
      </c>
      <c r="DJ356" s="142">
        <f>+DJ357</f>
        <v>1250000</v>
      </c>
      <c r="DK356" s="143">
        <f t="shared" ref="DK356:DU356" si="74">+DK357</f>
        <v>1250000</v>
      </c>
      <c r="DL356" s="143">
        <f t="shared" si="74"/>
        <v>1250000</v>
      </c>
      <c r="DM356" s="143">
        <f t="shared" si="74"/>
        <v>1250000</v>
      </c>
      <c r="DN356" s="143">
        <f t="shared" si="74"/>
        <v>1250000</v>
      </c>
      <c r="DO356" s="143">
        <f t="shared" si="74"/>
        <v>1250000</v>
      </c>
      <c r="DP356" s="143">
        <f t="shared" si="74"/>
        <v>1250000</v>
      </c>
      <c r="DQ356" s="143">
        <f t="shared" si="74"/>
        <v>1250000</v>
      </c>
      <c r="DR356" s="143">
        <f t="shared" si="74"/>
        <v>1250000</v>
      </c>
      <c r="DS356" s="143">
        <f t="shared" si="74"/>
        <v>1250000</v>
      </c>
      <c r="DT356" s="143">
        <f t="shared" si="74"/>
        <v>1250000</v>
      </c>
      <c r="DU356" s="144">
        <f t="shared" si="74"/>
        <v>1250000</v>
      </c>
    </row>
    <row r="357" spans="1:125">
      <c r="D357" s="74" t="str">
        <f t="shared" si="71"/>
        <v>4241p</v>
      </c>
      <c r="E357" s="78" t="s">
        <v>284</v>
      </c>
      <c r="F357" s="104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  <c r="Q357" s="106"/>
      <c r="R357" s="104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6"/>
      <c r="AD357" s="104"/>
      <c r="AE357" s="105"/>
      <c r="AF357" s="105"/>
      <c r="AG357" s="105"/>
      <c r="AH357" s="105"/>
      <c r="AI357" s="105"/>
      <c r="AJ357" s="105"/>
      <c r="AK357" s="105"/>
      <c r="AL357" s="105"/>
      <c r="AM357" s="105"/>
      <c r="AN357" s="105"/>
      <c r="AO357" s="106"/>
      <c r="AP357" s="104"/>
      <c r="AQ357" s="105"/>
      <c r="AR357" s="105"/>
      <c r="AS357" s="105"/>
      <c r="AT357" s="105"/>
      <c r="AU357" s="105"/>
      <c r="AV357" s="105"/>
      <c r="AW357" s="105"/>
      <c r="AX357" s="105"/>
      <c r="AY357" s="105"/>
      <c r="AZ357" s="105"/>
      <c r="BA357" s="106"/>
      <c r="BB357" s="104"/>
      <c r="BC357" s="105"/>
      <c r="BD357" s="105"/>
      <c r="BE357" s="105"/>
      <c r="BF357" s="105"/>
      <c r="BG357" s="105"/>
      <c r="BH357" s="105"/>
      <c r="BI357" s="105"/>
      <c r="BJ357" s="105"/>
      <c r="BK357" s="105"/>
      <c r="BL357" s="105"/>
      <c r="BM357" s="106"/>
      <c r="BN357" s="104"/>
      <c r="BO357" s="105"/>
      <c r="BP357" s="105"/>
      <c r="BQ357" s="105"/>
      <c r="BR357" s="105"/>
      <c r="BS357" s="105"/>
      <c r="BT357" s="105"/>
      <c r="BU357" s="105"/>
      <c r="BV357" s="105"/>
      <c r="BW357" s="105"/>
      <c r="BX357" s="105"/>
      <c r="BY357" s="106"/>
      <c r="BZ357" s="104"/>
      <c r="CA357" s="105"/>
      <c r="CB357" s="105"/>
      <c r="CC357" s="105"/>
      <c r="CD357" s="105"/>
      <c r="CE357" s="105"/>
      <c r="CF357" s="105"/>
      <c r="CG357" s="105"/>
      <c r="CH357" s="105"/>
      <c r="CI357" s="105"/>
      <c r="CJ357" s="105"/>
      <c r="CK357" s="105"/>
      <c r="CL357" s="104">
        <v>1133333.3333333333</v>
      </c>
      <c r="CM357" s="105">
        <v>1133333.3333333333</v>
      </c>
      <c r="CN357" s="105">
        <v>1133333.3333333333</v>
      </c>
      <c r="CO357" s="105">
        <v>1133333.3333333333</v>
      </c>
      <c r="CP357" s="105">
        <v>1133333.3333333333</v>
      </c>
      <c r="CQ357" s="105">
        <v>1133333.3333333333</v>
      </c>
      <c r="CR357" s="105">
        <v>1133333.3333333333</v>
      </c>
      <c r="CS357" s="105">
        <v>1133333.3333333333</v>
      </c>
      <c r="CT357" s="105">
        <v>1133333.3333333333</v>
      </c>
      <c r="CU357" s="105">
        <v>1133333.3333333333</v>
      </c>
      <c r="CV357" s="105">
        <v>1133333.3333333333</v>
      </c>
      <c r="CW357" s="106">
        <v>1133333.3333333333</v>
      </c>
      <c r="CX357" s="316">
        <v>1208333.3333333333</v>
      </c>
      <c r="CY357" s="319">
        <v>1208333.3333333333</v>
      </c>
      <c r="CZ357" s="319">
        <v>1208333.3333333333</v>
      </c>
      <c r="DA357" s="319">
        <v>1208333.3333333333</v>
      </c>
      <c r="DB357" s="319">
        <v>1208333.3333333333</v>
      </c>
      <c r="DC357" s="319">
        <v>1208333.3333333333</v>
      </c>
      <c r="DD357" s="319">
        <v>1208333.3333333333</v>
      </c>
      <c r="DE357" s="319">
        <v>1208333.3333333333</v>
      </c>
      <c r="DF357" s="319">
        <v>1208333.3333333333</v>
      </c>
      <c r="DG357" s="319">
        <v>1208333.3333333333</v>
      </c>
      <c r="DH357" s="319">
        <v>1208333.3333333333</v>
      </c>
      <c r="DI357" s="315">
        <v>1208333.3333333333</v>
      </c>
      <c r="DJ357" s="104">
        <v>1250000</v>
      </c>
      <c r="DK357" s="105">
        <v>1250000</v>
      </c>
      <c r="DL357" s="105">
        <v>1250000</v>
      </c>
      <c r="DM357" s="105">
        <v>1250000</v>
      </c>
      <c r="DN357" s="105">
        <v>1250000</v>
      </c>
      <c r="DO357" s="105">
        <v>1250000</v>
      </c>
      <c r="DP357" s="105">
        <v>1250000</v>
      </c>
      <c r="DQ357" s="105">
        <v>1250000</v>
      </c>
      <c r="DR357" s="105">
        <v>1250000</v>
      </c>
      <c r="DS357" s="105">
        <v>1250000</v>
      </c>
      <c r="DT357" s="105">
        <v>1250000</v>
      </c>
      <c r="DU357" s="106">
        <v>1250000</v>
      </c>
    </row>
    <row r="358" spans="1:125" s="9" customFormat="1">
      <c r="A358" s="140"/>
      <c r="B358" s="140"/>
      <c r="C358" s="140">
        <v>425</v>
      </c>
      <c r="D358" s="140" t="str">
        <f t="shared" si="71"/>
        <v>425p</v>
      </c>
      <c r="E358" s="141" t="s">
        <v>286</v>
      </c>
      <c r="F358" s="142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4"/>
      <c r="R358" s="142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4"/>
      <c r="AD358" s="142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4"/>
      <c r="AP358" s="142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4"/>
      <c r="BB358" s="142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4"/>
      <c r="BN358" s="142"/>
      <c r="BO358" s="143"/>
      <c r="BP358" s="143"/>
      <c r="BQ358" s="143"/>
      <c r="BR358" s="143"/>
      <c r="BS358" s="143"/>
      <c r="BT358" s="143"/>
      <c r="BU358" s="143"/>
      <c r="BV358" s="143"/>
      <c r="BW358" s="143"/>
      <c r="BX358" s="143"/>
      <c r="BY358" s="144"/>
      <c r="BZ358" s="142"/>
      <c r="CA358" s="143"/>
      <c r="CB358" s="143"/>
      <c r="CC358" s="143"/>
      <c r="CD358" s="143"/>
      <c r="CE358" s="143"/>
      <c r="CF358" s="143"/>
      <c r="CG358" s="143"/>
      <c r="CH358" s="143"/>
      <c r="CI358" s="143"/>
      <c r="CJ358" s="143"/>
      <c r="CK358" s="143"/>
      <c r="CL358" s="142">
        <f t="shared" ref="CL358:CX358" si="75">+SUM(CL359:CL361)</f>
        <v>583333.33333333326</v>
      </c>
      <c r="CM358" s="143">
        <f t="shared" si="75"/>
        <v>583333.33333333326</v>
      </c>
      <c r="CN358" s="143">
        <f t="shared" si="75"/>
        <v>583333.33333333326</v>
      </c>
      <c r="CO358" s="143">
        <f t="shared" si="75"/>
        <v>583333.33333333326</v>
      </c>
      <c r="CP358" s="143">
        <f t="shared" si="75"/>
        <v>583333.33333333326</v>
      </c>
      <c r="CQ358" s="143">
        <f t="shared" si="75"/>
        <v>583333.33333333326</v>
      </c>
      <c r="CR358" s="143">
        <f t="shared" si="75"/>
        <v>583333.33333333326</v>
      </c>
      <c r="CS358" s="143">
        <f t="shared" si="75"/>
        <v>583333.33333333326</v>
      </c>
      <c r="CT358" s="143">
        <f t="shared" si="75"/>
        <v>583333.33333333326</v>
      </c>
      <c r="CU358" s="143">
        <f t="shared" si="75"/>
        <v>583333.33333333326</v>
      </c>
      <c r="CV358" s="143">
        <f t="shared" si="75"/>
        <v>583333.33333333326</v>
      </c>
      <c r="CW358" s="144">
        <f t="shared" si="75"/>
        <v>583333.33333333326</v>
      </c>
      <c r="CX358" s="317">
        <f t="shared" si="75"/>
        <v>583333.33333333326</v>
      </c>
      <c r="CY358" s="320">
        <f t="shared" ref="CY358:DI358" si="76">+SUM(CY359:CY361)</f>
        <v>583333.33333333326</v>
      </c>
      <c r="CZ358" s="320">
        <f t="shared" si="76"/>
        <v>583333.33333333326</v>
      </c>
      <c r="DA358" s="320">
        <f t="shared" si="76"/>
        <v>583333.33333333326</v>
      </c>
      <c r="DB358" s="320">
        <f t="shared" si="76"/>
        <v>583333.33333333326</v>
      </c>
      <c r="DC358" s="320">
        <f t="shared" si="76"/>
        <v>583333.33333333326</v>
      </c>
      <c r="DD358" s="320">
        <f t="shared" si="76"/>
        <v>583333.33333333326</v>
      </c>
      <c r="DE358" s="320">
        <f t="shared" si="76"/>
        <v>583333.33333333326</v>
      </c>
      <c r="DF358" s="320">
        <f t="shared" si="76"/>
        <v>583333.33333333326</v>
      </c>
      <c r="DG358" s="320">
        <f t="shared" si="76"/>
        <v>583333.33333333326</v>
      </c>
      <c r="DH358" s="320">
        <f t="shared" si="76"/>
        <v>583333.33333333326</v>
      </c>
      <c r="DI358" s="318">
        <f t="shared" si="76"/>
        <v>583333.33333333326</v>
      </c>
      <c r="DJ358" s="142">
        <f>+SUM(DJ359:DJ361)</f>
        <v>618333.33333333326</v>
      </c>
      <c r="DK358" s="143">
        <f t="shared" ref="DK358:DU358" si="77">+SUM(DK359:DK361)</f>
        <v>618333.33333333326</v>
      </c>
      <c r="DL358" s="143">
        <f t="shared" si="77"/>
        <v>618333.33333333326</v>
      </c>
      <c r="DM358" s="143">
        <f t="shared" si="77"/>
        <v>618333.33333333326</v>
      </c>
      <c r="DN358" s="143">
        <f t="shared" si="77"/>
        <v>618333.33333333326</v>
      </c>
      <c r="DO358" s="143">
        <f t="shared" si="77"/>
        <v>618333.33333333326</v>
      </c>
      <c r="DP358" s="143">
        <f t="shared" si="77"/>
        <v>618333.33333333326</v>
      </c>
      <c r="DQ358" s="143">
        <f t="shared" si="77"/>
        <v>618333.33333333326</v>
      </c>
      <c r="DR358" s="143">
        <f t="shared" si="77"/>
        <v>618333.33333333326</v>
      </c>
      <c r="DS358" s="143">
        <f t="shared" si="77"/>
        <v>618333.33333333326</v>
      </c>
      <c r="DT358" s="143">
        <f t="shared" si="77"/>
        <v>618333.33333333326</v>
      </c>
      <c r="DU358" s="144">
        <f t="shared" si="77"/>
        <v>618333.33333333326</v>
      </c>
    </row>
    <row r="359" spans="1:125">
      <c r="D359" s="74" t="str">
        <f t="shared" si="71"/>
        <v>4251p</v>
      </c>
      <c r="E359" s="78" t="s">
        <v>288</v>
      </c>
      <c r="F359" s="104"/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  <c r="Q359" s="106"/>
      <c r="R359" s="104"/>
      <c r="S359" s="105"/>
      <c r="T359" s="105"/>
      <c r="U359" s="105"/>
      <c r="V359" s="105"/>
      <c r="W359" s="105"/>
      <c r="X359" s="105"/>
      <c r="Y359" s="105"/>
      <c r="Z359" s="105"/>
      <c r="AA359" s="105"/>
      <c r="AB359" s="105"/>
      <c r="AC359" s="106"/>
      <c r="AD359" s="104"/>
      <c r="AE359" s="105"/>
      <c r="AF359" s="105"/>
      <c r="AG359" s="105"/>
      <c r="AH359" s="105"/>
      <c r="AI359" s="105"/>
      <c r="AJ359" s="105"/>
      <c r="AK359" s="105"/>
      <c r="AL359" s="105"/>
      <c r="AM359" s="105"/>
      <c r="AN359" s="105"/>
      <c r="AO359" s="106"/>
      <c r="AP359" s="104"/>
      <c r="AQ359" s="105"/>
      <c r="AR359" s="105"/>
      <c r="AS359" s="105"/>
      <c r="AT359" s="105"/>
      <c r="AU359" s="105"/>
      <c r="AV359" s="105"/>
      <c r="AW359" s="105"/>
      <c r="AX359" s="105"/>
      <c r="AY359" s="105"/>
      <c r="AZ359" s="105"/>
      <c r="BA359" s="106"/>
      <c r="BB359" s="104"/>
      <c r="BC359" s="105"/>
      <c r="BD359" s="105"/>
      <c r="BE359" s="105"/>
      <c r="BF359" s="105"/>
      <c r="BG359" s="105"/>
      <c r="BH359" s="105"/>
      <c r="BI359" s="105"/>
      <c r="BJ359" s="105"/>
      <c r="BK359" s="105"/>
      <c r="BL359" s="105"/>
      <c r="BM359" s="106"/>
      <c r="BN359" s="104"/>
      <c r="BO359" s="105"/>
      <c r="BP359" s="105"/>
      <c r="BQ359" s="105"/>
      <c r="BR359" s="105"/>
      <c r="BS359" s="105"/>
      <c r="BT359" s="105"/>
      <c r="BU359" s="105"/>
      <c r="BV359" s="105"/>
      <c r="BW359" s="105"/>
      <c r="BX359" s="105"/>
      <c r="BY359" s="106"/>
      <c r="BZ359" s="104"/>
      <c r="CA359" s="105"/>
      <c r="CB359" s="105"/>
      <c r="CC359" s="105"/>
      <c r="CD359" s="105"/>
      <c r="CE359" s="105"/>
      <c r="CF359" s="105"/>
      <c r="CG359" s="105"/>
      <c r="CH359" s="105"/>
      <c r="CI359" s="105"/>
      <c r="CJ359" s="105"/>
      <c r="CK359" s="105"/>
      <c r="CL359" s="104">
        <v>108333.33333333333</v>
      </c>
      <c r="CM359" s="105">
        <v>108333.33333333333</v>
      </c>
      <c r="CN359" s="105">
        <v>108333.33333333333</v>
      </c>
      <c r="CO359" s="105">
        <v>108333.33333333333</v>
      </c>
      <c r="CP359" s="105">
        <v>108333.33333333333</v>
      </c>
      <c r="CQ359" s="105">
        <v>108333.33333333333</v>
      </c>
      <c r="CR359" s="105">
        <v>108333.33333333333</v>
      </c>
      <c r="CS359" s="105">
        <v>108333.33333333333</v>
      </c>
      <c r="CT359" s="105">
        <v>108333.33333333333</v>
      </c>
      <c r="CU359" s="105">
        <v>108333.33333333333</v>
      </c>
      <c r="CV359" s="105">
        <v>108333.33333333333</v>
      </c>
      <c r="CW359" s="106">
        <v>108333.33333333333</v>
      </c>
      <c r="CX359" s="316">
        <v>108333.33333333333</v>
      </c>
      <c r="CY359" s="319">
        <v>108333.33333333333</v>
      </c>
      <c r="CZ359" s="319">
        <v>108333.33333333333</v>
      </c>
      <c r="DA359" s="319">
        <v>108333.33333333333</v>
      </c>
      <c r="DB359" s="319">
        <v>108333.33333333333</v>
      </c>
      <c r="DC359" s="319">
        <v>108333.33333333333</v>
      </c>
      <c r="DD359" s="319">
        <v>108333.33333333333</v>
      </c>
      <c r="DE359" s="319">
        <v>108333.33333333333</v>
      </c>
      <c r="DF359" s="319">
        <v>108333.33333333333</v>
      </c>
      <c r="DG359" s="319">
        <v>108333.33333333333</v>
      </c>
      <c r="DH359" s="319">
        <v>108333.33333333333</v>
      </c>
      <c r="DI359" s="315">
        <v>108333.33333333333</v>
      </c>
      <c r="DJ359" s="104">
        <v>114166.66666666667</v>
      </c>
      <c r="DK359" s="105">
        <v>114166.66666666667</v>
      </c>
      <c r="DL359" s="105">
        <v>114166.66666666667</v>
      </c>
      <c r="DM359" s="105">
        <v>114166.66666666667</v>
      </c>
      <c r="DN359" s="105">
        <v>114166.66666666667</v>
      </c>
      <c r="DO359" s="105">
        <v>114166.66666666667</v>
      </c>
      <c r="DP359" s="105">
        <v>114166.66666666667</v>
      </c>
      <c r="DQ359" s="105">
        <v>114166.66666666667</v>
      </c>
      <c r="DR359" s="105">
        <v>114166.66666666667</v>
      </c>
      <c r="DS359" s="105">
        <v>114166.66666666667</v>
      </c>
      <c r="DT359" s="105">
        <v>114166.66666666667</v>
      </c>
      <c r="DU359" s="106">
        <v>114166.66666666667</v>
      </c>
    </row>
    <row r="360" spans="1:125">
      <c r="D360" s="74" t="str">
        <f t="shared" si="71"/>
        <v>4252p</v>
      </c>
      <c r="E360" s="78" t="s">
        <v>290</v>
      </c>
      <c r="F360" s="104"/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6"/>
      <c r="R360" s="104"/>
      <c r="S360" s="105"/>
      <c r="T360" s="105"/>
      <c r="U360" s="105"/>
      <c r="V360" s="105"/>
      <c r="W360" s="105"/>
      <c r="X360" s="105"/>
      <c r="Y360" s="105"/>
      <c r="Z360" s="105"/>
      <c r="AA360" s="105"/>
      <c r="AB360" s="105"/>
      <c r="AC360" s="106"/>
      <c r="AD360" s="104"/>
      <c r="AE360" s="105"/>
      <c r="AF360" s="105"/>
      <c r="AG360" s="105"/>
      <c r="AH360" s="105"/>
      <c r="AI360" s="105"/>
      <c r="AJ360" s="105"/>
      <c r="AK360" s="105"/>
      <c r="AL360" s="105"/>
      <c r="AM360" s="105"/>
      <c r="AN360" s="105"/>
      <c r="AO360" s="106"/>
      <c r="AP360" s="104"/>
      <c r="AQ360" s="105"/>
      <c r="AR360" s="105"/>
      <c r="AS360" s="105"/>
      <c r="AT360" s="105"/>
      <c r="AU360" s="105"/>
      <c r="AV360" s="105"/>
      <c r="AW360" s="105"/>
      <c r="AX360" s="105"/>
      <c r="AY360" s="105"/>
      <c r="AZ360" s="105"/>
      <c r="BA360" s="106"/>
      <c r="BB360" s="104"/>
      <c r="BC360" s="105"/>
      <c r="BD360" s="105"/>
      <c r="BE360" s="105"/>
      <c r="BF360" s="105"/>
      <c r="BG360" s="105"/>
      <c r="BH360" s="105"/>
      <c r="BI360" s="105"/>
      <c r="BJ360" s="105"/>
      <c r="BK360" s="105"/>
      <c r="BL360" s="105"/>
      <c r="BM360" s="106"/>
      <c r="BN360" s="104"/>
      <c r="BO360" s="105"/>
      <c r="BP360" s="105"/>
      <c r="BQ360" s="105"/>
      <c r="BR360" s="105"/>
      <c r="BS360" s="105"/>
      <c r="BT360" s="105"/>
      <c r="BU360" s="105"/>
      <c r="BV360" s="105"/>
      <c r="BW360" s="105"/>
      <c r="BX360" s="105"/>
      <c r="BY360" s="106"/>
      <c r="BZ360" s="104"/>
      <c r="CA360" s="105"/>
      <c r="CB360" s="105"/>
      <c r="CC360" s="105"/>
      <c r="CD360" s="105"/>
      <c r="CE360" s="105"/>
      <c r="CF360" s="105"/>
      <c r="CG360" s="105"/>
      <c r="CH360" s="105"/>
      <c r="CI360" s="105"/>
      <c r="CJ360" s="105"/>
      <c r="CK360" s="105"/>
      <c r="CL360" s="104">
        <v>193750</v>
      </c>
      <c r="CM360" s="105">
        <v>193750</v>
      </c>
      <c r="CN360" s="105">
        <v>193750</v>
      </c>
      <c r="CO360" s="105">
        <v>193750</v>
      </c>
      <c r="CP360" s="105">
        <v>193750</v>
      </c>
      <c r="CQ360" s="105">
        <v>193750</v>
      </c>
      <c r="CR360" s="105">
        <v>193750</v>
      </c>
      <c r="CS360" s="105">
        <v>193750</v>
      </c>
      <c r="CT360" s="105">
        <v>193750</v>
      </c>
      <c r="CU360" s="105">
        <v>193750</v>
      </c>
      <c r="CV360" s="105">
        <v>193750</v>
      </c>
      <c r="CW360" s="106">
        <v>193750</v>
      </c>
      <c r="CX360" s="316">
        <v>193750</v>
      </c>
      <c r="CY360" s="319">
        <v>193750</v>
      </c>
      <c r="CZ360" s="319">
        <v>193750</v>
      </c>
      <c r="DA360" s="319">
        <v>193750</v>
      </c>
      <c r="DB360" s="319">
        <v>193750</v>
      </c>
      <c r="DC360" s="319">
        <v>193750</v>
      </c>
      <c r="DD360" s="319">
        <v>193750</v>
      </c>
      <c r="DE360" s="319">
        <v>193750</v>
      </c>
      <c r="DF360" s="319">
        <v>193750</v>
      </c>
      <c r="DG360" s="319">
        <v>193750</v>
      </c>
      <c r="DH360" s="319">
        <v>193750</v>
      </c>
      <c r="DI360" s="315">
        <v>193750</v>
      </c>
      <c r="DJ360" s="104">
        <v>202083.33333333334</v>
      </c>
      <c r="DK360" s="105">
        <v>202083.33333333334</v>
      </c>
      <c r="DL360" s="105">
        <v>202083.33333333334</v>
      </c>
      <c r="DM360" s="105">
        <v>202083.33333333334</v>
      </c>
      <c r="DN360" s="105">
        <v>202083.33333333334</v>
      </c>
      <c r="DO360" s="105">
        <v>202083.33333333334</v>
      </c>
      <c r="DP360" s="105">
        <v>202083.33333333334</v>
      </c>
      <c r="DQ360" s="105">
        <v>202083.33333333334</v>
      </c>
      <c r="DR360" s="105">
        <v>202083.33333333334</v>
      </c>
      <c r="DS360" s="105">
        <v>202083.33333333334</v>
      </c>
      <c r="DT360" s="105">
        <v>202083.33333333334</v>
      </c>
      <c r="DU360" s="106">
        <v>202083.33333333334</v>
      </c>
    </row>
    <row r="361" spans="1:125">
      <c r="D361" s="74" t="str">
        <f t="shared" si="71"/>
        <v>4253p</v>
      </c>
      <c r="E361" s="78" t="s">
        <v>292</v>
      </c>
      <c r="F361" s="104"/>
      <c r="G361" s="105"/>
      <c r="H361" s="105"/>
      <c r="I361" s="105"/>
      <c r="J361" s="105"/>
      <c r="K361" s="105"/>
      <c r="L361" s="105"/>
      <c r="M361" s="105"/>
      <c r="N361" s="105"/>
      <c r="O361" s="105"/>
      <c r="P361" s="105"/>
      <c r="Q361" s="106"/>
      <c r="R361" s="104"/>
      <c r="S361" s="105"/>
      <c r="T361" s="105"/>
      <c r="U361" s="105"/>
      <c r="V361" s="105"/>
      <c r="W361" s="105"/>
      <c r="X361" s="105"/>
      <c r="Y361" s="105"/>
      <c r="Z361" s="105"/>
      <c r="AA361" s="105"/>
      <c r="AB361" s="105"/>
      <c r="AC361" s="106"/>
      <c r="AD361" s="104"/>
      <c r="AE361" s="105"/>
      <c r="AF361" s="105"/>
      <c r="AG361" s="105"/>
      <c r="AH361" s="105"/>
      <c r="AI361" s="105"/>
      <c r="AJ361" s="105"/>
      <c r="AK361" s="105"/>
      <c r="AL361" s="105"/>
      <c r="AM361" s="105"/>
      <c r="AN361" s="105"/>
      <c r="AO361" s="106"/>
      <c r="AP361" s="104"/>
      <c r="AQ361" s="105"/>
      <c r="AR361" s="105"/>
      <c r="AS361" s="105"/>
      <c r="AT361" s="105"/>
      <c r="AU361" s="105"/>
      <c r="AV361" s="105"/>
      <c r="AW361" s="105"/>
      <c r="AX361" s="105"/>
      <c r="AY361" s="105"/>
      <c r="AZ361" s="105"/>
      <c r="BA361" s="106"/>
      <c r="BB361" s="104"/>
      <c r="BC361" s="105"/>
      <c r="BD361" s="105"/>
      <c r="BE361" s="105"/>
      <c r="BF361" s="105"/>
      <c r="BG361" s="105"/>
      <c r="BH361" s="105"/>
      <c r="BI361" s="105"/>
      <c r="BJ361" s="105"/>
      <c r="BK361" s="105"/>
      <c r="BL361" s="105"/>
      <c r="BM361" s="106"/>
      <c r="BN361" s="104"/>
      <c r="BO361" s="105"/>
      <c r="BP361" s="105"/>
      <c r="BQ361" s="105"/>
      <c r="BR361" s="105"/>
      <c r="BS361" s="105"/>
      <c r="BT361" s="105"/>
      <c r="BU361" s="105"/>
      <c r="BV361" s="105"/>
      <c r="BW361" s="105"/>
      <c r="BX361" s="105"/>
      <c r="BY361" s="106"/>
      <c r="BZ361" s="104"/>
      <c r="CA361" s="105"/>
      <c r="CB361" s="105"/>
      <c r="CC361" s="105"/>
      <c r="CD361" s="105"/>
      <c r="CE361" s="105"/>
      <c r="CF361" s="105"/>
      <c r="CG361" s="105"/>
      <c r="CH361" s="105"/>
      <c r="CI361" s="105"/>
      <c r="CJ361" s="105"/>
      <c r="CK361" s="105"/>
      <c r="CL361" s="104">
        <v>281250</v>
      </c>
      <c r="CM361" s="105">
        <v>281250</v>
      </c>
      <c r="CN361" s="105">
        <v>281250</v>
      </c>
      <c r="CO361" s="105">
        <v>281250</v>
      </c>
      <c r="CP361" s="105">
        <v>281250</v>
      </c>
      <c r="CQ361" s="105">
        <v>281250</v>
      </c>
      <c r="CR361" s="105">
        <v>281250</v>
      </c>
      <c r="CS361" s="105">
        <v>281250</v>
      </c>
      <c r="CT361" s="105">
        <v>281250</v>
      </c>
      <c r="CU361" s="105">
        <v>281250</v>
      </c>
      <c r="CV361" s="105">
        <v>281250</v>
      </c>
      <c r="CW361" s="106">
        <v>281250</v>
      </c>
      <c r="CX361" s="316">
        <v>281250</v>
      </c>
      <c r="CY361" s="319">
        <v>281250</v>
      </c>
      <c r="CZ361" s="319">
        <v>281250</v>
      </c>
      <c r="DA361" s="319">
        <v>281250</v>
      </c>
      <c r="DB361" s="319">
        <v>281250</v>
      </c>
      <c r="DC361" s="319">
        <v>281250</v>
      </c>
      <c r="DD361" s="319">
        <v>281250</v>
      </c>
      <c r="DE361" s="319">
        <v>281250</v>
      </c>
      <c r="DF361" s="319">
        <v>281250</v>
      </c>
      <c r="DG361" s="319">
        <v>281250</v>
      </c>
      <c r="DH361" s="319">
        <v>281250</v>
      </c>
      <c r="DI361" s="315">
        <v>281250</v>
      </c>
      <c r="DJ361" s="104">
        <v>302083.33333333331</v>
      </c>
      <c r="DK361" s="105">
        <v>302083.33333333331</v>
      </c>
      <c r="DL361" s="105">
        <v>302083.33333333331</v>
      </c>
      <c r="DM361" s="105">
        <v>302083.33333333331</v>
      </c>
      <c r="DN361" s="105">
        <v>302083.33333333331</v>
      </c>
      <c r="DO361" s="105">
        <v>302083.33333333331</v>
      </c>
      <c r="DP361" s="105">
        <v>302083.33333333331</v>
      </c>
      <c r="DQ361" s="105">
        <v>302083.33333333331</v>
      </c>
      <c r="DR361" s="105">
        <v>302083.33333333331</v>
      </c>
      <c r="DS361" s="105">
        <v>302083.33333333331</v>
      </c>
      <c r="DT361" s="105">
        <v>302083.33333333331</v>
      </c>
      <c r="DU361" s="106">
        <v>302083.33333333331</v>
      </c>
    </row>
    <row r="362" spans="1:125" s="9" customFormat="1" ht="30">
      <c r="A362" s="140" t="s">
        <v>100</v>
      </c>
      <c r="B362" s="140">
        <v>43</v>
      </c>
      <c r="C362" s="140"/>
      <c r="D362" s="140" t="str">
        <f t="shared" si="71"/>
        <v>43p</v>
      </c>
      <c r="E362" s="141" t="s">
        <v>294</v>
      </c>
      <c r="F362" s="142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4"/>
      <c r="R362" s="142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4"/>
      <c r="AD362" s="142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4"/>
      <c r="AP362" s="142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4"/>
      <c r="BB362" s="142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4"/>
      <c r="BN362" s="142"/>
      <c r="BO362" s="143"/>
      <c r="BP362" s="143"/>
      <c r="BQ362" s="143"/>
      <c r="BR362" s="143"/>
      <c r="BS362" s="143"/>
      <c r="BT362" s="143"/>
      <c r="BU362" s="143"/>
      <c r="BV362" s="143"/>
      <c r="BW362" s="143"/>
      <c r="BX362" s="143"/>
      <c r="BY362" s="144"/>
      <c r="BZ362" s="142"/>
      <c r="CA362" s="143"/>
      <c r="CB362" s="143"/>
      <c r="CC362" s="143"/>
      <c r="CD362" s="143"/>
      <c r="CE362" s="143"/>
      <c r="CF362" s="143"/>
      <c r="CG362" s="143"/>
      <c r="CH362" s="143"/>
      <c r="CI362" s="143"/>
      <c r="CJ362" s="143"/>
      <c r="CK362" s="143"/>
      <c r="CL362" s="142">
        <f t="shared" ref="CL362:CX362" si="78">+CL363+CL373</f>
        <v>7656724.8525</v>
      </c>
      <c r="CM362" s="143">
        <f t="shared" si="78"/>
        <v>7656724.8525</v>
      </c>
      <c r="CN362" s="143">
        <f t="shared" si="78"/>
        <v>7656724.8525</v>
      </c>
      <c r="CO362" s="143">
        <f t="shared" si="78"/>
        <v>7656724.8525</v>
      </c>
      <c r="CP362" s="143">
        <f t="shared" si="78"/>
        <v>7656724.8525</v>
      </c>
      <c r="CQ362" s="143">
        <f t="shared" si="78"/>
        <v>7656724.8525</v>
      </c>
      <c r="CR362" s="143">
        <f t="shared" si="78"/>
        <v>7656724.8525</v>
      </c>
      <c r="CS362" s="143">
        <f t="shared" si="78"/>
        <v>7656724.8525</v>
      </c>
      <c r="CT362" s="143">
        <f t="shared" si="78"/>
        <v>7656724.8525</v>
      </c>
      <c r="CU362" s="143">
        <f t="shared" si="78"/>
        <v>7656724.8525</v>
      </c>
      <c r="CV362" s="143">
        <f t="shared" si="78"/>
        <v>7656724.8525</v>
      </c>
      <c r="CW362" s="144">
        <f t="shared" si="78"/>
        <v>7656724.8525</v>
      </c>
      <c r="CX362" s="317">
        <f t="shared" si="78"/>
        <v>8288399.6951821186</v>
      </c>
      <c r="CY362" s="320">
        <f t="shared" ref="CY362:DH362" si="79">+CY363+CY373</f>
        <v>8288399.6951821186</v>
      </c>
      <c r="CZ362" s="320">
        <f t="shared" si="79"/>
        <v>8288399.6951821186</v>
      </c>
      <c r="DA362" s="320">
        <f t="shared" si="79"/>
        <v>8288399.6951821186</v>
      </c>
      <c r="DB362" s="320">
        <f t="shared" si="79"/>
        <v>8288399.6951821186</v>
      </c>
      <c r="DC362" s="320">
        <f t="shared" si="79"/>
        <v>8288399.6951821186</v>
      </c>
      <c r="DD362" s="320">
        <f t="shared" si="79"/>
        <v>8288399.6951821186</v>
      </c>
      <c r="DE362" s="320">
        <f t="shared" si="79"/>
        <v>8288399.6951821186</v>
      </c>
      <c r="DF362" s="320">
        <f t="shared" si="79"/>
        <v>8288399.6951821186</v>
      </c>
      <c r="DG362" s="320">
        <f t="shared" si="79"/>
        <v>8288399.6951821186</v>
      </c>
      <c r="DH362" s="320">
        <f t="shared" si="79"/>
        <v>8288399.6951821186</v>
      </c>
      <c r="DI362" s="318">
        <f>+DI363+DI373</f>
        <v>8287650.975182116</v>
      </c>
      <c r="DJ362" s="142">
        <f>+DJ363+DJ373</f>
        <v>10691224.718333334</v>
      </c>
      <c r="DK362" s="143">
        <f t="shared" ref="DK362:DU362" si="80">+DK363+DK373</f>
        <v>10691224.718333334</v>
      </c>
      <c r="DL362" s="143">
        <f t="shared" si="80"/>
        <v>10691224.718333334</v>
      </c>
      <c r="DM362" s="143">
        <f t="shared" si="80"/>
        <v>10691224.718333334</v>
      </c>
      <c r="DN362" s="143">
        <f t="shared" si="80"/>
        <v>10691224.718333334</v>
      </c>
      <c r="DO362" s="143">
        <f t="shared" si="80"/>
        <v>10691224.718333334</v>
      </c>
      <c r="DP362" s="143">
        <f t="shared" si="80"/>
        <v>10691224.718333334</v>
      </c>
      <c r="DQ362" s="143">
        <f t="shared" si="80"/>
        <v>10691224.718333334</v>
      </c>
      <c r="DR362" s="143">
        <f t="shared" si="80"/>
        <v>10691224.718333334</v>
      </c>
      <c r="DS362" s="143">
        <f t="shared" si="80"/>
        <v>10691224.718333334</v>
      </c>
      <c r="DT362" s="143">
        <f t="shared" si="80"/>
        <v>10691224.718333334</v>
      </c>
      <c r="DU362" s="144">
        <f t="shared" si="80"/>
        <v>10691224.718333334</v>
      </c>
    </row>
    <row r="363" spans="1:125" s="9" customFormat="1" ht="30">
      <c r="A363" s="140" t="s">
        <v>100</v>
      </c>
      <c r="B363" s="140" t="s">
        <v>100</v>
      </c>
      <c r="C363" s="140">
        <v>431</v>
      </c>
      <c r="D363" s="140" t="str">
        <f t="shared" si="71"/>
        <v>431p</v>
      </c>
      <c r="E363" s="141" t="s">
        <v>294</v>
      </c>
      <c r="F363" s="142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4"/>
      <c r="R363" s="142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4"/>
      <c r="AD363" s="142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4"/>
      <c r="AP363" s="142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4"/>
      <c r="BB363" s="142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4"/>
      <c r="BN363" s="142"/>
      <c r="BO363" s="143"/>
      <c r="BP363" s="143"/>
      <c r="BQ363" s="143"/>
      <c r="BR363" s="143"/>
      <c r="BS363" s="143"/>
      <c r="BT363" s="143"/>
      <c r="BU363" s="143"/>
      <c r="BV363" s="143"/>
      <c r="BW363" s="143"/>
      <c r="BX363" s="143"/>
      <c r="BY363" s="144"/>
      <c r="BZ363" s="142"/>
      <c r="CA363" s="143"/>
      <c r="CB363" s="143"/>
      <c r="CC363" s="143"/>
      <c r="CD363" s="143"/>
      <c r="CE363" s="143"/>
      <c r="CF363" s="143"/>
      <c r="CG363" s="143"/>
      <c r="CH363" s="143"/>
      <c r="CI363" s="143"/>
      <c r="CJ363" s="143"/>
      <c r="CK363" s="143"/>
      <c r="CL363" s="142">
        <f t="shared" ref="CL363:CX363" si="81">+SUM(CL364:CL372)</f>
        <v>7635891.519166667</v>
      </c>
      <c r="CM363" s="143">
        <f t="shared" si="81"/>
        <v>7635891.519166667</v>
      </c>
      <c r="CN363" s="143">
        <f t="shared" si="81"/>
        <v>7635891.519166667</v>
      </c>
      <c r="CO363" s="143">
        <f t="shared" si="81"/>
        <v>7635891.519166667</v>
      </c>
      <c r="CP363" s="143">
        <f t="shared" si="81"/>
        <v>7635891.519166667</v>
      </c>
      <c r="CQ363" s="143">
        <f t="shared" si="81"/>
        <v>7635891.519166667</v>
      </c>
      <c r="CR363" s="143">
        <f t="shared" si="81"/>
        <v>7635891.519166667</v>
      </c>
      <c r="CS363" s="143">
        <f t="shared" si="81"/>
        <v>7635891.519166667</v>
      </c>
      <c r="CT363" s="143">
        <f t="shared" si="81"/>
        <v>7635891.519166667</v>
      </c>
      <c r="CU363" s="143">
        <f t="shared" si="81"/>
        <v>7635891.519166667</v>
      </c>
      <c r="CV363" s="143">
        <f t="shared" si="81"/>
        <v>7635891.519166667</v>
      </c>
      <c r="CW363" s="144">
        <f t="shared" si="81"/>
        <v>7635891.519166667</v>
      </c>
      <c r="CX363" s="317">
        <f t="shared" si="81"/>
        <v>8102373.0414896114</v>
      </c>
      <c r="CY363" s="320">
        <f t="shared" ref="CY363:DI363" si="82">+SUM(CY364:CY372)</f>
        <v>8102373.0414896114</v>
      </c>
      <c r="CZ363" s="320">
        <f t="shared" si="82"/>
        <v>8102373.0414896114</v>
      </c>
      <c r="DA363" s="320">
        <f t="shared" si="82"/>
        <v>8102373.0414896114</v>
      </c>
      <c r="DB363" s="320">
        <f t="shared" si="82"/>
        <v>8102373.0414896114</v>
      </c>
      <c r="DC363" s="320">
        <f t="shared" si="82"/>
        <v>8102373.0414896114</v>
      </c>
      <c r="DD363" s="320">
        <f t="shared" si="82"/>
        <v>8102373.0414896114</v>
      </c>
      <c r="DE363" s="320">
        <f t="shared" si="82"/>
        <v>8102373.0414896114</v>
      </c>
      <c r="DF363" s="320">
        <f t="shared" si="82"/>
        <v>8102373.0414896114</v>
      </c>
      <c r="DG363" s="320">
        <f t="shared" si="82"/>
        <v>8102373.0414896114</v>
      </c>
      <c r="DH363" s="320">
        <f t="shared" si="82"/>
        <v>8102373.0414896114</v>
      </c>
      <c r="DI363" s="318">
        <f t="shared" si="82"/>
        <v>8101624.3214896088</v>
      </c>
      <c r="DJ363" s="142">
        <f>+SUM(DJ364:DJ372)</f>
        <v>10655599.718333334</v>
      </c>
      <c r="DK363" s="143">
        <f t="shared" ref="DK363:DU363" si="83">+SUM(DK364:DK372)</f>
        <v>10655599.718333334</v>
      </c>
      <c r="DL363" s="143">
        <f t="shared" si="83"/>
        <v>10655599.718333334</v>
      </c>
      <c r="DM363" s="143">
        <f t="shared" si="83"/>
        <v>10655599.718333334</v>
      </c>
      <c r="DN363" s="143">
        <f t="shared" si="83"/>
        <v>10655599.718333334</v>
      </c>
      <c r="DO363" s="143">
        <f t="shared" si="83"/>
        <v>10655599.718333334</v>
      </c>
      <c r="DP363" s="143">
        <f t="shared" si="83"/>
        <v>10655599.718333334</v>
      </c>
      <c r="DQ363" s="143">
        <f t="shared" si="83"/>
        <v>10655599.718333334</v>
      </c>
      <c r="DR363" s="143">
        <f t="shared" si="83"/>
        <v>10655599.718333334</v>
      </c>
      <c r="DS363" s="143">
        <f t="shared" si="83"/>
        <v>10655599.718333334</v>
      </c>
      <c r="DT363" s="143">
        <f t="shared" si="83"/>
        <v>10655599.718333334</v>
      </c>
      <c r="DU363" s="144">
        <f t="shared" si="83"/>
        <v>10655599.718333334</v>
      </c>
    </row>
    <row r="364" spans="1:125">
      <c r="D364" s="74" t="str">
        <f t="shared" si="71"/>
        <v>4311p</v>
      </c>
      <c r="E364" s="78" t="s">
        <v>296</v>
      </c>
      <c r="F364" s="104"/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6"/>
      <c r="R364" s="104"/>
      <c r="S364" s="105"/>
      <c r="T364" s="105"/>
      <c r="U364" s="105"/>
      <c r="V364" s="105"/>
      <c r="W364" s="105"/>
      <c r="X364" s="105"/>
      <c r="Y364" s="105"/>
      <c r="Z364" s="105"/>
      <c r="AA364" s="105"/>
      <c r="AB364" s="105"/>
      <c r="AC364" s="106"/>
      <c r="AD364" s="104"/>
      <c r="AE364" s="105"/>
      <c r="AF364" s="105"/>
      <c r="AG364" s="105"/>
      <c r="AH364" s="105"/>
      <c r="AI364" s="105"/>
      <c r="AJ364" s="105"/>
      <c r="AK364" s="105"/>
      <c r="AL364" s="105"/>
      <c r="AM364" s="105"/>
      <c r="AN364" s="105"/>
      <c r="AO364" s="106"/>
      <c r="AP364" s="104"/>
      <c r="AQ364" s="105"/>
      <c r="AR364" s="105"/>
      <c r="AS364" s="105"/>
      <c r="AT364" s="105"/>
      <c r="AU364" s="105"/>
      <c r="AV364" s="105"/>
      <c r="AW364" s="105"/>
      <c r="AX364" s="105"/>
      <c r="AY364" s="105"/>
      <c r="AZ364" s="105"/>
      <c r="BA364" s="106"/>
      <c r="BB364" s="104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6"/>
      <c r="BN364" s="104"/>
      <c r="BO364" s="105"/>
      <c r="BP364" s="105"/>
      <c r="BQ364" s="105"/>
      <c r="BR364" s="105"/>
      <c r="BS364" s="105"/>
      <c r="BT364" s="105"/>
      <c r="BU364" s="105"/>
      <c r="BV364" s="105"/>
      <c r="BW364" s="105"/>
      <c r="BX364" s="105"/>
      <c r="BY364" s="106"/>
      <c r="BZ364" s="104"/>
      <c r="CA364" s="105"/>
      <c r="CB364" s="105"/>
      <c r="CC364" s="105"/>
      <c r="CD364" s="105"/>
      <c r="CE364" s="105"/>
      <c r="CF364" s="105"/>
      <c r="CG364" s="105"/>
      <c r="CH364" s="105"/>
      <c r="CI364" s="105"/>
      <c r="CJ364" s="105"/>
      <c r="CK364" s="105"/>
      <c r="CL364" s="104">
        <v>5053750</v>
      </c>
      <c r="CM364" s="105">
        <v>5053750</v>
      </c>
      <c r="CN364" s="105">
        <v>5053750</v>
      </c>
      <c r="CO364" s="105">
        <v>5053750</v>
      </c>
      <c r="CP364" s="105">
        <v>5053750</v>
      </c>
      <c r="CQ364" s="105">
        <v>5053750</v>
      </c>
      <c r="CR364" s="105">
        <v>5053750</v>
      </c>
      <c r="CS364" s="105">
        <v>5053750</v>
      </c>
      <c r="CT364" s="105">
        <v>5053750</v>
      </c>
      <c r="CU364" s="105">
        <v>5053750</v>
      </c>
      <c r="CV364" s="105">
        <v>5053750</v>
      </c>
      <c r="CW364" s="106">
        <v>5053750</v>
      </c>
      <c r="CX364" s="316">
        <v>5084273.0662195422</v>
      </c>
      <c r="CY364" s="319">
        <v>5084273.0662195422</v>
      </c>
      <c r="CZ364" s="319">
        <v>5084273.0662195422</v>
      </c>
      <c r="DA364" s="319">
        <v>5084273.0662195422</v>
      </c>
      <c r="DB364" s="319">
        <v>5084273.0662195422</v>
      </c>
      <c r="DC364" s="319">
        <v>5084273.0662195422</v>
      </c>
      <c r="DD364" s="319">
        <v>5084273.0662195422</v>
      </c>
      <c r="DE364" s="319">
        <v>5084273.0662195422</v>
      </c>
      <c r="DF364" s="319">
        <v>5084273.0662195422</v>
      </c>
      <c r="DG364" s="319">
        <v>5084273.0662195422</v>
      </c>
      <c r="DH364" s="319">
        <v>5084273.0662195422</v>
      </c>
      <c r="DI364" s="315">
        <v>5083524.3462195396</v>
      </c>
      <c r="DJ364" s="104">
        <v>5223333.333333333</v>
      </c>
      <c r="DK364" s="105">
        <v>5223333.333333333</v>
      </c>
      <c r="DL364" s="105">
        <v>5223333.333333333</v>
      </c>
      <c r="DM364" s="105">
        <v>5223333.333333333</v>
      </c>
      <c r="DN364" s="105">
        <v>5223333.333333333</v>
      </c>
      <c r="DO364" s="105">
        <v>5223333.333333333</v>
      </c>
      <c r="DP364" s="105">
        <v>5223333.333333333</v>
      </c>
      <c r="DQ364" s="105">
        <v>5223333.333333333</v>
      </c>
      <c r="DR364" s="105">
        <v>5223333.333333333</v>
      </c>
      <c r="DS364" s="105">
        <v>5223333.333333333</v>
      </c>
      <c r="DT364" s="105">
        <v>5223333.333333333</v>
      </c>
      <c r="DU364" s="106">
        <v>5223333.333333333</v>
      </c>
    </row>
    <row r="365" spans="1:125">
      <c r="D365" s="74" t="str">
        <f t="shared" si="71"/>
        <v>4312p</v>
      </c>
      <c r="E365" s="78" t="s">
        <v>298</v>
      </c>
      <c r="F365" s="104"/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6"/>
      <c r="R365" s="104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6"/>
      <c r="AD365" s="104"/>
      <c r="AE365" s="105"/>
      <c r="AF365" s="105"/>
      <c r="AG365" s="105"/>
      <c r="AH365" s="105"/>
      <c r="AI365" s="105"/>
      <c r="AJ365" s="105"/>
      <c r="AK365" s="105"/>
      <c r="AL365" s="105"/>
      <c r="AM365" s="105"/>
      <c r="AN365" s="105"/>
      <c r="AO365" s="106"/>
      <c r="AP365" s="104"/>
      <c r="AQ365" s="105"/>
      <c r="AR365" s="105"/>
      <c r="AS365" s="105"/>
      <c r="AT365" s="105"/>
      <c r="AU365" s="105"/>
      <c r="AV365" s="105"/>
      <c r="AW365" s="105"/>
      <c r="AX365" s="105"/>
      <c r="AY365" s="105"/>
      <c r="AZ365" s="105"/>
      <c r="BA365" s="106"/>
      <c r="BB365" s="104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6"/>
      <c r="BN365" s="104"/>
      <c r="BO365" s="105"/>
      <c r="BP365" s="105"/>
      <c r="BQ365" s="105"/>
      <c r="BR365" s="105"/>
      <c r="BS365" s="105"/>
      <c r="BT365" s="105"/>
      <c r="BU365" s="105"/>
      <c r="BV365" s="105"/>
      <c r="BW365" s="105"/>
      <c r="BX365" s="105"/>
      <c r="BY365" s="106"/>
      <c r="BZ365" s="104"/>
      <c r="CA365" s="105"/>
      <c r="CB365" s="105"/>
      <c r="CC365" s="105"/>
      <c r="CD365" s="105"/>
      <c r="CE365" s="105"/>
      <c r="CF365" s="105"/>
      <c r="CG365" s="105"/>
      <c r="CH365" s="105"/>
      <c r="CI365" s="105"/>
      <c r="CJ365" s="105"/>
      <c r="CK365" s="105"/>
      <c r="CL365" s="104">
        <v>112916.66666666667</v>
      </c>
      <c r="CM365" s="105">
        <v>112916.66666666667</v>
      </c>
      <c r="CN365" s="105">
        <v>112916.66666666667</v>
      </c>
      <c r="CO365" s="105">
        <v>112916.66666666667</v>
      </c>
      <c r="CP365" s="105">
        <v>112916.66666666667</v>
      </c>
      <c r="CQ365" s="105">
        <v>112916.66666666667</v>
      </c>
      <c r="CR365" s="105">
        <v>112916.66666666667</v>
      </c>
      <c r="CS365" s="105">
        <v>112916.66666666667</v>
      </c>
      <c r="CT365" s="105">
        <v>112916.66666666667</v>
      </c>
      <c r="CU365" s="105">
        <v>112916.66666666667</v>
      </c>
      <c r="CV365" s="105">
        <v>112916.66666666667</v>
      </c>
      <c r="CW365" s="106">
        <v>112916.66666666667</v>
      </c>
      <c r="CX365" s="316">
        <v>379802.90894799092</v>
      </c>
      <c r="CY365" s="319">
        <v>379802.90894799092</v>
      </c>
      <c r="CZ365" s="319">
        <v>379802.90894799092</v>
      </c>
      <c r="DA365" s="319">
        <v>379802.90894799092</v>
      </c>
      <c r="DB365" s="319">
        <v>379802.90894799092</v>
      </c>
      <c r="DC365" s="319">
        <v>379802.90894799092</v>
      </c>
      <c r="DD365" s="319">
        <v>379802.90894799092</v>
      </c>
      <c r="DE365" s="319">
        <v>379802.90894799092</v>
      </c>
      <c r="DF365" s="319">
        <v>379802.90894799092</v>
      </c>
      <c r="DG365" s="319">
        <v>379802.90894799092</v>
      </c>
      <c r="DH365" s="319">
        <v>379802.90894799092</v>
      </c>
      <c r="DI365" s="315">
        <v>379802.90894799092</v>
      </c>
      <c r="DJ365" s="104">
        <v>1586343.5</v>
      </c>
      <c r="DK365" s="105">
        <v>1586343.5</v>
      </c>
      <c r="DL365" s="105">
        <v>1586343.5</v>
      </c>
      <c r="DM365" s="105">
        <v>1586343.5</v>
      </c>
      <c r="DN365" s="105">
        <v>1586343.5</v>
      </c>
      <c r="DO365" s="105">
        <v>1586343.5</v>
      </c>
      <c r="DP365" s="105">
        <v>1586343.5</v>
      </c>
      <c r="DQ365" s="105">
        <v>1586343.5</v>
      </c>
      <c r="DR365" s="105">
        <v>1586343.5</v>
      </c>
      <c r="DS365" s="105">
        <v>1586343.5</v>
      </c>
      <c r="DT365" s="105">
        <v>1586343.5</v>
      </c>
      <c r="DU365" s="106">
        <v>1586343.5</v>
      </c>
    </row>
    <row r="366" spans="1:125">
      <c r="D366" s="74" t="str">
        <f t="shared" si="71"/>
        <v>4313p</v>
      </c>
      <c r="E366" s="78" t="s">
        <v>300</v>
      </c>
      <c r="F366" s="104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6"/>
      <c r="R366" s="104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6"/>
      <c r="AD366" s="104"/>
      <c r="AE366" s="105"/>
      <c r="AF366" s="105"/>
      <c r="AG366" s="105"/>
      <c r="AH366" s="105"/>
      <c r="AI366" s="105"/>
      <c r="AJ366" s="105"/>
      <c r="AK366" s="105"/>
      <c r="AL366" s="105"/>
      <c r="AM366" s="105"/>
      <c r="AN366" s="105"/>
      <c r="AO366" s="106"/>
      <c r="AP366" s="104"/>
      <c r="AQ366" s="105"/>
      <c r="AR366" s="105"/>
      <c r="AS366" s="105"/>
      <c r="AT366" s="105"/>
      <c r="AU366" s="105"/>
      <c r="AV366" s="105"/>
      <c r="AW366" s="105"/>
      <c r="AX366" s="105"/>
      <c r="AY366" s="105"/>
      <c r="AZ366" s="105"/>
      <c r="BA366" s="106"/>
      <c r="BB366" s="104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6"/>
      <c r="BN366" s="104"/>
      <c r="BO366" s="105"/>
      <c r="BP366" s="105"/>
      <c r="BQ366" s="105"/>
      <c r="BR366" s="105"/>
      <c r="BS366" s="105"/>
      <c r="BT366" s="105"/>
      <c r="BU366" s="105"/>
      <c r="BV366" s="105"/>
      <c r="BW366" s="105"/>
      <c r="BX366" s="105"/>
      <c r="BY366" s="106"/>
      <c r="BZ366" s="104"/>
      <c r="CA366" s="105"/>
      <c r="CB366" s="105"/>
      <c r="CC366" s="105"/>
      <c r="CD366" s="105"/>
      <c r="CE366" s="105"/>
      <c r="CF366" s="105"/>
      <c r="CG366" s="105"/>
      <c r="CH366" s="105"/>
      <c r="CI366" s="105"/>
      <c r="CJ366" s="105"/>
      <c r="CK366" s="105"/>
      <c r="CL366" s="104">
        <v>270250</v>
      </c>
      <c r="CM366" s="105">
        <v>270250</v>
      </c>
      <c r="CN366" s="105">
        <v>270250</v>
      </c>
      <c r="CO366" s="105">
        <v>270250</v>
      </c>
      <c r="CP366" s="105">
        <v>270250</v>
      </c>
      <c r="CQ366" s="105">
        <v>270250</v>
      </c>
      <c r="CR366" s="105">
        <v>270250</v>
      </c>
      <c r="CS366" s="105">
        <v>270250</v>
      </c>
      <c r="CT366" s="105">
        <v>270250</v>
      </c>
      <c r="CU366" s="105">
        <v>270250</v>
      </c>
      <c r="CV366" s="105">
        <v>270250</v>
      </c>
      <c r="CW366" s="106">
        <v>270250</v>
      </c>
      <c r="CX366" s="316">
        <v>271612.39996062481</v>
      </c>
      <c r="CY366" s="319">
        <v>271612.39996062481</v>
      </c>
      <c r="CZ366" s="319">
        <v>271612.39996062481</v>
      </c>
      <c r="DA366" s="319">
        <v>271612.39996062481</v>
      </c>
      <c r="DB366" s="319">
        <v>271612.39996062481</v>
      </c>
      <c r="DC366" s="319">
        <v>271612.39996062481</v>
      </c>
      <c r="DD366" s="319">
        <v>271612.39996062481</v>
      </c>
      <c r="DE366" s="319">
        <v>271612.39996062481</v>
      </c>
      <c r="DF366" s="319">
        <v>271612.39996062481</v>
      </c>
      <c r="DG366" s="319">
        <v>271612.39996062481</v>
      </c>
      <c r="DH366" s="319">
        <v>271612.39996062481</v>
      </c>
      <c r="DI366" s="315">
        <v>271612.39996062481</v>
      </c>
      <c r="DJ366" s="104">
        <v>282833.33333333331</v>
      </c>
      <c r="DK366" s="105">
        <v>282833.33333333331</v>
      </c>
      <c r="DL366" s="105">
        <v>282833.33333333331</v>
      </c>
      <c r="DM366" s="105">
        <v>282833.33333333331</v>
      </c>
      <c r="DN366" s="105">
        <v>282833.33333333331</v>
      </c>
      <c r="DO366" s="105">
        <v>282833.33333333331</v>
      </c>
      <c r="DP366" s="105">
        <v>282833.33333333331</v>
      </c>
      <c r="DQ366" s="105">
        <v>282833.33333333331</v>
      </c>
      <c r="DR366" s="105">
        <v>282833.33333333331</v>
      </c>
      <c r="DS366" s="105">
        <v>282833.33333333331</v>
      </c>
      <c r="DT366" s="105">
        <v>282833.33333333331</v>
      </c>
      <c r="DU366" s="106">
        <v>282833.33333333331</v>
      </c>
    </row>
    <row r="367" spans="1:125">
      <c r="D367" s="74" t="str">
        <f t="shared" si="71"/>
        <v>4314p</v>
      </c>
      <c r="E367" s="78" t="s">
        <v>302</v>
      </c>
      <c r="F367" s="104"/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  <c r="Q367" s="106"/>
      <c r="R367" s="104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6"/>
      <c r="AD367" s="104"/>
      <c r="AE367" s="105"/>
      <c r="AF367" s="105"/>
      <c r="AG367" s="105"/>
      <c r="AH367" s="105"/>
      <c r="AI367" s="105"/>
      <c r="AJ367" s="105"/>
      <c r="AK367" s="105"/>
      <c r="AL367" s="105"/>
      <c r="AM367" s="105"/>
      <c r="AN367" s="105"/>
      <c r="AO367" s="106"/>
      <c r="AP367" s="104"/>
      <c r="AQ367" s="105"/>
      <c r="AR367" s="105"/>
      <c r="AS367" s="105"/>
      <c r="AT367" s="105"/>
      <c r="AU367" s="105"/>
      <c r="AV367" s="105"/>
      <c r="AW367" s="105"/>
      <c r="AX367" s="105"/>
      <c r="AY367" s="105"/>
      <c r="AZ367" s="105"/>
      <c r="BA367" s="106"/>
      <c r="BB367" s="104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6"/>
      <c r="BN367" s="104"/>
      <c r="BO367" s="105"/>
      <c r="BP367" s="105"/>
      <c r="BQ367" s="105"/>
      <c r="BR367" s="105"/>
      <c r="BS367" s="105"/>
      <c r="BT367" s="105"/>
      <c r="BU367" s="105"/>
      <c r="BV367" s="105"/>
      <c r="BW367" s="105"/>
      <c r="BX367" s="105"/>
      <c r="BY367" s="106"/>
      <c r="BZ367" s="104"/>
      <c r="CA367" s="105"/>
      <c r="CB367" s="105"/>
      <c r="CC367" s="105"/>
      <c r="CD367" s="105"/>
      <c r="CE367" s="105"/>
      <c r="CF367" s="105"/>
      <c r="CG367" s="105"/>
      <c r="CH367" s="105"/>
      <c r="CI367" s="105"/>
      <c r="CJ367" s="105"/>
      <c r="CK367" s="105"/>
      <c r="CL367" s="104">
        <v>211218.84833333336</v>
      </c>
      <c r="CM367" s="105">
        <v>211218.84833333336</v>
      </c>
      <c r="CN367" s="105">
        <v>211218.84833333336</v>
      </c>
      <c r="CO367" s="105">
        <v>211218.84833333336</v>
      </c>
      <c r="CP367" s="105">
        <v>211218.84833333336</v>
      </c>
      <c r="CQ367" s="105">
        <v>211218.84833333336</v>
      </c>
      <c r="CR367" s="105">
        <v>211218.84833333336</v>
      </c>
      <c r="CS367" s="105">
        <v>211218.84833333336</v>
      </c>
      <c r="CT367" s="105">
        <v>211218.84833333336</v>
      </c>
      <c r="CU367" s="105">
        <v>211218.84833333336</v>
      </c>
      <c r="CV367" s="105">
        <v>211218.84833333336</v>
      </c>
      <c r="CW367" s="106">
        <v>211218.84833333336</v>
      </c>
      <c r="CX367" s="316">
        <v>202904.1621001664</v>
      </c>
      <c r="CY367" s="319">
        <v>202904.1621001664</v>
      </c>
      <c r="CZ367" s="319">
        <v>202904.1621001664</v>
      </c>
      <c r="DA367" s="319">
        <v>202904.1621001664</v>
      </c>
      <c r="DB367" s="319">
        <v>202904.1621001664</v>
      </c>
      <c r="DC367" s="319">
        <v>202904.1621001664</v>
      </c>
      <c r="DD367" s="319">
        <v>202904.1621001664</v>
      </c>
      <c r="DE367" s="319">
        <v>202904.1621001664</v>
      </c>
      <c r="DF367" s="319">
        <v>202904.1621001664</v>
      </c>
      <c r="DG367" s="319">
        <v>202904.1621001664</v>
      </c>
      <c r="DH367" s="319">
        <v>202904.1621001664</v>
      </c>
      <c r="DI367" s="315">
        <v>202904.1621001664</v>
      </c>
      <c r="DJ367" s="104">
        <v>254355.37749999997</v>
      </c>
      <c r="DK367" s="105">
        <v>254355.37749999997</v>
      </c>
      <c r="DL367" s="105">
        <v>254355.37749999997</v>
      </c>
      <c r="DM367" s="105">
        <v>254355.37749999997</v>
      </c>
      <c r="DN367" s="105">
        <v>254355.37749999997</v>
      </c>
      <c r="DO367" s="105">
        <v>254355.37749999997</v>
      </c>
      <c r="DP367" s="105">
        <v>254355.37749999997</v>
      </c>
      <c r="DQ367" s="105">
        <v>254355.37749999997</v>
      </c>
      <c r="DR367" s="105">
        <v>254355.37749999997</v>
      </c>
      <c r="DS367" s="105">
        <v>254355.37749999997</v>
      </c>
      <c r="DT367" s="105">
        <v>254355.37749999997</v>
      </c>
      <c r="DU367" s="106">
        <v>254355.37749999997</v>
      </c>
    </row>
    <row r="368" spans="1:125" ht="30">
      <c r="D368" s="74" t="str">
        <f t="shared" si="71"/>
        <v>4315p</v>
      </c>
      <c r="E368" s="78" t="s">
        <v>304</v>
      </c>
      <c r="F368" s="104"/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6"/>
      <c r="R368" s="104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106"/>
      <c r="AD368" s="104"/>
      <c r="AE368" s="105"/>
      <c r="AF368" s="105"/>
      <c r="AG368" s="105"/>
      <c r="AH368" s="105"/>
      <c r="AI368" s="105"/>
      <c r="AJ368" s="105"/>
      <c r="AK368" s="105"/>
      <c r="AL368" s="105"/>
      <c r="AM368" s="105"/>
      <c r="AN368" s="105"/>
      <c r="AO368" s="106"/>
      <c r="AP368" s="104"/>
      <c r="AQ368" s="105"/>
      <c r="AR368" s="105"/>
      <c r="AS368" s="105"/>
      <c r="AT368" s="105"/>
      <c r="AU368" s="105"/>
      <c r="AV368" s="105"/>
      <c r="AW368" s="105"/>
      <c r="AX368" s="105"/>
      <c r="AY368" s="105"/>
      <c r="AZ368" s="105"/>
      <c r="BA368" s="106"/>
      <c r="BB368" s="104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6"/>
      <c r="BN368" s="104"/>
      <c r="BO368" s="105"/>
      <c r="BP368" s="105"/>
      <c r="BQ368" s="105"/>
      <c r="BR368" s="105"/>
      <c r="BS368" s="105"/>
      <c r="BT368" s="105"/>
      <c r="BU368" s="105"/>
      <c r="BV368" s="105"/>
      <c r="BW368" s="105"/>
      <c r="BX368" s="105"/>
      <c r="BY368" s="106"/>
      <c r="BZ368" s="104"/>
      <c r="CA368" s="105"/>
      <c r="CB368" s="105"/>
      <c r="CC368" s="105"/>
      <c r="CD368" s="105"/>
      <c r="CE368" s="105"/>
      <c r="CF368" s="105"/>
      <c r="CG368" s="105"/>
      <c r="CH368" s="105"/>
      <c r="CI368" s="105"/>
      <c r="CJ368" s="105"/>
      <c r="CK368" s="105"/>
      <c r="CL368" s="104">
        <v>291915.28166666668</v>
      </c>
      <c r="CM368" s="105">
        <v>291915.28166666668</v>
      </c>
      <c r="CN368" s="105">
        <v>291915.28166666668</v>
      </c>
      <c r="CO368" s="105">
        <v>291915.28166666668</v>
      </c>
      <c r="CP368" s="105">
        <v>291915.28166666668</v>
      </c>
      <c r="CQ368" s="105">
        <v>291915.28166666668</v>
      </c>
      <c r="CR368" s="105">
        <v>291915.28166666668</v>
      </c>
      <c r="CS368" s="105">
        <v>291915.28166666668</v>
      </c>
      <c r="CT368" s="105">
        <v>291915.28166666668</v>
      </c>
      <c r="CU368" s="105">
        <v>291915.28166666668</v>
      </c>
      <c r="CV368" s="105">
        <v>291915.28166666668</v>
      </c>
      <c r="CW368" s="106">
        <v>291915.28166666668</v>
      </c>
      <c r="CX368" s="316">
        <v>306527.95618361421</v>
      </c>
      <c r="CY368" s="319">
        <v>306527.95618361421</v>
      </c>
      <c r="CZ368" s="319">
        <v>306527.95618361421</v>
      </c>
      <c r="DA368" s="319">
        <v>306527.95618361421</v>
      </c>
      <c r="DB368" s="319">
        <v>306527.95618361421</v>
      </c>
      <c r="DC368" s="319">
        <v>306527.95618361421</v>
      </c>
      <c r="DD368" s="319">
        <v>306527.95618361421</v>
      </c>
      <c r="DE368" s="319">
        <v>306527.95618361421</v>
      </c>
      <c r="DF368" s="319">
        <v>306527.95618361421</v>
      </c>
      <c r="DG368" s="319">
        <v>306527.95618361421</v>
      </c>
      <c r="DH368" s="319">
        <v>306527.95618361421</v>
      </c>
      <c r="DI368" s="315">
        <v>306527.95618361421</v>
      </c>
      <c r="DJ368" s="104">
        <v>381658.78583333333</v>
      </c>
      <c r="DK368" s="105">
        <v>381658.78583333333</v>
      </c>
      <c r="DL368" s="105">
        <v>381658.78583333333</v>
      </c>
      <c r="DM368" s="105">
        <v>381658.78583333333</v>
      </c>
      <c r="DN368" s="105">
        <v>381658.78583333333</v>
      </c>
      <c r="DO368" s="105">
        <v>381658.78583333333</v>
      </c>
      <c r="DP368" s="105">
        <v>381658.78583333333</v>
      </c>
      <c r="DQ368" s="105">
        <v>381658.78583333333</v>
      </c>
      <c r="DR368" s="105">
        <v>381658.78583333333</v>
      </c>
      <c r="DS368" s="105">
        <v>381658.78583333333</v>
      </c>
      <c r="DT368" s="105">
        <v>381658.78583333333</v>
      </c>
      <c r="DU368" s="106">
        <v>381658.78583333333</v>
      </c>
    </row>
    <row r="369" spans="1:125">
      <c r="D369" s="74" t="str">
        <f t="shared" si="71"/>
        <v>4316p</v>
      </c>
      <c r="E369" s="78" t="s">
        <v>306</v>
      </c>
      <c r="F369" s="104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6"/>
      <c r="R369" s="104"/>
      <c r="S369" s="105"/>
      <c r="T369" s="105"/>
      <c r="U369" s="105"/>
      <c r="V369" s="105"/>
      <c r="W369" s="105"/>
      <c r="X369" s="105"/>
      <c r="Y369" s="105"/>
      <c r="Z369" s="105"/>
      <c r="AA369" s="105"/>
      <c r="AB369" s="105"/>
      <c r="AC369" s="106"/>
      <c r="AD369" s="104"/>
      <c r="AE369" s="105"/>
      <c r="AF369" s="105"/>
      <c r="AG369" s="105"/>
      <c r="AH369" s="105"/>
      <c r="AI369" s="105"/>
      <c r="AJ369" s="105"/>
      <c r="AK369" s="105"/>
      <c r="AL369" s="105"/>
      <c r="AM369" s="105"/>
      <c r="AN369" s="105"/>
      <c r="AO369" s="106"/>
      <c r="AP369" s="104"/>
      <c r="AQ369" s="105"/>
      <c r="AR369" s="105"/>
      <c r="AS369" s="105"/>
      <c r="AT369" s="105"/>
      <c r="AU369" s="105"/>
      <c r="AV369" s="105"/>
      <c r="AW369" s="105"/>
      <c r="AX369" s="105"/>
      <c r="AY369" s="105"/>
      <c r="AZ369" s="105"/>
      <c r="BA369" s="106"/>
      <c r="BB369" s="104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6"/>
      <c r="BN369" s="104"/>
      <c r="BO369" s="105"/>
      <c r="BP369" s="105"/>
      <c r="BQ369" s="105"/>
      <c r="BR369" s="105"/>
      <c r="BS369" s="105"/>
      <c r="BT369" s="105"/>
      <c r="BU369" s="105"/>
      <c r="BV369" s="105"/>
      <c r="BW369" s="105"/>
      <c r="BX369" s="105"/>
      <c r="BY369" s="106"/>
      <c r="BZ369" s="104"/>
      <c r="CA369" s="105"/>
      <c r="CB369" s="105"/>
      <c r="CC369" s="105"/>
      <c r="CD369" s="105"/>
      <c r="CE369" s="105"/>
      <c r="CF369" s="105"/>
      <c r="CG369" s="105"/>
      <c r="CH369" s="105"/>
      <c r="CI369" s="105"/>
      <c r="CJ369" s="105"/>
      <c r="CK369" s="105"/>
      <c r="CL369" s="104">
        <v>31916.666666666668</v>
      </c>
      <c r="CM369" s="105">
        <v>31916.666666666668</v>
      </c>
      <c r="CN369" s="105">
        <v>31916.666666666668</v>
      </c>
      <c r="CO369" s="105">
        <v>31916.666666666668</v>
      </c>
      <c r="CP369" s="105">
        <v>31916.666666666668</v>
      </c>
      <c r="CQ369" s="105">
        <v>31916.666666666668</v>
      </c>
      <c r="CR369" s="105">
        <v>31916.666666666668</v>
      </c>
      <c r="CS369" s="105">
        <v>31916.666666666668</v>
      </c>
      <c r="CT369" s="105">
        <v>31916.666666666668</v>
      </c>
      <c r="CU369" s="105">
        <v>31916.666666666668</v>
      </c>
      <c r="CV369" s="105">
        <v>31916.666666666668</v>
      </c>
      <c r="CW369" s="106">
        <v>31916.666666666668</v>
      </c>
      <c r="CX369" s="316">
        <v>95730.020462700966</v>
      </c>
      <c r="CY369" s="319">
        <v>95730.020462700966</v>
      </c>
      <c r="CZ369" s="319">
        <v>95730.020462700966</v>
      </c>
      <c r="DA369" s="319">
        <v>95730.020462700966</v>
      </c>
      <c r="DB369" s="319">
        <v>95730.020462700966</v>
      </c>
      <c r="DC369" s="319">
        <v>95730.020462700966</v>
      </c>
      <c r="DD369" s="319">
        <v>95730.020462700966</v>
      </c>
      <c r="DE369" s="319">
        <v>95730.020462700966</v>
      </c>
      <c r="DF369" s="319">
        <v>95730.020462700966</v>
      </c>
      <c r="DG369" s="319">
        <v>95730.020462700966</v>
      </c>
      <c r="DH369" s="319">
        <v>95730.020462700966</v>
      </c>
      <c r="DI369" s="315">
        <v>95730.020462700966</v>
      </c>
      <c r="DJ369" s="104">
        <v>91041.666666666672</v>
      </c>
      <c r="DK369" s="105">
        <v>91041.666666666672</v>
      </c>
      <c r="DL369" s="105">
        <v>91041.666666666672</v>
      </c>
      <c r="DM369" s="105">
        <v>91041.666666666672</v>
      </c>
      <c r="DN369" s="105">
        <v>91041.666666666672</v>
      </c>
      <c r="DO369" s="105">
        <v>91041.666666666672</v>
      </c>
      <c r="DP369" s="105">
        <v>91041.666666666672</v>
      </c>
      <c r="DQ369" s="105">
        <v>91041.666666666672</v>
      </c>
      <c r="DR369" s="105">
        <v>91041.666666666672</v>
      </c>
      <c r="DS369" s="105">
        <v>91041.666666666672</v>
      </c>
      <c r="DT369" s="105">
        <v>91041.666666666672</v>
      </c>
      <c r="DU369" s="106">
        <v>91041.666666666672</v>
      </c>
    </row>
    <row r="370" spans="1:125">
      <c r="D370" s="74" t="str">
        <f t="shared" si="71"/>
        <v>4317p</v>
      </c>
      <c r="E370" s="78" t="s">
        <v>308</v>
      </c>
      <c r="F370" s="104"/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6"/>
      <c r="R370" s="104"/>
      <c r="S370" s="105"/>
      <c r="T370" s="105"/>
      <c r="U370" s="105"/>
      <c r="V370" s="105"/>
      <c r="W370" s="105"/>
      <c r="X370" s="105"/>
      <c r="Y370" s="105"/>
      <c r="Z370" s="105"/>
      <c r="AA370" s="105"/>
      <c r="AB370" s="105"/>
      <c r="AC370" s="106"/>
      <c r="AD370" s="104"/>
      <c r="AE370" s="105"/>
      <c r="AF370" s="105"/>
      <c r="AG370" s="105"/>
      <c r="AH370" s="105"/>
      <c r="AI370" s="105"/>
      <c r="AJ370" s="105"/>
      <c r="AK370" s="105"/>
      <c r="AL370" s="105"/>
      <c r="AM370" s="105"/>
      <c r="AN370" s="105"/>
      <c r="AO370" s="106"/>
      <c r="AP370" s="104"/>
      <c r="AQ370" s="105"/>
      <c r="AR370" s="105"/>
      <c r="AS370" s="105"/>
      <c r="AT370" s="105"/>
      <c r="AU370" s="105"/>
      <c r="AV370" s="105"/>
      <c r="AW370" s="105"/>
      <c r="AX370" s="105"/>
      <c r="AY370" s="105"/>
      <c r="AZ370" s="105"/>
      <c r="BA370" s="106"/>
      <c r="BB370" s="104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6"/>
      <c r="BN370" s="104"/>
      <c r="BO370" s="105"/>
      <c r="BP370" s="105"/>
      <c r="BQ370" s="105"/>
      <c r="BR370" s="105"/>
      <c r="BS370" s="105"/>
      <c r="BT370" s="105"/>
      <c r="BU370" s="105"/>
      <c r="BV370" s="105"/>
      <c r="BW370" s="105"/>
      <c r="BX370" s="105"/>
      <c r="BY370" s="106"/>
      <c r="BZ370" s="104"/>
      <c r="CA370" s="105"/>
      <c r="CB370" s="105"/>
      <c r="CC370" s="105"/>
      <c r="CD370" s="105"/>
      <c r="CE370" s="105"/>
      <c r="CF370" s="105"/>
      <c r="CG370" s="105"/>
      <c r="CH370" s="105"/>
      <c r="CI370" s="105"/>
      <c r="CJ370" s="105"/>
      <c r="CK370" s="105"/>
      <c r="CL370" s="104">
        <v>87300</v>
      </c>
      <c r="CM370" s="105">
        <v>87300</v>
      </c>
      <c r="CN370" s="105">
        <v>87300</v>
      </c>
      <c r="CO370" s="105">
        <v>87300</v>
      </c>
      <c r="CP370" s="105">
        <v>87300</v>
      </c>
      <c r="CQ370" s="105">
        <v>87300</v>
      </c>
      <c r="CR370" s="105">
        <v>87300</v>
      </c>
      <c r="CS370" s="105">
        <v>87300</v>
      </c>
      <c r="CT370" s="105">
        <v>87300</v>
      </c>
      <c r="CU370" s="105">
        <v>87300</v>
      </c>
      <c r="CV370" s="105">
        <v>87300</v>
      </c>
      <c r="CW370" s="106">
        <v>87300</v>
      </c>
      <c r="CX370" s="316">
        <v>755012.08940762596</v>
      </c>
      <c r="CY370" s="319">
        <v>755012.08940762596</v>
      </c>
      <c r="CZ370" s="319">
        <v>755012.08940762596</v>
      </c>
      <c r="DA370" s="319">
        <v>755012.08940762596</v>
      </c>
      <c r="DB370" s="319">
        <v>755012.08940762596</v>
      </c>
      <c r="DC370" s="319">
        <v>755012.08940762596</v>
      </c>
      <c r="DD370" s="319">
        <v>755012.08940762596</v>
      </c>
      <c r="DE370" s="319">
        <v>755012.08940762596</v>
      </c>
      <c r="DF370" s="319">
        <v>755012.08940762596</v>
      </c>
      <c r="DG370" s="319">
        <v>755012.08940762596</v>
      </c>
      <c r="DH370" s="319">
        <v>755012.08940762596</v>
      </c>
      <c r="DI370" s="315">
        <v>755012.08940762596</v>
      </c>
      <c r="DJ370" s="104">
        <v>733666.66666666663</v>
      </c>
      <c r="DK370" s="105">
        <v>733666.66666666663</v>
      </c>
      <c r="DL370" s="105">
        <v>733666.66666666663</v>
      </c>
      <c r="DM370" s="105">
        <v>733666.66666666663</v>
      </c>
      <c r="DN370" s="105">
        <v>733666.66666666663</v>
      </c>
      <c r="DO370" s="105">
        <v>733666.66666666663</v>
      </c>
      <c r="DP370" s="105">
        <v>733666.66666666663</v>
      </c>
      <c r="DQ370" s="105">
        <v>733666.66666666663</v>
      </c>
      <c r="DR370" s="105">
        <v>733666.66666666663</v>
      </c>
      <c r="DS370" s="105">
        <v>733666.66666666663</v>
      </c>
      <c r="DT370" s="105">
        <v>733666.66666666663</v>
      </c>
      <c r="DU370" s="106">
        <v>733666.66666666663</v>
      </c>
    </row>
    <row r="371" spans="1:125">
      <c r="D371" s="74" t="str">
        <f t="shared" si="71"/>
        <v>4318p</v>
      </c>
      <c r="E371" s="78" t="s">
        <v>310</v>
      </c>
      <c r="F371" s="104"/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6"/>
      <c r="R371" s="104"/>
      <c r="S371" s="105"/>
      <c r="T371" s="105"/>
      <c r="U371" s="105"/>
      <c r="V371" s="105"/>
      <c r="W371" s="105"/>
      <c r="X371" s="105"/>
      <c r="Y371" s="105"/>
      <c r="Z371" s="105"/>
      <c r="AA371" s="105"/>
      <c r="AB371" s="105"/>
      <c r="AC371" s="106"/>
      <c r="AD371" s="104"/>
      <c r="AE371" s="105"/>
      <c r="AF371" s="105"/>
      <c r="AG371" s="105"/>
      <c r="AH371" s="105"/>
      <c r="AI371" s="105"/>
      <c r="AJ371" s="105"/>
      <c r="AK371" s="105"/>
      <c r="AL371" s="105"/>
      <c r="AM371" s="105"/>
      <c r="AN371" s="105"/>
      <c r="AO371" s="106"/>
      <c r="AP371" s="104"/>
      <c r="AQ371" s="105"/>
      <c r="AR371" s="105"/>
      <c r="AS371" s="105"/>
      <c r="AT371" s="105"/>
      <c r="AU371" s="105"/>
      <c r="AV371" s="105"/>
      <c r="AW371" s="105"/>
      <c r="AX371" s="105"/>
      <c r="AY371" s="105"/>
      <c r="AZ371" s="105"/>
      <c r="BA371" s="106"/>
      <c r="BB371" s="104"/>
      <c r="BC371" s="105"/>
      <c r="BD371" s="105"/>
      <c r="BE371" s="105"/>
      <c r="BF371" s="105"/>
      <c r="BG371" s="105"/>
      <c r="BH371" s="105"/>
      <c r="BI371" s="105"/>
      <c r="BJ371" s="105"/>
      <c r="BK371" s="105"/>
      <c r="BL371" s="105"/>
      <c r="BM371" s="106"/>
      <c r="BN371" s="104"/>
      <c r="BO371" s="105"/>
      <c r="BP371" s="105"/>
      <c r="BQ371" s="105"/>
      <c r="BR371" s="105"/>
      <c r="BS371" s="105"/>
      <c r="BT371" s="105"/>
      <c r="BU371" s="105"/>
      <c r="BV371" s="105"/>
      <c r="BW371" s="105"/>
      <c r="BX371" s="105"/>
      <c r="BY371" s="106"/>
      <c r="BZ371" s="104"/>
      <c r="CA371" s="105"/>
      <c r="CB371" s="105"/>
      <c r="CC371" s="105"/>
      <c r="CD371" s="105"/>
      <c r="CE371" s="105"/>
      <c r="CF371" s="105"/>
      <c r="CG371" s="105"/>
      <c r="CH371" s="105"/>
      <c r="CI371" s="105"/>
      <c r="CJ371" s="105"/>
      <c r="CK371" s="105"/>
      <c r="CL371" s="104">
        <v>1415750</v>
      </c>
      <c r="CM371" s="105">
        <v>1415750</v>
      </c>
      <c r="CN371" s="105">
        <v>1415750</v>
      </c>
      <c r="CO371" s="105">
        <v>1415750</v>
      </c>
      <c r="CP371" s="105">
        <v>1415750</v>
      </c>
      <c r="CQ371" s="105">
        <v>1415750</v>
      </c>
      <c r="CR371" s="105">
        <v>1415750</v>
      </c>
      <c r="CS371" s="105">
        <v>1415750</v>
      </c>
      <c r="CT371" s="105">
        <v>1415750</v>
      </c>
      <c r="CU371" s="105">
        <v>1415750</v>
      </c>
      <c r="CV371" s="105">
        <v>1415750</v>
      </c>
      <c r="CW371" s="106">
        <v>1415750</v>
      </c>
      <c r="CX371" s="316">
        <v>744893.74616509536</v>
      </c>
      <c r="CY371" s="319">
        <v>744893.74616509536</v>
      </c>
      <c r="CZ371" s="319">
        <v>744893.74616509536</v>
      </c>
      <c r="DA371" s="319">
        <v>744893.74616509536</v>
      </c>
      <c r="DB371" s="319">
        <v>744893.74616509536</v>
      </c>
      <c r="DC371" s="319">
        <v>744893.74616509536</v>
      </c>
      <c r="DD371" s="319">
        <v>744893.74616509536</v>
      </c>
      <c r="DE371" s="319">
        <v>744893.74616509536</v>
      </c>
      <c r="DF371" s="319">
        <v>744893.74616509536</v>
      </c>
      <c r="DG371" s="319">
        <v>744893.74616509536</v>
      </c>
      <c r="DH371" s="319">
        <v>744893.74616509536</v>
      </c>
      <c r="DI371" s="315">
        <v>744893.74616509536</v>
      </c>
      <c r="DJ371" s="104">
        <v>734362.96666666667</v>
      </c>
      <c r="DK371" s="105">
        <v>734362.96666666667</v>
      </c>
      <c r="DL371" s="105">
        <v>734362.96666666667</v>
      </c>
      <c r="DM371" s="105">
        <v>734362.96666666667</v>
      </c>
      <c r="DN371" s="105">
        <v>734362.96666666667</v>
      </c>
      <c r="DO371" s="105">
        <v>734362.96666666667</v>
      </c>
      <c r="DP371" s="105">
        <v>734362.96666666667</v>
      </c>
      <c r="DQ371" s="105">
        <v>734362.96666666667</v>
      </c>
      <c r="DR371" s="105">
        <v>734362.96666666667</v>
      </c>
      <c r="DS371" s="105">
        <v>734362.96666666667</v>
      </c>
      <c r="DT371" s="105">
        <v>734362.96666666667</v>
      </c>
      <c r="DU371" s="106">
        <v>734362.96666666667</v>
      </c>
    </row>
    <row r="372" spans="1:125">
      <c r="D372" s="74" t="str">
        <f t="shared" si="71"/>
        <v>4319p</v>
      </c>
      <c r="E372" s="78" t="s">
        <v>312</v>
      </c>
      <c r="F372" s="104"/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  <c r="Q372" s="106"/>
      <c r="R372" s="104"/>
      <c r="S372" s="105"/>
      <c r="T372" s="105"/>
      <c r="U372" s="105"/>
      <c r="V372" s="105"/>
      <c r="W372" s="105"/>
      <c r="X372" s="105"/>
      <c r="Y372" s="105"/>
      <c r="Z372" s="105"/>
      <c r="AA372" s="105"/>
      <c r="AB372" s="105"/>
      <c r="AC372" s="106"/>
      <c r="AD372" s="104"/>
      <c r="AE372" s="105"/>
      <c r="AF372" s="105"/>
      <c r="AG372" s="105"/>
      <c r="AH372" s="105"/>
      <c r="AI372" s="105"/>
      <c r="AJ372" s="105"/>
      <c r="AK372" s="105"/>
      <c r="AL372" s="105"/>
      <c r="AM372" s="105"/>
      <c r="AN372" s="105"/>
      <c r="AO372" s="106"/>
      <c r="AP372" s="104"/>
      <c r="AQ372" s="105"/>
      <c r="AR372" s="105"/>
      <c r="AS372" s="105"/>
      <c r="AT372" s="105"/>
      <c r="AU372" s="105"/>
      <c r="AV372" s="105"/>
      <c r="AW372" s="105"/>
      <c r="AX372" s="105"/>
      <c r="AY372" s="105"/>
      <c r="AZ372" s="105"/>
      <c r="BA372" s="106"/>
      <c r="BB372" s="104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6"/>
      <c r="BN372" s="104"/>
      <c r="BO372" s="105"/>
      <c r="BP372" s="105"/>
      <c r="BQ372" s="105"/>
      <c r="BR372" s="105"/>
      <c r="BS372" s="105"/>
      <c r="BT372" s="105"/>
      <c r="BU372" s="105"/>
      <c r="BV372" s="105"/>
      <c r="BW372" s="105"/>
      <c r="BX372" s="105"/>
      <c r="BY372" s="106"/>
      <c r="BZ372" s="104"/>
      <c r="CA372" s="105"/>
      <c r="CB372" s="105"/>
      <c r="CC372" s="105"/>
      <c r="CD372" s="105"/>
      <c r="CE372" s="105"/>
      <c r="CF372" s="105"/>
      <c r="CG372" s="105"/>
      <c r="CH372" s="105"/>
      <c r="CI372" s="105"/>
      <c r="CJ372" s="105"/>
      <c r="CK372" s="105"/>
      <c r="CL372" s="104">
        <v>160874.05583333332</v>
      </c>
      <c r="CM372" s="105">
        <v>160874.05583333332</v>
      </c>
      <c r="CN372" s="105">
        <v>160874.05583333332</v>
      </c>
      <c r="CO372" s="105">
        <v>160874.05583333332</v>
      </c>
      <c r="CP372" s="105">
        <v>160874.05583333332</v>
      </c>
      <c r="CQ372" s="105">
        <v>160874.05583333332</v>
      </c>
      <c r="CR372" s="105">
        <v>160874.05583333332</v>
      </c>
      <c r="CS372" s="105">
        <v>160874.05583333332</v>
      </c>
      <c r="CT372" s="105">
        <v>160874.05583333332</v>
      </c>
      <c r="CU372" s="105">
        <v>160874.05583333332</v>
      </c>
      <c r="CV372" s="105">
        <v>160874.05583333332</v>
      </c>
      <c r="CW372" s="106">
        <v>160874.05583333332</v>
      </c>
      <c r="CX372" s="316">
        <v>261616.69204225147</v>
      </c>
      <c r="CY372" s="319">
        <v>261616.69204225147</v>
      </c>
      <c r="CZ372" s="319">
        <v>261616.69204225147</v>
      </c>
      <c r="DA372" s="319">
        <v>261616.69204225147</v>
      </c>
      <c r="DB372" s="319">
        <v>261616.69204225147</v>
      </c>
      <c r="DC372" s="319">
        <v>261616.69204225147</v>
      </c>
      <c r="DD372" s="319">
        <v>261616.69204225147</v>
      </c>
      <c r="DE372" s="319">
        <v>261616.69204225147</v>
      </c>
      <c r="DF372" s="319">
        <v>261616.69204225147</v>
      </c>
      <c r="DG372" s="319">
        <v>261616.69204225147</v>
      </c>
      <c r="DH372" s="319">
        <v>261616.69204225147</v>
      </c>
      <c r="DI372" s="315">
        <v>261616.69204225147</v>
      </c>
      <c r="DJ372" s="104">
        <v>1368004.0883333334</v>
      </c>
      <c r="DK372" s="105">
        <v>1368004.0883333334</v>
      </c>
      <c r="DL372" s="105">
        <v>1368004.0883333334</v>
      </c>
      <c r="DM372" s="105">
        <v>1368004.0883333334</v>
      </c>
      <c r="DN372" s="105">
        <v>1368004.0883333334</v>
      </c>
      <c r="DO372" s="105">
        <v>1368004.0883333334</v>
      </c>
      <c r="DP372" s="105">
        <v>1368004.0883333334</v>
      </c>
      <c r="DQ372" s="105">
        <v>1368004.0883333334</v>
      </c>
      <c r="DR372" s="105">
        <v>1368004.0883333334</v>
      </c>
      <c r="DS372" s="105">
        <v>1368004.0883333334</v>
      </c>
      <c r="DT372" s="105">
        <v>1368004.0883333334</v>
      </c>
      <c r="DU372" s="106">
        <v>1368004.0883333334</v>
      </c>
    </row>
    <row r="373" spans="1:125" s="9" customFormat="1">
      <c r="A373" s="140" t="s">
        <v>100</v>
      </c>
      <c r="B373" s="140" t="s">
        <v>100</v>
      </c>
      <c r="C373" s="140">
        <v>432</v>
      </c>
      <c r="D373" s="140" t="str">
        <f t="shared" si="71"/>
        <v>432p</v>
      </c>
      <c r="E373" s="141" t="s">
        <v>314</v>
      </c>
      <c r="F373" s="142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4"/>
      <c r="R373" s="142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4"/>
      <c r="AD373" s="142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4"/>
      <c r="AP373" s="142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4"/>
      <c r="BB373" s="142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4"/>
      <c r="BN373" s="142"/>
      <c r="BO373" s="143"/>
      <c r="BP373" s="143"/>
      <c r="BQ373" s="143"/>
      <c r="BR373" s="143"/>
      <c r="BS373" s="143"/>
      <c r="BT373" s="143"/>
      <c r="BU373" s="143"/>
      <c r="BV373" s="143"/>
      <c r="BW373" s="143"/>
      <c r="BX373" s="143"/>
      <c r="BY373" s="144"/>
      <c r="BZ373" s="142"/>
      <c r="CA373" s="143"/>
      <c r="CB373" s="143"/>
      <c r="CC373" s="143"/>
      <c r="CD373" s="143"/>
      <c r="CE373" s="143"/>
      <c r="CF373" s="143"/>
      <c r="CG373" s="143"/>
      <c r="CH373" s="143"/>
      <c r="CI373" s="143"/>
      <c r="CJ373" s="143"/>
      <c r="CK373" s="143"/>
      <c r="CL373" s="142">
        <f t="shared" ref="CL373:CX373" si="84">+SUM(CL374:CL379)</f>
        <v>20833.333333333332</v>
      </c>
      <c r="CM373" s="143">
        <f t="shared" si="84"/>
        <v>20833.333333333332</v>
      </c>
      <c r="CN373" s="143">
        <f t="shared" si="84"/>
        <v>20833.333333333332</v>
      </c>
      <c r="CO373" s="143">
        <f t="shared" si="84"/>
        <v>20833.333333333332</v>
      </c>
      <c r="CP373" s="143">
        <f t="shared" si="84"/>
        <v>20833.333333333332</v>
      </c>
      <c r="CQ373" s="143">
        <f t="shared" si="84"/>
        <v>20833.333333333332</v>
      </c>
      <c r="CR373" s="143">
        <f t="shared" si="84"/>
        <v>20833.333333333332</v>
      </c>
      <c r="CS373" s="143">
        <f t="shared" si="84"/>
        <v>20833.333333333332</v>
      </c>
      <c r="CT373" s="143">
        <f t="shared" si="84"/>
        <v>20833.333333333332</v>
      </c>
      <c r="CU373" s="143">
        <f t="shared" si="84"/>
        <v>20833.333333333332</v>
      </c>
      <c r="CV373" s="143">
        <f t="shared" si="84"/>
        <v>20833.333333333332</v>
      </c>
      <c r="CW373" s="144">
        <f t="shared" si="84"/>
        <v>20833.333333333332</v>
      </c>
      <c r="CX373" s="317">
        <f t="shared" si="84"/>
        <v>186026.65369250745</v>
      </c>
      <c r="CY373" s="320">
        <f t="shared" ref="CY373:DI373" si="85">+SUM(CY374:CY379)</f>
        <v>186026.65369250745</v>
      </c>
      <c r="CZ373" s="320">
        <f t="shared" si="85"/>
        <v>186026.65369250745</v>
      </c>
      <c r="DA373" s="320">
        <f t="shared" si="85"/>
        <v>186026.65369250745</v>
      </c>
      <c r="DB373" s="320">
        <f t="shared" si="85"/>
        <v>186026.65369250745</v>
      </c>
      <c r="DC373" s="320">
        <f t="shared" si="85"/>
        <v>186026.65369250745</v>
      </c>
      <c r="DD373" s="320">
        <f t="shared" si="85"/>
        <v>186026.65369250745</v>
      </c>
      <c r="DE373" s="320">
        <f t="shared" si="85"/>
        <v>186026.65369250745</v>
      </c>
      <c r="DF373" s="320">
        <f t="shared" si="85"/>
        <v>186026.65369250745</v>
      </c>
      <c r="DG373" s="320">
        <f t="shared" si="85"/>
        <v>186026.65369250745</v>
      </c>
      <c r="DH373" s="320">
        <f t="shared" si="85"/>
        <v>186026.65369250745</v>
      </c>
      <c r="DI373" s="318">
        <f t="shared" si="85"/>
        <v>186026.65369250745</v>
      </c>
      <c r="DJ373" s="142">
        <f>+SUM(DJ374:DJ379)</f>
        <v>35625</v>
      </c>
      <c r="DK373" s="143">
        <f t="shared" ref="DK373:DU373" si="86">+SUM(DK374:DK379)</f>
        <v>35625</v>
      </c>
      <c r="DL373" s="143">
        <f t="shared" si="86"/>
        <v>35625</v>
      </c>
      <c r="DM373" s="143">
        <f t="shared" si="86"/>
        <v>35625</v>
      </c>
      <c r="DN373" s="143">
        <f t="shared" si="86"/>
        <v>35625</v>
      </c>
      <c r="DO373" s="143">
        <f t="shared" si="86"/>
        <v>35625</v>
      </c>
      <c r="DP373" s="143">
        <f t="shared" si="86"/>
        <v>35625</v>
      </c>
      <c r="DQ373" s="143">
        <f t="shared" si="86"/>
        <v>35625</v>
      </c>
      <c r="DR373" s="143">
        <f t="shared" si="86"/>
        <v>35625</v>
      </c>
      <c r="DS373" s="143">
        <f t="shared" si="86"/>
        <v>35625</v>
      </c>
      <c r="DT373" s="143">
        <f t="shared" si="86"/>
        <v>35625</v>
      </c>
      <c r="DU373" s="144">
        <f t="shared" si="86"/>
        <v>35625</v>
      </c>
    </row>
    <row r="374" spans="1:125" ht="30">
      <c r="D374" s="74" t="str">
        <f t="shared" si="71"/>
        <v>4321p</v>
      </c>
      <c r="E374" s="78" t="s">
        <v>316</v>
      </c>
      <c r="F374" s="104"/>
      <c r="G374" s="105"/>
      <c r="H374" s="105"/>
      <c r="I374" s="105"/>
      <c r="J374" s="105"/>
      <c r="K374" s="105"/>
      <c r="L374" s="105"/>
      <c r="M374" s="105"/>
      <c r="N374" s="105"/>
      <c r="O374" s="105"/>
      <c r="P374" s="105"/>
      <c r="Q374" s="106"/>
      <c r="R374" s="104"/>
      <c r="S374" s="105"/>
      <c r="T374" s="105"/>
      <c r="U374" s="105"/>
      <c r="V374" s="105"/>
      <c r="W374" s="105"/>
      <c r="X374" s="105"/>
      <c r="Y374" s="105"/>
      <c r="Z374" s="105"/>
      <c r="AA374" s="105"/>
      <c r="AB374" s="105"/>
      <c r="AC374" s="106"/>
      <c r="AD374" s="104"/>
      <c r="AE374" s="105"/>
      <c r="AF374" s="105"/>
      <c r="AG374" s="105"/>
      <c r="AH374" s="105"/>
      <c r="AI374" s="105"/>
      <c r="AJ374" s="105"/>
      <c r="AK374" s="105"/>
      <c r="AL374" s="105"/>
      <c r="AM374" s="105"/>
      <c r="AN374" s="105"/>
      <c r="AO374" s="106"/>
      <c r="AP374" s="104"/>
      <c r="AQ374" s="105"/>
      <c r="AR374" s="105"/>
      <c r="AS374" s="105"/>
      <c r="AT374" s="105"/>
      <c r="AU374" s="105"/>
      <c r="AV374" s="105"/>
      <c r="AW374" s="105"/>
      <c r="AX374" s="105"/>
      <c r="AY374" s="105"/>
      <c r="AZ374" s="105"/>
      <c r="BA374" s="106"/>
      <c r="BB374" s="104"/>
      <c r="BC374" s="105"/>
      <c r="BD374" s="105"/>
      <c r="BE374" s="105"/>
      <c r="BF374" s="105"/>
      <c r="BG374" s="105"/>
      <c r="BH374" s="105"/>
      <c r="BI374" s="105"/>
      <c r="BJ374" s="105"/>
      <c r="BK374" s="105"/>
      <c r="BL374" s="105"/>
      <c r="BM374" s="106"/>
      <c r="BN374" s="104"/>
      <c r="BO374" s="105"/>
      <c r="BP374" s="105"/>
      <c r="BQ374" s="105"/>
      <c r="BR374" s="105"/>
      <c r="BS374" s="105"/>
      <c r="BT374" s="105"/>
      <c r="BU374" s="105"/>
      <c r="BV374" s="105"/>
      <c r="BW374" s="105"/>
      <c r="BX374" s="105"/>
      <c r="BY374" s="106"/>
      <c r="BZ374" s="104"/>
      <c r="CA374" s="105"/>
      <c r="CB374" s="105"/>
      <c r="CC374" s="105"/>
      <c r="CD374" s="105"/>
      <c r="CE374" s="105"/>
      <c r="CF374" s="105"/>
      <c r="CG374" s="105"/>
      <c r="CH374" s="105"/>
      <c r="CI374" s="105"/>
      <c r="CJ374" s="105"/>
      <c r="CK374" s="105"/>
      <c r="CL374" s="104"/>
      <c r="CM374" s="105"/>
      <c r="CN374" s="105"/>
      <c r="CO374" s="105"/>
      <c r="CP374" s="105"/>
      <c r="CQ374" s="105"/>
      <c r="CR374" s="105"/>
      <c r="CS374" s="105"/>
      <c r="CT374" s="105"/>
      <c r="CU374" s="105"/>
      <c r="CV374" s="105"/>
      <c r="CW374" s="106"/>
      <c r="CX374" s="316">
        <v>0</v>
      </c>
      <c r="CY374" s="319">
        <v>0</v>
      </c>
      <c r="CZ374" s="319">
        <v>0</v>
      </c>
      <c r="DA374" s="319">
        <v>0</v>
      </c>
      <c r="DB374" s="319">
        <v>0</v>
      </c>
      <c r="DC374" s="319">
        <v>0</v>
      </c>
      <c r="DD374" s="319">
        <v>0</v>
      </c>
      <c r="DE374" s="319">
        <v>0</v>
      </c>
      <c r="DF374" s="319">
        <v>0</v>
      </c>
      <c r="DG374" s="319">
        <v>0</v>
      </c>
      <c r="DH374" s="319">
        <v>0</v>
      </c>
      <c r="DI374" s="315">
        <v>0</v>
      </c>
      <c r="DJ374" s="104">
        <v>0</v>
      </c>
      <c r="DK374" s="105">
        <v>0</v>
      </c>
      <c r="DL374" s="105">
        <v>0</v>
      </c>
      <c r="DM374" s="105">
        <v>0</v>
      </c>
      <c r="DN374" s="105">
        <v>0</v>
      </c>
      <c r="DO374" s="105">
        <v>0</v>
      </c>
      <c r="DP374" s="105">
        <v>0</v>
      </c>
      <c r="DQ374" s="105">
        <v>0</v>
      </c>
      <c r="DR374" s="105">
        <v>0</v>
      </c>
      <c r="DS374" s="105">
        <v>0</v>
      </c>
      <c r="DT374" s="105">
        <v>0</v>
      </c>
      <c r="DU374" s="106">
        <v>0</v>
      </c>
    </row>
    <row r="375" spans="1:125">
      <c r="D375" s="74" t="str">
        <f t="shared" si="71"/>
        <v>4322p</v>
      </c>
      <c r="E375" s="78" t="s">
        <v>318</v>
      </c>
      <c r="F375" s="104"/>
      <c r="G375" s="105"/>
      <c r="H375" s="105"/>
      <c r="I375" s="105"/>
      <c r="J375" s="105"/>
      <c r="K375" s="105"/>
      <c r="L375" s="105"/>
      <c r="M375" s="105"/>
      <c r="N375" s="105"/>
      <c r="O375" s="105"/>
      <c r="P375" s="105"/>
      <c r="Q375" s="106"/>
      <c r="R375" s="104"/>
      <c r="S375" s="105"/>
      <c r="T375" s="105"/>
      <c r="U375" s="105"/>
      <c r="V375" s="105"/>
      <c r="W375" s="105"/>
      <c r="X375" s="105"/>
      <c r="Y375" s="105"/>
      <c r="Z375" s="105"/>
      <c r="AA375" s="105"/>
      <c r="AB375" s="105"/>
      <c r="AC375" s="106"/>
      <c r="AD375" s="104"/>
      <c r="AE375" s="105"/>
      <c r="AF375" s="105"/>
      <c r="AG375" s="105"/>
      <c r="AH375" s="105"/>
      <c r="AI375" s="105"/>
      <c r="AJ375" s="105"/>
      <c r="AK375" s="105"/>
      <c r="AL375" s="105"/>
      <c r="AM375" s="105"/>
      <c r="AN375" s="105"/>
      <c r="AO375" s="106"/>
      <c r="AP375" s="104"/>
      <c r="AQ375" s="105"/>
      <c r="AR375" s="105"/>
      <c r="AS375" s="105"/>
      <c r="AT375" s="105"/>
      <c r="AU375" s="105"/>
      <c r="AV375" s="105"/>
      <c r="AW375" s="105"/>
      <c r="AX375" s="105"/>
      <c r="AY375" s="105"/>
      <c r="AZ375" s="105"/>
      <c r="BA375" s="106"/>
      <c r="BB375" s="104"/>
      <c r="BC375" s="105"/>
      <c r="BD375" s="105"/>
      <c r="BE375" s="105"/>
      <c r="BF375" s="105"/>
      <c r="BG375" s="105"/>
      <c r="BH375" s="105"/>
      <c r="BI375" s="105"/>
      <c r="BJ375" s="105"/>
      <c r="BK375" s="105"/>
      <c r="BL375" s="105"/>
      <c r="BM375" s="106"/>
      <c r="BN375" s="104"/>
      <c r="BO375" s="105"/>
      <c r="BP375" s="105"/>
      <c r="BQ375" s="105"/>
      <c r="BR375" s="105"/>
      <c r="BS375" s="105"/>
      <c r="BT375" s="105"/>
      <c r="BU375" s="105"/>
      <c r="BV375" s="105"/>
      <c r="BW375" s="105"/>
      <c r="BX375" s="105"/>
      <c r="BY375" s="106"/>
      <c r="BZ375" s="104"/>
      <c r="CA375" s="105"/>
      <c r="CB375" s="105"/>
      <c r="CC375" s="105"/>
      <c r="CD375" s="105"/>
      <c r="CE375" s="105"/>
      <c r="CF375" s="105"/>
      <c r="CG375" s="105"/>
      <c r="CH375" s="105"/>
      <c r="CI375" s="105"/>
      <c r="CJ375" s="105"/>
      <c r="CK375" s="105"/>
      <c r="CL375" s="104"/>
      <c r="CM375" s="105"/>
      <c r="CN375" s="105"/>
      <c r="CO375" s="105"/>
      <c r="CP375" s="105"/>
      <c r="CQ375" s="105"/>
      <c r="CR375" s="105"/>
      <c r="CS375" s="105"/>
      <c r="CT375" s="105"/>
      <c r="CU375" s="105"/>
      <c r="CV375" s="105"/>
      <c r="CW375" s="106"/>
      <c r="CX375" s="316">
        <v>0</v>
      </c>
      <c r="CY375" s="319">
        <v>0</v>
      </c>
      <c r="CZ375" s="319">
        <v>0</v>
      </c>
      <c r="DA375" s="319">
        <v>0</v>
      </c>
      <c r="DB375" s="319">
        <v>0</v>
      </c>
      <c r="DC375" s="319">
        <v>0</v>
      </c>
      <c r="DD375" s="319">
        <v>0</v>
      </c>
      <c r="DE375" s="319">
        <v>0</v>
      </c>
      <c r="DF375" s="319">
        <v>0</v>
      </c>
      <c r="DG375" s="319">
        <v>0</v>
      </c>
      <c r="DH375" s="319">
        <v>0</v>
      </c>
      <c r="DI375" s="315">
        <v>0</v>
      </c>
      <c r="DJ375" s="104">
        <v>0</v>
      </c>
      <c r="DK375" s="105">
        <v>0</v>
      </c>
      <c r="DL375" s="105">
        <v>0</v>
      </c>
      <c r="DM375" s="105">
        <v>0</v>
      </c>
      <c r="DN375" s="105">
        <v>0</v>
      </c>
      <c r="DO375" s="105">
        <v>0</v>
      </c>
      <c r="DP375" s="105">
        <v>0</v>
      </c>
      <c r="DQ375" s="105">
        <v>0</v>
      </c>
      <c r="DR375" s="105">
        <v>0</v>
      </c>
      <c r="DS375" s="105">
        <v>0</v>
      </c>
      <c r="DT375" s="105">
        <v>0</v>
      </c>
      <c r="DU375" s="106">
        <v>0</v>
      </c>
    </row>
    <row r="376" spans="1:125">
      <c r="D376" s="74" t="str">
        <f t="shared" si="71"/>
        <v>4323p</v>
      </c>
      <c r="E376" s="78" t="s">
        <v>320</v>
      </c>
      <c r="F376" s="104"/>
      <c r="G376" s="105"/>
      <c r="H376" s="105"/>
      <c r="I376" s="105"/>
      <c r="J376" s="105"/>
      <c r="K376" s="105"/>
      <c r="L376" s="105"/>
      <c r="M376" s="105"/>
      <c r="N376" s="105"/>
      <c r="O376" s="105"/>
      <c r="P376" s="105"/>
      <c r="Q376" s="106"/>
      <c r="R376" s="104"/>
      <c r="S376" s="105"/>
      <c r="T376" s="105"/>
      <c r="U376" s="105"/>
      <c r="V376" s="105"/>
      <c r="W376" s="105"/>
      <c r="X376" s="105"/>
      <c r="Y376" s="105"/>
      <c r="Z376" s="105"/>
      <c r="AA376" s="105"/>
      <c r="AB376" s="105"/>
      <c r="AC376" s="106"/>
      <c r="AD376" s="104"/>
      <c r="AE376" s="105"/>
      <c r="AF376" s="105"/>
      <c r="AG376" s="105"/>
      <c r="AH376" s="105"/>
      <c r="AI376" s="105"/>
      <c r="AJ376" s="105"/>
      <c r="AK376" s="105"/>
      <c r="AL376" s="105"/>
      <c r="AM376" s="105"/>
      <c r="AN376" s="105"/>
      <c r="AO376" s="106"/>
      <c r="AP376" s="104"/>
      <c r="AQ376" s="105"/>
      <c r="AR376" s="105"/>
      <c r="AS376" s="105"/>
      <c r="AT376" s="105"/>
      <c r="AU376" s="105"/>
      <c r="AV376" s="105"/>
      <c r="AW376" s="105"/>
      <c r="AX376" s="105"/>
      <c r="AY376" s="105"/>
      <c r="AZ376" s="105"/>
      <c r="BA376" s="106"/>
      <c r="BB376" s="104"/>
      <c r="BC376" s="105"/>
      <c r="BD376" s="105"/>
      <c r="BE376" s="105"/>
      <c r="BF376" s="105"/>
      <c r="BG376" s="105"/>
      <c r="BH376" s="105"/>
      <c r="BI376" s="105"/>
      <c r="BJ376" s="105"/>
      <c r="BK376" s="105"/>
      <c r="BL376" s="105"/>
      <c r="BM376" s="106"/>
      <c r="BN376" s="104"/>
      <c r="BO376" s="105"/>
      <c r="BP376" s="105"/>
      <c r="BQ376" s="105"/>
      <c r="BR376" s="105"/>
      <c r="BS376" s="105"/>
      <c r="BT376" s="105"/>
      <c r="BU376" s="105"/>
      <c r="BV376" s="105"/>
      <c r="BW376" s="105"/>
      <c r="BX376" s="105"/>
      <c r="BY376" s="106"/>
      <c r="BZ376" s="104"/>
      <c r="CA376" s="105"/>
      <c r="CB376" s="105"/>
      <c r="CC376" s="105"/>
      <c r="CD376" s="105"/>
      <c r="CE376" s="105"/>
      <c r="CF376" s="105"/>
      <c r="CG376" s="105"/>
      <c r="CH376" s="105"/>
      <c r="CI376" s="105"/>
      <c r="CJ376" s="105"/>
      <c r="CK376" s="105"/>
      <c r="CL376" s="104"/>
      <c r="CM376" s="105"/>
      <c r="CN376" s="105"/>
      <c r="CO376" s="105"/>
      <c r="CP376" s="105"/>
      <c r="CQ376" s="105"/>
      <c r="CR376" s="105"/>
      <c r="CS376" s="105"/>
      <c r="CT376" s="105"/>
      <c r="CU376" s="105"/>
      <c r="CV376" s="105"/>
      <c r="CW376" s="106"/>
      <c r="CX376" s="316">
        <v>0</v>
      </c>
      <c r="CY376" s="319">
        <v>0</v>
      </c>
      <c r="CZ376" s="319">
        <v>0</v>
      </c>
      <c r="DA376" s="319">
        <v>0</v>
      </c>
      <c r="DB376" s="319">
        <v>0</v>
      </c>
      <c r="DC376" s="319">
        <v>0</v>
      </c>
      <c r="DD376" s="319">
        <v>0</v>
      </c>
      <c r="DE376" s="319">
        <v>0</v>
      </c>
      <c r="DF376" s="319">
        <v>0</v>
      </c>
      <c r="DG376" s="319">
        <v>0</v>
      </c>
      <c r="DH376" s="319">
        <v>0</v>
      </c>
      <c r="DI376" s="315">
        <v>0</v>
      </c>
      <c r="DJ376" s="104">
        <v>0</v>
      </c>
      <c r="DK376" s="105">
        <v>0</v>
      </c>
      <c r="DL376" s="105">
        <v>0</v>
      </c>
      <c r="DM376" s="105">
        <v>0</v>
      </c>
      <c r="DN376" s="105">
        <v>0</v>
      </c>
      <c r="DO376" s="105">
        <v>0</v>
      </c>
      <c r="DP376" s="105">
        <v>0</v>
      </c>
      <c r="DQ376" s="105">
        <v>0</v>
      </c>
      <c r="DR376" s="105">
        <v>0</v>
      </c>
      <c r="DS376" s="105">
        <v>0</v>
      </c>
      <c r="DT376" s="105">
        <v>0</v>
      </c>
      <c r="DU376" s="106">
        <v>0</v>
      </c>
    </row>
    <row r="377" spans="1:125">
      <c r="D377" s="74" t="str">
        <f t="shared" si="71"/>
        <v>4324p</v>
      </c>
      <c r="E377" s="78" t="s">
        <v>322</v>
      </c>
      <c r="F377" s="104"/>
      <c r="G377" s="105"/>
      <c r="H377" s="105"/>
      <c r="I377" s="105"/>
      <c r="J377" s="105"/>
      <c r="K377" s="105"/>
      <c r="L377" s="105"/>
      <c r="M377" s="105"/>
      <c r="N377" s="105"/>
      <c r="O377" s="105"/>
      <c r="P377" s="105"/>
      <c r="Q377" s="106"/>
      <c r="R377" s="104"/>
      <c r="S377" s="105"/>
      <c r="T377" s="105"/>
      <c r="U377" s="105"/>
      <c r="V377" s="105"/>
      <c r="W377" s="105"/>
      <c r="X377" s="105"/>
      <c r="Y377" s="105"/>
      <c r="Z377" s="105"/>
      <c r="AA377" s="105"/>
      <c r="AB377" s="105"/>
      <c r="AC377" s="106"/>
      <c r="AD377" s="104"/>
      <c r="AE377" s="105"/>
      <c r="AF377" s="105"/>
      <c r="AG377" s="105"/>
      <c r="AH377" s="105"/>
      <c r="AI377" s="105"/>
      <c r="AJ377" s="105"/>
      <c r="AK377" s="105"/>
      <c r="AL377" s="105"/>
      <c r="AM377" s="105"/>
      <c r="AN377" s="105"/>
      <c r="AO377" s="106"/>
      <c r="AP377" s="104"/>
      <c r="AQ377" s="105"/>
      <c r="AR377" s="105"/>
      <c r="AS377" s="105"/>
      <c r="AT377" s="105"/>
      <c r="AU377" s="105"/>
      <c r="AV377" s="105"/>
      <c r="AW377" s="105"/>
      <c r="AX377" s="105"/>
      <c r="AY377" s="105"/>
      <c r="AZ377" s="105"/>
      <c r="BA377" s="106"/>
      <c r="BB377" s="104"/>
      <c r="BC377" s="105"/>
      <c r="BD377" s="105"/>
      <c r="BE377" s="105"/>
      <c r="BF377" s="105"/>
      <c r="BG377" s="105"/>
      <c r="BH377" s="105"/>
      <c r="BI377" s="105"/>
      <c r="BJ377" s="105"/>
      <c r="BK377" s="105"/>
      <c r="BL377" s="105"/>
      <c r="BM377" s="106"/>
      <c r="BN377" s="104"/>
      <c r="BO377" s="105"/>
      <c r="BP377" s="105"/>
      <c r="BQ377" s="105"/>
      <c r="BR377" s="105"/>
      <c r="BS377" s="105"/>
      <c r="BT377" s="105"/>
      <c r="BU377" s="105"/>
      <c r="BV377" s="105"/>
      <c r="BW377" s="105"/>
      <c r="BX377" s="105"/>
      <c r="BY377" s="106"/>
      <c r="BZ377" s="104"/>
      <c r="CA377" s="105"/>
      <c r="CB377" s="105"/>
      <c r="CC377" s="105"/>
      <c r="CD377" s="105"/>
      <c r="CE377" s="105"/>
      <c r="CF377" s="105"/>
      <c r="CG377" s="105"/>
      <c r="CH377" s="105"/>
      <c r="CI377" s="105"/>
      <c r="CJ377" s="105"/>
      <c r="CK377" s="105"/>
      <c r="CL377" s="104">
        <v>20833.333333333332</v>
      </c>
      <c r="CM377" s="105">
        <v>20833.333333333332</v>
      </c>
      <c r="CN377" s="105">
        <v>20833.333333333332</v>
      </c>
      <c r="CO377" s="105">
        <v>20833.333333333332</v>
      </c>
      <c r="CP377" s="105">
        <v>20833.333333333332</v>
      </c>
      <c r="CQ377" s="105">
        <v>20833.333333333332</v>
      </c>
      <c r="CR377" s="105">
        <v>20833.333333333332</v>
      </c>
      <c r="CS377" s="105">
        <v>20833.333333333332</v>
      </c>
      <c r="CT377" s="105">
        <v>20833.333333333332</v>
      </c>
      <c r="CU377" s="105">
        <v>20833.333333333332</v>
      </c>
      <c r="CV377" s="105">
        <v>20833.333333333332</v>
      </c>
      <c r="CW377" s="106">
        <v>20833.333333333332</v>
      </c>
      <c r="CX377" s="316">
        <v>155209.55905985044</v>
      </c>
      <c r="CY377" s="319">
        <v>155209.55905985044</v>
      </c>
      <c r="CZ377" s="319">
        <v>155209.55905985044</v>
      </c>
      <c r="DA377" s="319">
        <v>155209.55905985044</v>
      </c>
      <c r="DB377" s="319">
        <v>155209.55905985044</v>
      </c>
      <c r="DC377" s="319">
        <v>155209.55905985044</v>
      </c>
      <c r="DD377" s="319">
        <v>155209.55905985044</v>
      </c>
      <c r="DE377" s="319">
        <v>155209.55905985044</v>
      </c>
      <c r="DF377" s="319">
        <v>155209.55905985044</v>
      </c>
      <c r="DG377" s="319">
        <v>155209.55905985044</v>
      </c>
      <c r="DH377" s="319">
        <v>155209.55905985044</v>
      </c>
      <c r="DI377" s="315">
        <v>155209.55905985044</v>
      </c>
      <c r="DJ377" s="104">
        <v>35625</v>
      </c>
      <c r="DK377" s="105">
        <v>35625</v>
      </c>
      <c r="DL377" s="105">
        <v>35625</v>
      </c>
      <c r="DM377" s="105">
        <v>35625</v>
      </c>
      <c r="DN377" s="105">
        <v>35625</v>
      </c>
      <c r="DO377" s="105">
        <v>35625</v>
      </c>
      <c r="DP377" s="105">
        <v>35625</v>
      </c>
      <c r="DQ377" s="105">
        <v>35625</v>
      </c>
      <c r="DR377" s="105">
        <v>35625</v>
      </c>
      <c r="DS377" s="105">
        <v>35625</v>
      </c>
      <c r="DT377" s="105">
        <v>35625</v>
      </c>
      <c r="DU377" s="106">
        <v>35625</v>
      </c>
    </row>
    <row r="378" spans="1:125">
      <c r="D378" s="74" t="str">
        <f t="shared" si="71"/>
        <v>4325p</v>
      </c>
      <c r="E378" s="78" t="s">
        <v>324</v>
      </c>
      <c r="F378" s="104"/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6"/>
      <c r="R378" s="104"/>
      <c r="S378" s="105"/>
      <c r="T378" s="105"/>
      <c r="U378" s="105"/>
      <c r="V378" s="105"/>
      <c r="W378" s="105"/>
      <c r="X378" s="105"/>
      <c r="Y378" s="105"/>
      <c r="Z378" s="105"/>
      <c r="AA378" s="105"/>
      <c r="AB378" s="105"/>
      <c r="AC378" s="106"/>
      <c r="AD378" s="104"/>
      <c r="AE378" s="105"/>
      <c r="AF378" s="105"/>
      <c r="AG378" s="105"/>
      <c r="AH378" s="105"/>
      <c r="AI378" s="105"/>
      <c r="AJ378" s="105"/>
      <c r="AK378" s="105"/>
      <c r="AL378" s="105"/>
      <c r="AM378" s="105"/>
      <c r="AN378" s="105"/>
      <c r="AO378" s="106"/>
      <c r="AP378" s="104"/>
      <c r="AQ378" s="105"/>
      <c r="AR378" s="105"/>
      <c r="AS378" s="105"/>
      <c r="AT378" s="105"/>
      <c r="AU378" s="105"/>
      <c r="AV378" s="105"/>
      <c r="AW378" s="105"/>
      <c r="AX378" s="105"/>
      <c r="AY378" s="105"/>
      <c r="AZ378" s="105"/>
      <c r="BA378" s="106"/>
      <c r="BB378" s="104"/>
      <c r="BC378" s="105"/>
      <c r="BD378" s="105"/>
      <c r="BE378" s="105"/>
      <c r="BF378" s="105"/>
      <c r="BG378" s="105"/>
      <c r="BH378" s="105"/>
      <c r="BI378" s="105"/>
      <c r="BJ378" s="105"/>
      <c r="BK378" s="105"/>
      <c r="BL378" s="105"/>
      <c r="BM378" s="106"/>
      <c r="BN378" s="104"/>
      <c r="BO378" s="105"/>
      <c r="BP378" s="105"/>
      <c r="BQ378" s="105"/>
      <c r="BR378" s="105"/>
      <c r="BS378" s="105"/>
      <c r="BT378" s="105"/>
      <c r="BU378" s="105"/>
      <c r="BV378" s="105"/>
      <c r="BW378" s="105"/>
      <c r="BX378" s="105"/>
      <c r="BY378" s="106"/>
      <c r="BZ378" s="104"/>
      <c r="CA378" s="105"/>
      <c r="CB378" s="105"/>
      <c r="CC378" s="105"/>
      <c r="CD378" s="105"/>
      <c r="CE378" s="105"/>
      <c r="CF378" s="105"/>
      <c r="CG378" s="105"/>
      <c r="CH378" s="105"/>
      <c r="CI378" s="105"/>
      <c r="CJ378" s="105"/>
      <c r="CK378" s="105"/>
      <c r="CL378" s="104"/>
      <c r="CM378" s="105"/>
      <c r="CN378" s="105"/>
      <c r="CO378" s="105"/>
      <c r="CP378" s="105"/>
      <c r="CQ378" s="105"/>
      <c r="CR378" s="105"/>
      <c r="CS378" s="105"/>
      <c r="CT378" s="105"/>
      <c r="CU378" s="105"/>
      <c r="CV378" s="105"/>
      <c r="CW378" s="106"/>
      <c r="CX378" s="316">
        <v>2106.7388384172764</v>
      </c>
      <c r="CY378" s="319">
        <v>2106.7388384172764</v>
      </c>
      <c r="CZ378" s="319">
        <v>2106.7388384172764</v>
      </c>
      <c r="DA378" s="319">
        <v>2106.7388384172764</v>
      </c>
      <c r="DB378" s="319">
        <v>2106.7388384172764</v>
      </c>
      <c r="DC378" s="319">
        <v>2106.7388384172764</v>
      </c>
      <c r="DD378" s="319">
        <v>2106.7388384172764</v>
      </c>
      <c r="DE378" s="319">
        <v>2106.7388384172764</v>
      </c>
      <c r="DF378" s="319">
        <v>2106.7388384172764</v>
      </c>
      <c r="DG378" s="319">
        <v>2106.7388384172764</v>
      </c>
      <c r="DH378" s="319">
        <v>2106.7388384172764</v>
      </c>
      <c r="DI378" s="315">
        <v>2106.7388384172764</v>
      </c>
      <c r="DJ378" s="104">
        <v>0</v>
      </c>
      <c r="DK378" s="105">
        <v>0</v>
      </c>
      <c r="DL378" s="105">
        <v>0</v>
      </c>
      <c r="DM378" s="105">
        <v>0</v>
      </c>
      <c r="DN378" s="105">
        <v>0</v>
      </c>
      <c r="DO378" s="105">
        <v>0</v>
      </c>
      <c r="DP378" s="105">
        <v>0</v>
      </c>
      <c r="DQ378" s="105">
        <v>0</v>
      </c>
      <c r="DR378" s="105">
        <v>0</v>
      </c>
      <c r="DS378" s="105">
        <v>0</v>
      </c>
      <c r="DT378" s="105">
        <v>0</v>
      </c>
      <c r="DU378" s="106">
        <v>0</v>
      </c>
    </row>
    <row r="379" spans="1:125">
      <c r="D379" s="74" t="str">
        <f t="shared" si="71"/>
        <v>4326p</v>
      </c>
      <c r="E379" s="78" t="s">
        <v>326</v>
      </c>
      <c r="F379" s="104"/>
      <c r="G379" s="105"/>
      <c r="H379" s="105"/>
      <c r="I379" s="105"/>
      <c r="J379" s="105"/>
      <c r="K379" s="105"/>
      <c r="L379" s="105"/>
      <c r="M379" s="105"/>
      <c r="N379" s="105"/>
      <c r="O379" s="105"/>
      <c r="P379" s="105"/>
      <c r="Q379" s="106"/>
      <c r="R379" s="104"/>
      <c r="S379" s="105"/>
      <c r="T379" s="105"/>
      <c r="U379" s="105"/>
      <c r="V379" s="105"/>
      <c r="W379" s="105"/>
      <c r="X379" s="105"/>
      <c r="Y379" s="105"/>
      <c r="Z379" s="105"/>
      <c r="AA379" s="105"/>
      <c r="AB379" s="105"/>
      <c r="AC379" s="106"/>
      <c r="AD379" s="104"/>
      <c r="AE379" s="105"/>
      <c r="AF379" s="105"/>
      <c r="AG379" s="105"/>
      <c r="AH379" s="105"/>
      <c r="AI379" s="105"/>
      <c r="AJ379" s="105"/>
      <c r="AK379" s="105"/>
      <c r="AL379" s="105"/>
      <c r="AM379" s="105"/>
      <c r="AN379" s="105"/>
      <c r="AO379" s="106"/>
      <c r="AP379" s="104"/>
      <c r="AQ379" s="105"/>
      <c r="AR379" s="105"/>
      <c r="AS379" s="105"/>
      <c r="AT379" s="105"/>
      <c r="AU379" s="105"/>
      <c r="AV379" s="105"/>
      <c r="AW379" s="105"/>
      <c r="AX379" s="105"/>
      <c r="AY379" s="105"/>
      <c r="AZ379" s="105"/>
      <c r="BA379" s="106"/>
      <c r="BB379" s="104"/>
      <c r="BC379" s="105"/>
      <c r="BD379" s="105"/>
      <c r="BE379" s="105"/>
      <c r="BF379" s="105"/>
      <c r="BG379" s="105"/>
      <c r="BH379" s="105"/>
      <c r="BI379" s="105"/>
      <c r="BJ379" s="105"/>
      <c r="BK379" s="105"/>
      <c r="BL379" s="105"/>
      <c r="BM379" s="106"/>
      <c r="BN379" s="104"/>
      <c r="BO379" s="105"/>
      <c r="BP379" s="105"/>
      <c r="BQ379" s="105"/>
      <c r="BR379" s="105"/>
      <c r="BS379" s="105"/>
      <c r="BT379" s="105"/>
      <c r="BU379" s="105"/>
      <c r="BV379" s="105"/>
      <c r="BW379" s="105"/>
      <c r="BX379" s="105"/>
      <c r="BY379" s="106"/>
      <c r="BZ379" s="104"/>
      <c r="CA379" s="105"/>
      <c r="CB379" s="105"/>
      <c r="CC379" s="105"/>
      <c r="CD379" s="105"/>
      <c r="CE379" s="105"/>
      <c r="CF379" s="105"/>
      <c r="CG379" s="105"/>
      <c r="CH379" s="105"/>
      <c r="CI379" s="105"/>
      <c r="CJ379" s="105"/>
      <c r="CK379" s="105"/>
      <c r="CL379" s="104"/>
      <c r="CM379" s="105"/>
      <c r="CN379" s="105"/>
      <c r="CO379" s="105"/>
      <c r="CP379" s="105"/>
      <c r="CQ379" s="105"/>
      <c r="CR379" s="105"/>
      <c r="CS379" s="105"/>
      <c r="CT379" s="105"/>
      <c r="CU379" s="105"/>
      <c r="CV379" s="105"/>
      <c r="CW379" s="106"/>
      <c r="CX379" s="316">
        <v>28710.355794239727</v>
      </c>
      <c r="CY379" s="319">
        <v>28710.355794239727</v>
      </c>
      <c r="CZ379" s="319">
        <v>28710.355794239727</v>
      </c>
      <c r="DA379" s="319">
        <v>28710.355794239727</v>
      </c>
      <c r="DB379" s="319">
        <v>28710.355794239727</v>
      </c>
      <c r="DC379" s="319">
        <v>28710.355794239727</v>
      </c>
      <c r="DD379" s="319">
        <v>28710.355794239727</v>
      </c>
      <c r="DE379" s="319">
        <v>28710.355794239727</v>
      </c>
      <c r="DF379" s="319">
        <v>28710.355794239727</v>
      </c>
      <c r="DG379" s="319">
        <v>28710.355794239727</v>
      </c>
      <c r="DH379" s="319">
        <v>28710.355794239727</v>
      </c>
      <c r="DI379" s="315">
        <v>28710.355794239727</v>
      </c>
      <c r="DJ379" s="104">
        <v>0</v>
      </c>
      <c r="DK379" s="105">
        <v>0</v>
      </c>
      <c r="DL379" s="105">
        <v>0</v>
      </c>
      <c r="DM379" s="105">
        <v>0</v>
      </c>
      <c r="DN379" s="105">
        <v>0</v>
      </c>
      <c r="DO379" s="105">
        <v>0</v>
      </c>
      <c r="DP379" s="105">
        <v>0</v>
      </c>
      <c r="DQ379" s="105">
        <v>0</v>
      </c>
      <c r="DR379" s="105">
        <v>0</v>
      </c>
      <c r="DS379" s="105">
        <v>0</v>
      </c>
      <c r="DT379" s="105">
        <v>0</v>
      </c>
      <c r="DU379" s="106">
        <v>0</v>
      </c>
    </row>
    <row r="380" spans="1:125" s="9" customFormat="1">
      <c r="A380" s="140"/>
      <c r="B380" s="140"/>
      <c r="C380" s="140">
        <v>441</v>
      </c>
      <c r="D380" s="140" t="str">
        <f t="shared" si="71"/>
        <v>44p</v>
      </c>
      <c r="E380" s="141" t="s">
        <v>560</v>
      </c>
      <c r="F380" s="142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4"/>
      <c r="R380" s="142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4"/>
      <c r="AD380" s="142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4"/>
      <c r="AP380" s="142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4"/>
      <c r="BB380" s="142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4"/>
      <c r="BN380" s="142"/>
      <c r="BO380" s="143"/>
      <c r="BP380" s="143"/>
      <c r="BQ380" s="143"/>
      <c r="BR380" s="143"/>
      <c r="BS380" s="143"/>
      <c r="BT380" s="143"/>
      <c r="BU380" s="143"/>
      <c r="BV380" s="143"/>
      <c r="BW380" s="143"/>
      <c r="BX380" s="143"/>
      <c r="BY380" s="144"/>
      <c r="BZ380" s="142"/>
      <c r="CA380" s="143"/>
      <c r="CB380" s="143"/>
      <c r="CC380" s="143"/>
      <c r="CD380" s="143"/>
      <c r="CE380" s="143"/>
      <c r="CF380" s="143"/>
      <c r="CG380" s="143"/>
      <c r="CH380" s="143"/>
      <c r="CI380" s="143"/>
      <c r="CJ380" s="143"/>
      <c r="CK380" s="143"/>
      <c r="CL380" s="142"/>
      <c r="CM380" s="143"/>
      <c r="CN380" s="143"/>
      <c r="CO380" s="143"/>
      <c r="CP380" s="143"/>
      <c r="CQ380" s="143"/>
      <c r="CR380" s="143"/>
      <c r="CS380" s="143"/>
      <c r="CT380" s="143"/>
      <c r="CU380" s="143"/>
      <c r="CV380" s="143"/>
      <c r="CW380" s="144"/>
      <c r="CX380" s="317">
        <v>7522541.6666666651</v>
      </c>
      <c r="CY380" s="320">
        <v>7522541.6666666651</v>
      </c>
      <c r="CZ380" s="320">
        <v>7522541.6666666651</v>
      </c>
      <c r="DA380" s="320">
        <v>7522541.6666666651</v>
      </c>
      <c r="DB380" s="320">
        <v>7522541.6666666651</v>
      </c>
      <c r="DC380" s="320">
        <v>7522541.6666666651</v>
      </c>
      <c r="DD380" s="320">
        <v>7522541.6666666651</v>
      </c>
      <c r="DE380" s="320">
        <v>7522541.6666666651</v>
      </c>
      <c r="DF380" s="320">
        <v>7522541.6666666651</v>
      </c>
      <c r="DG380" s="320">
        <v>7522541.6666666651</v>
      </c>
      <c r="DH380" s="320">
        <v>7522541.6666666651</v>
      </c>
      <c r="DI380" s="318">
        <v>7522541.6666666651</v>
      </c>
      <c r="DJ380" s="142">
        <v>23724756.416666668</v>
      </c>
      <c r="DK380" s="143">
        <v>23724756.416666668</v>
      </c>
      <c r="DL380" s="143">
        <v>23724756.416666668</v>
      </c>
      <c r="DM380" s="143">
        <v>23724756.416666668</v>
      </c>
      <c r="DN380" s="143">
        <v>23724756.416666668</v>
      </c>
      <c r="DO380" s="143">
        <v>23724756.416666668</v>
      </c>
      <c r="DP380" s="143">
        <v>23724756.416666668</v>
      </c>
      <c r="DQ380" s="143">
        <v>23724756.416666668</v>
      </c>
      <c r="DR380" s="143">
        <v>23724756.416666668</v>
      </c>
      <c r="DS380" s="143">
        <v>23724756.416666668</v>
      </c>
      <c r="DT380" s="143">
        <v>23724756.416666668</v>
      </c>
      <c r="DU380" s="144">
        <v>23724756.416666668</v>
      </c>
    </row>
    <row r="381" spans="1:125" s="9" customFormat="1">
      <c r="A381" s="140"/>
      <c r="B381" s="140"/>
      <c r="C381" s="140">
        <v>441</v>
      </c>
      <c r="D381" s="140" t="str">
        <f t="shared" si="71"/>
        <v>440p</v>
      </c>
      <c r="E381" s="141" t="s">
        <v>430</v>
      </c>
      <c r="F381" s="142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4"/>
      <c r="R381" s="142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4"/>
      <c r="AD381" s="142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4"/>
      <c r="AP381" s="142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4"/>
      <c r="BB381" s="142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4"/>
      <c r="BN381" s="142"/>
      <c r="BO381" s="143"/>
      <c r="BP381" s="143"/>
      <c r="BQ381" s="143"/>
      <c r="BR381" s="143"/>
      <c r="BS381" s="143"/>
      <c r="BT381" s="143"/>
      <c r="BU381" s="143"/>
      <c r="BV381" s="143"/>
      <c r="BW381" s="143"/>
      <c r="BX381" s="143"/>
      <c r="BY381" s="144"/>
      <c r="BZ381" s="142"/>
      <c r="CA381" s="143"/>
      <c r="CB381" s="143"/>
      <c r="CC381" s="143"/>
      <c r="CD381" s="143"/>
      <c r="CE381" s="143"/>
      <c r="CF381" s="143"/>
      <c r="CG381" s="143"/>
      <c r="CH381" s="143"/>
      <c r="CI381" s="143"/>
      <c r="CJ381" s="143"/>
      <c r="CK381" s="143"/>
      <c r="CL381" s="142">
        <f t="shared" ref="CL381:CX381" si="87">+SUM(CL382:CL390)</f>
        <v>5664403.9874999989</v>
      </c>
      <c r="CM381" s="143">
        <f t="shared" si="87"/>
        <v>5664403.9874999989</v>
      </c>
      <c r="CN381" s="143">
        <f t="shared" si="87"/>
        <v>5664403.9874999989</v>
      </c>
      <c r="CO381" s="143">
        <f t="shared" si="87"/>
        <v>5664403.9874999989</v>
      </c>
      <c r="CP381" s="143">
        <f t="shared" si="87"/>
        <v>5664403.9874999989</v>
      </c>
      <c r="CQ381" s="143">
        <f t="shared" si="87"/>
        <v>5664403.9874999989</v>
      </c>
      <c r="CR381" s="143">
        <f t="shared" si="87"/>
        <v>5664403.9874999989</v>
      </c>
      <c r="CS381" s="143">
        <f t="shared" si="87"/>
        <v>5664403.9874999989</v>
      </c>
      <c r="CT381" s="143">
        <f t="shared" si="87"/>
        <v>5664403.9874999989</v>
      </c>
      <c r="CU381" s="143">
        <f t="shared" si="87"/>
        <v>5664403.9874999989</v>
      </c>
      <c r="CV381" s="143">
        <f t="shared" si="87"/>
        <v>5664403.9874999989</v>
      </c>
      <c r="CW381" s="144">
        <f t="shared" si="87"/>
        <v>5664403.9874999989</v>
      </c>
      <c r="CX381" s="317">
        <f t="shared" si="87"/>
        <v>862330.27666666661</v>
      </c>
      <c r="CY381" s="320">
        <f t="shared" ref="CY381:DI381" si="88">+SUM(CY382:CY390)</f>
        <v>862330.27666666661</v>
      </c>
      <c r="CZ381" s="320">
        <f t="shared" si="88"/>
        <v>862330.27666666661</v>
      </c>
      <c r="DA381" s="320">
        <f t="shared" si="88"/>
        <v>862330.27666666661</v>
      </c>
      <c r="DB381" s="320">
        <f t="shared" si="88"/>
        <v>862330.27666666661</v>
      </c>
      <c r="DC381" s="320">
        <f t="shared" si="88"/>
        <v>862330.27666666661</v>
      </c>
      <c r="DD381" s="320">
        <f t="shared" si="88"/>
        <v>862330.27666666661</v>
      </c>
      <c r="DE381" s="320">
        <f t="shared" si="88"/>
        <v>862330.27666666661</v>
      </c>
      <c r="DF381" s="320">
        <f t="shared" si="88"/>
        <v>862330.27666666661</v>
      </c>
      <c r="DG381" s="320">
        <f t="shared" si="88"/>
        <v>862330.27666666661</v>
      </c>
      <c r="DH381" s="320">
        <f t="shared" si="88"/>
        <v>862330.27666666661</v>
      </c>
      <c r="DI381" s="318">
        <f t="shared" si="88"/>
        <v>862330.27666666661</v>
      </c>
      <c r="DJ381" s="142">
        <f>+SUM(DJ382:DJ390)</f>
        <v>1154156.4341666666</v>
      </c>
      <c r="DK381" s="143">
        <f t="shared" ref="DK381:DU381" si="89">+SUM(DK382:DK390)</f>
        <v>1154156.4341666666</v>
      </c>
      <c r="DL381" s="143">
        <f t="shared" si="89"/>
        <v>1154156.4341666666</v>
      </c>
      <c r="DM381" s="143">
        <f t="shared" si="89"/>
        <v>1154156.4341666666</v>
      </c>
      <c r="DN381" s="143">
        <f t="shared" si="89"/>
        <v>1154156.4341666666</v>
      </c>
      <c r="DO381" s="143">
        <f t="shared" si="89"/>
        <v>1154156.4341666666</v>
      </c>
      <c r="DP381" s="143">
        <f t="shared" si="89"/>
        <v>1154156.4341666666</v>
      </c>
      <c r="DQ381" s="143">
        <f t="shared" si="89"/>
        <v>1154156.4341666666</v>
      </c>
      <c r="DR381" s="143">
        <f t="shared" si="89"/>
        <v>1154156.4341666666</v>
      </c>
      <c r="DS381" s="143">
        <f t="shared" si="89"/>
        <v>1154156.4341666666</v>
      </c>
      <c r="DT381" s="143">
        <f t="shared" si="89"/>
        <v>1154156.4341666666</v>
      </c>
      <c r="DU381" s="144">
        <f t="shared" si="89"/>
        <v>1154156.4341666666</v>
      </c>
    </row>
    <row r="382" spans="1:125">
      <c r="D382" s="74" t="str">
        <f t="shared" si="71"/>
        <v>4411p</v>
      </c>
      <c r="E382" s="78" t="s">
        <v>330</v>
      </c>
      <c r="F382" s="104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6"/>
      <c r="R382" s="104"/>
      <c r="S382" s="105"/>
      <c r="T382" s="105"/>
      <c r="U382" s="105"/>
      <c r="V382" s="105"/>
      <c r="W382" s="105"/>
      <c r="X382" s="105"/>
      <c r="Y382" s="105"/>
      <c r="Z382" s="105"/>
      <c r="AA382" s="105"/>
      <c r="AB382" s="105"/>
      <c r="AC382" s="106"/>
      <c r="AD382" s="104"/>
      <c r="AE382" s="105"/>
      <c r="AF382" s="105"/>
      <c r="AG382" s="105"/>
      <c r="AH382" s="105"/>
      <c r="AI382" s="105"/>
      <c r="AJ382" s="105"/>
      <c r="AK382" s="105"/>
      <c r="AL382" s="105"/>
      <c r="AM382" s="105"/>
      <c r="AN382" s="105"/>
      <c r="AO382" s="106"/>
      <c r="AP382" s="104"/>
      <c r="AQ382" s="105"/>
      <c r="AR382" s="105"/>
      <c r="AS382" s="105"/>
      <c r="AT382" s="105"/>
      <c r="AU382" s="105"/>
      <c r="AV382" s="105"/>
      <c r="AW382" s="105"/>
      <c r="AX382" s="105"/>
      <c r="AY382" s="105"/>
      <c r="AZ382" s="105"/>
      <c r="BA382" s="106"/>
      <c r="BB382" s="104"/>
      <c r="BC382" s="105"/>
      <c r="BD382" s="105"/>
      <c r="BE382" s="105"/>
      <c r="BF382" s="105"/>
      <c r="BG382" s="105"/>
      <c r="BH382" s="105"/>
      <c r="BI382" s="105"/>
      <c r="BJ382" s="105"/>
      <c r="BK382" s="105"/>
      <c r="BL382" s="105"/>
      <c r="BM382" s="106"/>
      <c r="BN382" s="104"/>
      <c r="BO382" s="105"/>
      <c r="BP382" s="105"/>
      <c r="BQ382" s="105"/>
      <c r="BR382" s="105"/>
      <c r="BS382" s="105"/>
      <c r="BT382" s="105"/>
      <c r="BU382" s="105"/>
      <c r="BV382" s="105"/>
      <c r="BW382" s="105"/>
      <c r="BX382" s="105"/>
      <c r="BY382" s="106"/>
      <c r="BZ382" s="104"/>
      <c r="CA382" s="105"/>
      <c r="CB382" s="105"/>
      <c r="CC382" s="105"/>
      <c r="CD382" s="105"/>
      <c r="CE382" s="105"/>
      <c r="CF382" s="105"/>
      <c r="CG382" s="105"/>
      <c r="CH382" s="105"/>
      <c r="CI382" s="105"/>
      <c r="CJ382" s="105"/>
      <c r="CK382" s="105"/>
      <c r="CL382" s="104">
        <v>2236700</v>
      </c>
      <c r="CM382" s="105">
        <v>2236700</v>
      </c>
      <c r="CN382" s="105">
        <v>2236700</v>
      </c>
      <c r="CO382" s="105">
        <v>2236700</v>
      </c>
      <c r="CP382" s="105">
        <v>2236700</v>
      </c>
      <c r="CQ382" s="105">
        <v>2236700</v>
      </c>
      <c r="CR382" s="105">
        <v>2236700</v>
      </c>
      <c r="CS382" s="105">
        <v>2236700</v>
      </c>
      <c r="CT382" s="105">
        <v>2236700</v>
      </c>
      <c r="CU382" s="105">
        <v>2236700</v>
      </c>
      <c r="CV382" s="105">
        <v>2236700</v>
      </c>
      <c r="CW382" s="106">
        <v>2236700</v>
      </c>
      <c r="CX382" s="316">
        <v>0</v>
      </c>
      <c r="CY382" s="319">
        <v>0</v>
      </c>
      <c r="CZ382" s="319">
        <v>0</v>
      </c>
      <c r="DA382" s="319">
        <v>0</v>
      </c>
      <c r="DB382" s="319">
        <v>0</v>
      </c>
      <c r="DC382" s="319">
        <v>0</v>
      </c>
      <c r="DD382" s="319">
        <v>0</v>
      </c>
      <c r="DE382" s="319">
        <v>0</v>
      </c>
      <c r="DF382" s="319">
        <v>0</v>
      </c>
      <c r="DG382" s="319">
        <v>0</v>
      </c>
      <c r="DH382" s="319">
        <v>0</v>
      </c>
      <c r="DI382" s="315">
        <v>0</v>
      </c>
      <c r="DJ382" s="104">
        <v>12291.666666666666</v>
      </c>
      <c r="DK382" s="105">
        <v>12291.666666666666</v>
      </c>
      <c r="DL382" s="105">
        <v>12291.666666666666</v>
      </c>
      <c r="DM382" s="105">
        <v>12291.666666666666</v>
      </c>
      <c r="DN382" s="105">
        <v>12291.666666666666</v>
      </c>
      <c r="DO382" s="105">
        <v>12291.666666666666</v>
      </c>
      <c r="DP382" s="105">
        <v>12291.666666666666</v>
      </c>
      <c r="DQ382" s="105">
        <v>12291.666666666666</v>
      </c>
      <c r="DR382" s="105">
        <v>12291.666666666666</v>
      </c>
      <c r="DS382" s="105">
        <v>12291.666666666666</v>
      </c>
      <c r="DT382" s="105">
        <v>12291.666666666666</v>
      </c>
      <c r="DU382" s="106">
        <v>12291.666666666666</v>
      </c>
    </row>
    <row r="383" spans="1:125">
      <c r="D383" s="74" t="str">
        <f t="shared" si="71"/>
        <v>4412p</v>
      </c>
      <c r="E383" s="78" t="s">
        <v>332</v>
      </c>
      <c r="F383" s="104"/>
      <c r="G383" s="105"/>
      <c r="H383" s="105"/>
      <c r="I383" s="105"/>
      <c r="J383" s="105"/>
      <c r="K383" s="105"/>
      <c r="L383" s="105"/>
      <c r="M383" s="105"/>
      <c r="N383" s="105"/>
      <c r="O383" s="105"/>
      <c r="P383" s="105"/>
      <c r="Q383" s="106"/>
      <c r="R383" s="104"/>
      <c r="S383" s="105"/>
      <c r="T383" s="105"/>
      <c r="U383" s="105"/>
      <c r="V383" s="105"/>
      <c r="W383" s="105"/>
      <c r="X383" s="105"/>
      <c r="Y383" s="105"/>
      <c r="Z383" s="105"/>
      <c r="AA383" s="105"/>
      <c r="AB383" s="105"/>
      <c r="AC383" s="106"/>
      <c r="AD383" s="104"/>
      <c r="AE383" s="105"/>
      <c r="AF383" s="105"/>
      <c r="AG383" s="105"/>
      <c r="AH383" s="105"/>
      <c r="AI383" s="105"/>
      <c r="AJ383" s="105"/>
      <c r="AK383" s="105"/>
      <c r="AL383" s="105"/>
      <c r="AM383" s="105"/>
      <c r="AN383" s="105"/>
      <c r="AO383" s="106"/>
      <c r="AP383" s="104"/>
      <c r="AQ383" s="105"/>
      <c r="AR383" s="105"/>
      <c r="AS383" s="105"/>
      <c r="AT383" s="105"/>
      <c r="AU383" s="105"/>
      <c r="AV383" s="105"/>
      <c r="AW383" s="105"/>
      <c r="AX383" s="105"/>
      <c r="AY383" s="105"/>
      <c r="AZ383" s="105"/>
      <c r="BA383" s="106"/>
      <c r="BB383" s="104"/>
      <c r="BC383" s="105"/>
      <c r="BD383" s="105"/>
      <c r="BE383" s="105"/>
      <c r="BF383" s="105"/>
      <c r="BG383" s="105"/>
      <c r="BH383" s="105"/>
      <c r="BI383" s="105"/>
      <c r="BJ383" s="105"/>
      <c r="BK383" s="105"/>
      <c r="BL383" s="105"/>
      <c r="BM383" s="106"/>
      <c r="BN383" s="104"/>
      <c r="BO383" s="105"/>
      <c r="BP383" s="105"/>
      <c r="BQ383" s="105"/>
      <c r="BR383" s="105"/>
      <c r="BS383" s="105"/>
      <c r="BT383" s="105"/>
      <c r="BU383" s="105"/>
      <c r="BV383" s="105"/>
      <c r="BW383" s="105"/>
      <c r="BX383" s="105"/>
      <c r="BY383" s="106"/>
      <c r="BZ383" s="104"/>
      <c r="CA383" s="105"/>
      <c r="CB383" s="105"/>
      <c r="CC383" s="105"/>
      <c r="CD383" s="105"/>
      <c r="CE383" s="105"/>
      <c r="CF383" s="105"/>
      <c r="CG383" s="105"/>
      <c r="CH383" s="105"/>
      <c r="CI383" s="105"/>
      <c r="CJ383" s="105"/>
      <c r="CK383" s="105"/>
      <c r="CL383" s="104">
        <v>594416.66666666663</v>
      </c>
      <c r="CM383" s="105">
        <v>594416.66666666663</v>
      </c>
      <c r="CN383" s="105">
        <v>594416.66666666663</v>
      </c>
      <c r="CO383" s="105">
        <v>594416.66666666663</v>
      </c>
      <c r="CP383" s="105">
        <v>594416.66666666663</v>
      </c>
      <c r="CQ383" s="105">
        <v>594416.66666666663</v>
      </c>
      <c r="CR383" s="105">
        <v>594416.66666666663</v>
      </c>
      <c r="CS383" s="105">
        <v>594416.66666666663</v>
      </c>
      <c r="CT383" s="105">
        <v>594416.66666666663</v>
      </c>
      <c r="CU383" s="105">
        <v>594416.66666666663</v>
      </c>
      <c r="CV383" s="105">
        <v>594416.66666666663</v>
      </c>
      <c r="CW383" s="106">
        <v>594416.66666666663</v>
      </c>
      <c r="CX383" s="316">
        <v>117613.29480916439</v>
      </c>
      <c r="CY383" s="319">
        <v>117613.29480916439</v>
      </c>
      <c r="CZ383" s="319">
        <v>117613.29480916439</v>
      </c>
      <c r="DA383" s="319">
        <v>117613.29480916439</v>
      </c>
      <c r="DB383" s="319">
        <v>117613.29480916439</v>
      </c>
      <c r="DC383" s="319">
        <v>117613.29480916439</v>
      </c>
      <c r="DD383" s="319">
        <v>117613.29480916439</v>
      </c>
      <c r="DE383" s="319">
        <v>117613.29480916439</v>
      </c>
      <c r="DF383" s="319">
        <v>117613.29480916439</v>
      </c>
      <c r="DG383" s="319">
        <v>117613.29480916439</v>
      </c>
      <c r="DH383" s="319">
        <v>117613.29480916439</v>
      </c>
      <c r="DI383" s="315">
        <v>117613.29480916439</v>
      </c>
      <c r="DJ383" s="104">
        <v>107500</v>
      </c>
      <c r="DK383" s="105">
        <v>107500</v>
      </c>
      <c r="DL383" s="105">
        <v>107500</v>
      </c>
      <c r="DM383" s="105">
        <v>107500</v>
      </c>
      <c r="DN383" s="105">
        <v>107500</v>
      </c>
      <c r="DO383" s="105">
        <v>107500</v>
      </c>
      <c r="DP383" s="105">
        <v>107500</v>
      </c>
      <c r="DQ383" s="105">
        <v>107500</v>
      </c>
      <c r="DR383" s="105">
        <v>107500</v>
      </c>
      <c r="DS383" s="105">
        <v>107500</v>
      </c>
      <c r="DT383" s="105">
        <v>107500</v>
      </c>
      <c r="DU383" s="106">
        <v>107500</v>
      </c>
    </row>
    <row r="384" spans="1:125">
      <c r="D384" s="74" t="str">
        <f t="shared" si="71"/>
        <v>4413p</v>
      </c>
      <c r="E384" s="78" t="s">
        <v>334</v>
      </c>
      <c r="F384" s="104"/>
      <c r="G384" s="105"/>
      <c r="H384" s="105"/>
      <c r="I384" s="105"/>
      <c r="J384" s="105"/>
      <c r="K384" s="105"/>
      <c r="L384" s="105"/>
      <c r="M384" s="105"/>
      <c r="N384" s="105"/>
      <c r="O384" s="105"/>
      <c r="P384" s="105"/>
      <c r="Q384" s="106"/>
      <c r="R384" s="104"/>
      <c r="S384" s="105"/>
      <c r="T384" s="105"/>
      <c r="U384" s="105"/>
      <c r="V384" s="105"/>
      <c r="W384" s="105"/>
      <c r="X384" s="105"/>
      <c r="Y384" s="105"/>
      <c r="Z384" s="105"/>
      <c r="AA384" s="105"/>
      <c r="AB384" s="105"/>
      <c r="AC384" s="106"/>
      <c r="AD384" s="104"/>
      <c r="AE384" s="105"/>
      <c r="AF384" s="105"/>
      <c r="AG384" s="105"/>
      <c r="AH384" s="105"/>
      <c r="AI384" s="105"/>
      <c r="AJ384" s="105"/>
      <c r="AK384" s="105"/>
      <c r="AL384" s="105"/>
      <c r="AM384" s="105"/>
      <c r="AN384" s="105"/>
      <c r="AO384" s="106"/>
      <c r="AP384" s="104"/>
      <c r="AQ384" s="105"/>
      <c r="AR384" s="105"/>
      <c r="AS384" s="105"/>
      <c r="AT384" s="105"/>
      <c r="AU384" s="105"/>
      <c r="AV384" s="105"/>
      <c r="AW384" s="105"/>
      <c r="AX384" s="105"/>
      <c r="AY384" s="105"/>
      <c r="AZ384" s="105"/>
      <c r="BA384" s="106"/>
      <c r="BB384" s="104"/>
      <c r="BC384" s="105"/>
      <c r="BD384" s="105"/>
      <c r="BE384" s="105"/>
      <c r="BF384" s="105"/>
      <c r="BG384" s="105"/>
      <c r="BH384" s="105"/>
      <c r="BI384" s="105"/>
      <c r="BJ384" s="105"/>
      <c r="BK384" s="105"/>
      <c r="BL384" s="105"/>
      <c r="BM384" s="106"/>
      <c r="BN384" s="104"/>
      <c r="BO384" s="105"/>
      <c r="BP384" s="105"/>
      <c r="BQ384" s="105"/>
      <c r="BR384" s="105"/>
      <c r="BS384" s="105"/>
      <c r="BT384" s="105"/>
      <c r="BU384" s="105"/>
      <c r="BV384" s="105"/>
      <c r="BW384" s="105"/>
      <c r="BX384" s="105"/>
      <c r="BY384" s="106"/>
      <c r="BZ384" s="104"/>
      <c r="CA384" s="105"/>
      <c r="CB384" s="105"/>
      <c r="CC384" s="105"/>
      <c r="CD384" s="105"/>
      <c r="CE384" s="105"/>
      <c r="CF384" s="105"/>
      <c r="CG384" s="105"/>
      <c r="CH384" s="105"/>
      <c r="CI384" s="105"/>
      <c r="CJ384" s="105"/>
      <c r="CK384" s="105"/>
      <c r="CL384" s="104">
        <v>2233758.3333333335</v>
      </c>
      <c r="CM384" s="105">
        <v>2233758.3333333335</v>
      </c>
      <c r="CN384" s="105">
        <v>2233758.3333333335</v>
      </c>
      <c r="CO384" s="105">
        <v>2233758.3333333335</v>
      </c>
      <c r="CP384" s="105">
        <v>2233758.3333333335</v>
      </c>
      <c r="CQ384" s="105">
        <v>2233758.3333333335</v>
      </c>
      <c r="CR384" s="105">
        <v>2233758.3333333335</v>
      </c>
      <c r="CS384" s="105">
        <v>2233758.3333333335</v>
      </c>
      <c r="CT384" s="105">
        <v>2233758.3333333335</v>
      </c>
      <c r="CU384" s="105">
        <v>2233758.3333333335</v>
      </c>
      <c r="CV384" s="105">
        <v>2233758.3333333335</v>
      </c>
      <c r="CW384" s="106">
        <v>2233758.3333333335</v>
      </c>
      <c r="CX384" s="316">
        <v>79324.214022424232</v>
      </c>
      <c r="CY384" s="319">
        <v>79324.214022424232</v>
      </c>
      <c r="CZ384" s="319">
        <v>79324.214022424232</v>
      </c>
      <c r="DA384" s="319">
        <v>79324.214022424232</v>
      </c>
      <c r="DB384" s="319">
        <v>79324.214022424232</v>
      </c>
      <c r="DC384" s="319">
        <v>79324.214022424232</v>
      </c>
      <c r="DD384" s="319">
        <v>79324.214022424232</v>
      </c>
      <c r="DE384" s="319">
        <v>79324.214022424232</v>
      </c>
      <c r="DF384" s="319">
        <v>79324.214022424232</v>
      </c>
      <c r="DG384" s="319">
        <v>79324.214022424232</v>
      </c>
      <c r="DH384" s="319">
        <v>79324.214022424232</v>
      </c>
      <c r="DI384" s="315">
        <v>79324.214022424232</v>
      </c>
      <c r="DJ384" s="104">
        <v>97158.333333333328</v>
      </c>
      <c r="DK384" s="105">
        <v>97158.333333333328</v>
      </c>
      <c r="DL384" s="105">
        <v>97158.333333333328</v>
      </c>
      <c r="DM384" s="105">
        <v>97158.333333333328</v>
      </c>
      <c r="DN384" s="105">
        <v>97158.333333333328</v>
      </c>
      <c r="DO384" s="105">
        <v>97158.333333333328</v>
      </c>
      <c r="DP384" s="105">
        <v>97158.333333333328</v>
      </c>
      <c r="DQ384" s="105">
        <v>97158.333333333328</v>
      </c>
      <c r="DR384" s="105">
        <v>97158.333333333328</v>
      </c>
      <c r="DS384" s="105">
        <v>97158.333333333328</v>
      </c>
      <c r="DT384" s="105">
        <v>97158.333333333328</v>
      </c>
      <c r="DU384" s="106">
        <v>97158.333333333328</v>
      </c>
    </row>
    <row r="385" spans="1:125">
      <c r="D385" s="74" t="str">
        <f t="shared" si="71"/>
        <v>4414p</v>
      </c>
      <c r="E385" s="78" t="s">
        <v>336</v>
      </c>
      <c r="F385" s="104"/>
      <c r="G385" s="105"/>
      <c r="H385" s="105"/>
      <c r="I385" s="105"/>
      <c r="J385" s="105"/>
      <c r="K385" s="105"/>
      <c r="L385" s="105"/>
      <c r="M385" s="105"/>
      <c r="N385" s="105"/>
      <c r="O385" s="105"/>
      <c r="P385" s="105"/>
      <c r="Q385" s="106"/>
      <c r="R385" s="104"/>
      <c r="S385" s="105"/>
      <c r="T385" s="105"/>
      <c r="U385" s="105"/>
      <c r="V385" s="105"/>
      <c r="W385" s="105"/>
      <c r="X385" s="105"/>
      <c r="Y385" s="105"/>
      <c r="Z385" s="105"/>
      <c r="AA385" s="105"/>
      <c r="AB385" s="105"/>
      <c r="AC385" s="106"/>
      <c r="AD385" s="104"/>
      <c r="AE385" s="105"/>
      <c r="AF385" s="105"/>
      <c r="AG385" s="105"/>
      <c r="AH385" s="105"/>
      <c r="AI385" s="105"/>
      <c r="AJ385" s="105"/>
      <c r="AK385" s="105"/>
      <c r="AL385" s="105"/>
      <c r="AM385" s="105"/>
      <c r="AN385" s="105"/>
      <c r="AO385" s="106"/>
      <c r="AP385" s="104"/>
      <c r="AQ385" s="105"/>
      <c r="AR385" s="105"/>
      <c r="AS385" s="105"/>
      <c r="AT385" s="105"/>
      <c r="AU385" s="105"/>
      <c r="AV385" s="105"/>
      <c r="AW385" s="105"/>
      <c r="AX385" s="105"/>
      <c r="AY385" s="105"/>
      <c r="AZ385" s="105"/>
      <c r="BA385" s="106"/>
      <c r="BB385" s="104"/>
      <c r="BC385" s="105"/>
      <c r="BD385" s="105"/>
      <c r="BE385" s="105"/>
      <c r="BF385" s="105"/>
      <c r="BG385" s="105"/>
      <c r="BH385" s="105"/>
      <c r="BI385" s="105"/>
      <c r="BJ385" s="105"/>
      <c r="BK385" s="105"/>
      <c r="BL385" s="105"/>
      <c r="BM385" s="106"/>
      <c r="BN385" s="104"/>
      <c r="BO385" s="105"/>
      <c r="BP385" s="105"/>
      <c r="BQ385" s="105"/>
      <c r="BR385" s="105"/>
      <c r="BS385" s="105"/>
      <c r="BT385" s="105"/>
      <c r="BU385" s="105"/>
      <c r="BV385" s="105"/>
      <c r="BW385" s="105"/>
      <c r="BX385" s="105"/>
      <c r="BY385" s="106"/>
      <c r="BZ385" s="104"/>
      <c r="CA385" s="105"/>
      <c r="CB385" s="105"/>
      <c r="CC385" s="105"/>
      <c r="CD385" s="105"/>
      <c r="CE385" s="105"/>
      <c r="CF385" s="105"/>
      <c r="CG385" s="105"/>
      <c r="CH385" s="105"/>
      <c r="CI385" s="105"/>
      <c r="CJ385" s="105"/>
      <c r="CK385" s="105"/>
      <c r="CL385" s="104">
        <v>54350</v>
      </c>
      <c r="CM385" s="105">
        <v>54350</v>
      </c>
      <c r="CN385" s="105">
        <v>54350</v>
      </c>
      <c r="CO385" s="105">
        <v>54350</v>
      </c>
      <c r="CP385" s="105">
        <v>54350</v>
      </c>
      <c r="CQ385" s="105">
        <v>54350</v>
      </c>
      <c r="CR385" s="105">
        <v>54350</v>
      </c>
      <c r="CS385" s="105">
        <v>54350</v>
      </c>
      <c r="CT385" s="105">
        <v>54350</v>
      </c>
      <c r="CU385" s="105">
        <v>54350</v>
      </c>
      <c r="CV385" s="105">
        <v>54350</v>
      </c>
      <c r="CW385" s="106">
        <v>54350</v>
      </c>
      <c r="CX385" s="316">
        <v>51249.018233773408</v>
      </c>
      <c r="CY385" s="319">
        <v>51249.018233773408</v>
      </c>
      <c r="CZ385" s="319">
        <v>51249.018233773408</v>
      </c>
      <c r="DA385" s="319">
        <v>51249.018233773408</v>
      </c>
      <c r="DB385" s="319">
        <v>51249.018233773408</v>
      </c>
      <c r="DC385" s="319">
        <v>51249.018233773408</v>
      </c>
      <c r="DD385" s="319">
        <v>51249.018233773408</v>
      </c>
      <c r="DE385" s="319">
        <v>51249.018233773408</v>
      </c>
      <c r="DF385" s="319">
        <v>51249.018233773408</v>
      </c>
      <c r="DG385" s="319">
        <v>51249.018233773408</v>
      </c>
      <c r="DH385" s="319">
        <v>51249.018233773408</v>
      </c>
      <c r="DI385" s="315">
        <v>51249.018233773408</v>
      </c>
      <c r="DJ385" s="104">
        <v>52016.666666666664</v>
      </c>
      <c r="DK385" s="105">
        <v>52016.666666666664</v>
      </c>
      <c r="DL385" s="105">
        <v>52016.666666666664</v>
      </c>
      <c r="DM385" s="105">
        <v>52016.666666666664</v>
      </c>
      <c r="DN385" s="105">
        <v>52016.666666666664</v>
      </c>
      <c r="DO385" s="105">
        <v>52016.666666666664</v>
      </c>
      <c r="DP385" s="105">
        <v>52016.666666666664</v>
      </c>
      <c r="DQ385" s="105">
        <v>52016.666666666664</v>
      </c>
      <c r="DR385" s="105">
        <v>52016.666666666664</v>
      </c>
      <c r="DS385" s="105">
        <v>52016.666666666664</v>
      </c>
      <c r="DT385" s="105">
        <v>52016.666666666664</v>
      </c>
      <c r="DU385" s="106">
        <v>52016.666666666664</v>
      </c>
    </row>
    <row r="386" spans="1:125">
      <c r="D386" s="74" t="str">
        <f t="shared" si="71"/>
        <v>4415p</v>
      </c>
      <c r="E386" s="78" t="s">
        <v>338</v>
      </c>
      <c r="F386" s="104"/>
      <c r="G386" s="105"/>
      <c r="H386" s="105"/>
      <c r="I386" s="105"/>
      <c r="J386" s="105"/>
      <c r="K386" s="105"/>
      <c r="L386" s="105"/>
      <c r="M386" s="105"/>
      <c r="N386" s="105"/>
      <c r="O386" s="105"/>
      <c r="P386" s="105"/>
      <c r="Q386" s="106"/>
      <c r="R386" s="104"/>
      <c r="S386" s="105"/>
      <c r="T386" s="105"/>
      <c r="U386" s="105"/>
      <c r="V386" s="105"/>
      <c r="W386" s="105"/>
      <c r="X386" s="105"/>
      <c r="Y386" s="105"/>
      <c r="Z386" s="105"/>
      <c r="AA386" s="105"/>
      <c r="AB386" s="105"/>
      <c r="AC386" s="106"/>
      <c r="AD386" s="104"/>
      <c r="AE386" s="105"/>
      <c r="AF386" s="105"/>
      <c r="AG386" s="105"/>
      <c r="AH386" s="105"/>
      <c r="AI386" s="105"/>
      <c r="AJ386" s="105"/>
      <c r="AK386" s="105"/>
      <c r="AL386" s="105"/>
      <c r="AM386" s="105"/>
      <c r="AN386" s="105"/>
      <c r="AO386" s="106"/>
      <c r="AP386" s="104"/>
      <c r="AQ386" s="105"/>
      <c r="AR386" s="105"/>
      <c r="AS386" s="105"/>
      <c r="AT386" s="105"/>
      <c r="AU386" s="105"/>
      <c r="AV386" s="105"/>
      <c r="AW386" s="105"/>
      <c r="AX386" s="105"/>
      <c r="AY386" s="105"/>
      <c r="AZ386" s="105"/>
      <c r="BA386" s="106"/>
      <c r="BB386" s="104"/>
      <c r="BC386" s="105"/>
      <c r="BD386" s="105"/>
      <c r="BE386" s="105"/>
      <c r="BF386" s="105"/>
      <c r="BG386" s="105"/>
      <c r="BH386" s="105"/>
      <c r="BI386" s="105"/>
      <c r="BJ386" s="105"/>
      <c r="BK386" s="105"/>
      <c r="BL386" s="105"/>
      <c r="BM386" s="106"/>
      <c r="BN386" s="104"/>
      <c r="BO386" s="105"/>
      <c r="BP386" s="105"/>
      <c r="BQ386" s="105"/>
      <c r="BR386" s="105"/>
      <c r="BS386" s="105"/>
      <c r="BT386" s="105"/>
      <c r="BU386" s="105"/>
      <c r="BV386" s="105"/>
      <c r="BW386" s="105"/>
      <c r="BX386" s="105"/>
      <c r="BY386" s="106"/>
      <c r="BZ386" s="104"/>
      <c r="CA386" s="105"/>
      <c r="CB386" s="105"/>
      <c r="CC386" s="105"/>
      <c r="CD386" s="105"/>
      <c r="CE386" s="105"/>
      <c r="CF386" s="105"/>
      <c r="CG386" s="105"/>
      <c r="CH386" s="105"/>
      <c r="CI386" s="105"/>
      <c r="CJ386" s="105"/>
      <c r="CK386" s="105"/>
      <c r="CL386" s="104">
        <v>453751.5708333333</v>
      </c>
      <c r="CM386" s="105">
        <v>453751.5708333333</v>
      </c>
      <c r="CN386" s="105">
        <v>453751.5708333333</v>
      </c>
      <c r="CO386" s="105">
        <v>453751.5708333333</v>
      </c>
      <c r="CP386" s="105">
        <v>453751.5708333333</v>
      </c>
      <c r="CQ386" s="105">
        <v>453751.5708333333</v>
      </c>
      <c r="CR386" s="105">
        <v>453751.5708333333</v>
      </c>
      <c r="CS386" s="105">
        <v>453751.5708333333</v>
      </c>
      <c r="CT386" s="105">
        <v>453751.5708333333</v>
      </c>
      <c r="CU386" s="105">
        <v>453751.5708333333</v>
      </c>
      <c r="CV386" s="105">
        <v>453751.5708333333</v>
      </c>
      <c r="CW386" s="106">
        <v>453751.5708333333</v>
      </c>
      <c r="CX386" s="316">
        <v>499741.32811873348</v>
      </c>
      <c r="CY386" s="319">
        <v>499741.32811873348</v>
      </c>
      <c r="CZ386" s="319">
        <v>499741.32811873348</v>
      </c>
      <c r="DA386" s="319">
        <v>499741.32811873348</v>
      </c>
      <c r="DB386" s="319">
        <v>499741.32811873348</v>
      </c>
      <c r="DC386" s="319">
        <v>499741.32811873348</v>
      </c>
      <c r="DD386" s="319">
        <v>499741.32811873348</v>
      </c>
      <c r="DE386" s="319">
        <v>499741.32811873348</v>
      </c>
      <c r="DF386" s="319">
        <v>499741.32811873348</v>
      </c>
      <c r="DG386" s="319">
        <v>499741.32811873348</v>
      </c>
      <c r="DH386" s="319">
        <v>499741.32811873348</v>
      </c>
      <c r="DI386" s="315">
        <v>499741.32811873348</v>
      </c>
      <c r="DJ386" s="104">
        <v>695586.18499999994</v>
      </c>
      <c r="DK386" s="105">
        <v>695586.18499999994</v>
      </c>
      <c r="DL386" s="105">
        <v>695586.18499999994</v>
      </c>
      <c r="DM386" s="105">
        <v>695586.18499999994</v>
      </c>
      <c r="DN386" s="105">
        <v>695586.18499999994</v>
      </c>
      <c r="DO386" s="105">
        <v>695586.18499999994</v>
      </c>
      <c r="DP386" s="105">
        <v>695586.18499999994</v>
      </c>
      <c r="DQ386" s="105">
        <v>695586.18499999994</v>
      </c>
      <c r="DR386" s="105">
        <v>695586.18499999994</v>
      </c>
      <c r="DS386" s="105">
        <v>695586.18499999994</v>
      </c>
      <c r="DT386" s="105">
        <v>695586.18499999994</v>
      </c>
      <c r="DU386" s="106">
        <v>695586.18499999994</v>
      </c>
    </row>
    <row r="387" spans="1:125">
      <c r="D387" s="74" t="str">
        <f t="shared" si="71"/>
        <v>4416p</v>
      </c>
      <c r="E387" s="78" t="s">
        <v>340</v>
      </c>
      <c r="F387" s="104"/>
      <c r="G387" s="105"/>
      <c r="H387" s="105"/>
      <c r="I387" s="105"/>
      <c r="J387" s="105"/>
      <c r="K387" s="105"/>
      <c r="L387" s="105"/>
      <c r="M387" s="105"/>
      <c r="N387" s="105"/>
      <c r="O387" s="105"/>
      <c r="P387" s="105"/>
      <c r="Q387" s="106"/>
      <c r="R387" s="104"/>
      <c r="S387" s="105"/>
      <c r="T387" s="105"/>
      <c r="U387" s="105"/>
      <c r="V387" s="105"/>
      <c r="W387" s="105"/>
      <c r="X387" s="105"/>
      <c r="Y387" s="105"/>
      <c r="Z387" s="105"/>
      <c r="AA387" s="105"/>
      <c r="AB387" s="105"/>
      <c r="AC387" s="106"/>
      <c r="AD387" s="104"/>
      <c r="AE387" s="105"/>
      <c r="AF387" s="105"/>
      <c r="AG387" s="105"/>
      <c r="AH387" s="105"/>
      <c r="AI387" s="105"/>
      <c r="AJ387" s="105"/>
      <c r="AK387" s="105"/>
      <c r="AL387" s="105"/>
      <c r="AM387" s="105"/>
      <c r="AN387" s="105"/>
      <c r="AO387" s="106"/>
      <c r="AP387" s="104"/>
      <c r="AQ387" s="105"/>
      <c r="AR387" s="105"/>
      <c r="AS387" s="105"/>
      <c r="AT387" s="105"/>
      <c r="AU387" s="105"/>
      <c r="AV387" s="105"/>
      <c r="AW387" s="105"/>
      <c r="AX387" s="105"/>
      <c r="AY387" s="105"/>
      <c r="AZ387" s="105"/>
      <c r="BA387" s="106"/>
      <c r="BB387" s="104"/>
      <c r="BC387" s="105"/>
      <c r="BD387" s="105"/>
      <c r="BE387" s="105"/>
      <c r="BF387" s="105"/>
      <c r="BG387" s="105"/>
      <c r="BH387" s="105"/>
      <c r="BI387" s="105"/>
      <c r="BJ387" s="105"/>
      <c r="BK387" s="105"/>
      <c r="BL387" s="105"/>
      <c r="BM387" s="106"/>
      <c r="BN387" s="104"/>
      <c r="BO387" s="105"/>
      <c r="BP387" s="105"/>
      <c r="BQ387" s="105"/>
      <c r="BR387" s="105"/>
      <c r="BS387" s="105"/>
      <c r="BT387" s="105"/>
      <c r="BU387" s="105"/>
      <c r="BV387" s="105"/>
      <c r="BW387" s="105"/>
      <c r="BX387" s="105"/>
      <c r="BY387" s="106"/>
      <c r="BZ387" s="104"/>
      <c r="CA387" s="105"/>
      <c r="CB387" s="105"/>
      <c r="CC387" s="105"/>
      <c r="CD387" s="105"/>
      <c r="CE387" s="105"/>
      <c r="CF387" s="105"/>
      <c r="CG387" s="105"/>
      <c r="CH387" s="105"/>
      <c r="CI387" s="105"/>
      <c r="CJ387" s="105"/>
      <c r="CK387" s="105"/>
      <c r="CL387" s="104">
        <v>83094.083333333328</v>
      </c>
      <c r="CM387" s="105">
        <v>83094.083333333328</v>
      </c>
      <c r="CN387" s="105">
        <v>83094.083333333328</v>
      </c>
      <c r="CO387" s="105">
        <v>83094.083333333328</v>
      </c>
      <c r="CP387" s="105">
        <v>83094.083333333328</v>
      </c>
      <c r="CQ387" s="105">
        <v>83094.083333333328</v>
      </c>
      <c r="CR387" s="105">
        <v>83094.083333333328</v>
      </c>
      <c r="CS387" s="105">
        <v>83094.083333333328</v>
      </c>
      <c r="CT387" s="105">
        <v>83094.083333333328</v>
      </c>
      <c r="CU387" s="105">
        <v>83094.083333333328</v>
      </c>
      <c r="CV387" s="105">
        <v>83094.083333333328</v>
      </c>
      <c r="CW387" s="106">
        <v>83094.083333333328</v>
      </c>
      <c r="CX387" s="316">
        <v>102086.89323030265</v>
      </c>
      <c r="CY387" s="319">
        <v>102086.89323030265</v>
      </c>
      <c r="CZ387" s="319">
        <v>102086.89323030265</v>
      </c>
      <c r="DA387" s="319">
        <v>102086.89323030265</v>
      </c>
      <c r="DB387" s="319">
        <v>102086.89323030265</v>
      </c>
      <c r="DC387" s="319">
        <v>102086.89323030265</v>
      </c>
      <c r="DD387" s="319">
        <v>102086.89323030265</v>
      </c>
      <c r="DE387" s="319">
        <v>102086.89323030265</v>
      </c>
      <c r="DF387" s="319">
        <v>102086.89323030265</v>
      </c>
      <c r="DG387" s="319">
        <v>102086.89323030265</v>
      </c>
      <c r="DH387" s="319">
        <v>102086.89323030265</v>
      </c>
      <c r="DI387" s="315">
        <v>102086.89323030265</v>
      </c>
      <c r="DJ387" s="104">
        <v>174020.24916666668</v>
      </c>
      <c r="DK387" s="105">
        <v>174020.24916666668</v>
      </c>
      <c r="DL387" s="105">
        <v>174020.24916666668</v>
      </c>
      <c r="DM387" s="105">
        <v>174020.24916666668</v>
      </c>
      <c r="DN387" s="105">
        <v>174020.24916666668</v>
      </c>
      <c r="DO387" s="105">
        <v>174020.24916666668</v>
      </c>
      <c r="DP387" s="105">
        <v>174020.24916666668</v>
      </c>
      <c r="DQ387" s="105">
        <v>174020.24916666668</v>
      </c>
      <c r="DR387" s="105">
        <v>174020.24916666668</v>
      </c>
      <c r="DS387" s="105">
        <v>174020.24916666668</v>
      </c>
      <c r="DT387" s="105">
        <v>174020.24916666668</v>
      </c>
      <c r="DU387" s="106">
        <v>174020.24916666668</v>
      </c>
    </row>
    <row r="388" spans="1:125">
      <c r="D388" s="74" t="str">
        <f t="shared" si="71"/>
        <v>4417p</v>
      </c>
      <c r="E388" s="78" t="s">
        <v>342</v>
      </c>
      <c r="F388" s="104"/>
      <c r="G388" s="105"/>
      <c r="H388" s="105"/>
      <c r="I388" s="105"/>
      <c r="J388" s="105"/>
      <c r="K388" s="105"/>
      <c r="L388" s="105"/>
      <c r="M388" s="105"/>
      <c r="N388" s="105"/>
      <c r="O388" s="105"/>
      <c r="P388" s="105"/>
      <c r="Q388" s="106"/>
      <c r="R388" s="104"/>
      <c r="S388" s="105"/>
      <c r="T388" s="105"/>
      <c r="U388" s="105"/>
      <c r="V388" s="105"/>
      <c r="W388" s="105"/>
      <c r="X388" s="105"/>
      <c r="Y388" s="105"/>
      <c r="Z388" s="105"/>
      <c r="AA388" s="105"/>
      <c r="AB388" s="105"/>
      <c r="AC388" s="106"/>
      <c r="AD388" s="104"/>
      <c r="AE388" s="105"/>
      <c r="AF388" s="105"/>
      <c r="AG388" s="105"/>
      <c r="AH388" s="105"/>
      <c r="AI388" s="105"/>
      <c r="AJ388" s="105"/>
      <c r="AK388" s="105"/>
      <c r="AL388" s="105"/>
      <c r="AM388" s="105"/>
      <c r="AN388" s="105"/>
      <c r="AO388" s="106"/>
      <c r="AP388" s="104"/>
      <c r="AQ388" s="105"/>
      <c r="AR388" s="105"/>
      <c r="AS388" s="105"/>
      <c r="AT388" s="105"/>
      <c r="AU388" s="105"/>
      <c r="AV388" s="105"/>
      <c r="AW388" s="105"/>
      <c r="AX388" s="105"/>
      <c r="AY388" s="105"/>
      <c r="AZ388" s="105"/>
      <c r="BA388" s="106"/>
      <c r="BB388" s="104"/>
      <c r="BC388" s="105"/>
      <c r="BD388" s="105"/>
      <c r="BE388" s="105"/>
      <c r="BF388" s="105"/>
      <c r="BG388" s="105"/>
      <c r="BH388" s="105"/>
      <c r="BI388" s="105"/>
      <c r="BJ388" s="105"/>
      <c r="BK388" s="105"/>
      <c r="BL388" s="105"/>
      <c r="BM388" s="106"/>
      <c r="BN388" s="104"/>
      <c r="BO388" s="105"/>
      <c r="BP388" s="105"/>
      <c r="BQ388" s="105"/>
      <c r="BR388" s="105"/>
      <c r="BS388" s="105"/>
      <c r="BT388" s="105"/>
      <c r="BU388" s="105"/>
      <c r="BV388" s="105"/>
      <c r="BW388" s="105"/>
      <c r="BX388" s="105"/>
      <c r="BY388" s="106"/>
      <c r="BZ388" s="104"/>
      <c r="CA388" s="105"/>
      <c r="CB388" s="105"/>
      <c r="CC388" s="105"/>
      <c r="CD388" s="105"/>
      <c r="CE388" s="105"/>
      <c r="CF388" s="105"/>
      <c r="CG388" s="105"/>
      <c r="CH388" s="105"/>
      <c r="CI388" s="105"/>
      <c r="CJ388" s="105"/>
      <c r="CK388" s="105"/>
      <c r="CL388" s="104">
        <v>8333.3333333333339</v>
      </c>
      <c r="CM388" s="105">
        <v>8333.3333333333339</v>
      </c>
      <c r="CN388" s="105">
        <v>8333.3333333333339</v>
      </c>
      <c r="CO388" s="105">
        <v>8333.3333333333339</v>
      </c>
      <c r="CP388" s="105">
        <v>8333.3333333333339</v>
      </c>
      <c r="CQ388" s="105">
        <v>8333.3333333333339</v>
      </c>
      <c r="CR388" s="105">
        <v>8333.3333333333339</v>
      </c>
      <c r="CS388" s="105">
        <v>8333.3333333333339</v>
      </c>
      <c r="CT388" s="105">
        <v>8333.3333333333339</v>
      </c>
      <c r="CU388" s="105">
        <v>8333.3333333333339</v>
      </c>
      <c r="CV388" s="105">
        <v>8333.3333333333339</v>
      </c>
      <c r="CW388" s="106">
        <v>8333.3333333333339</v>
      </c>
      <c r="CX388" s="316">
        <v>12315.528252268523</v>
      </c>
      <c r="CY388" s="319">
        <v>12315.528252268523</v>
      </c>
      <c r="CZ388" s="319">
        <v>12315.528252268523</v>
      </c>
      <c r="DA388" s="319">
        <v>12315.528252268523</v>
      </c>
      <c r="DB388" s="319">
        <v>12315.528252268523</v>
      </c>
      <c r="DC388" s="319">
        <v>12315.528252268523</v>
      </c>
      <c r="DD388" s="319">
        <v>12315.528252268523</v>
      </c>
      <c r="DE388" s="319">
        <v>12315.528252268523</v>
      </c>
      <c r="DF388" s="319">
        <v>12315.528252268523</v>
      </c>
      <c r="DG388" s="319">
        <v>12315.528252268523</v>
      </c>
      <c r="DH388" s="319">
        <v>12315.528252268523</v>
      </c>
      <c r="DI388" s="315">
        <v>12315.528252268523</v>
      </c>
      <c r="DJ388" s="104">
        <v>15583.333333333334</v>
      </c>
      <c r="DK388" s="105">
        <v>15583.333333333334</v>
      </c>
      <c r="DL388" s="105">
        <v>15583.333333333334</v>
      </c>
      <c r="DM388" s="105">
        <v>15583.333333333334</v>
      </c>
      <c r="DN388" s="105">
        <v>15583.333333333334</v>
      </c>
      <c r="DO388" s="105">
        <v>15583.333333333334</v>
      </c>
      <c r="DP388" s="105">
        <v>15583.333333333334</v>
      </c>
      <c r="DQ388" s="105">
        <v>15583.333333333334</v>
      </c>
      <c r="DR388" s="105">
        <v>15583.333333333334</v>
      </c>
      <c r="DS388" s="105">
        <v>15583.333333333334</v>
      </c>
      <c r="DT388" s="105">
        <v>15583.333333333334</v>
      </c>
      <c r="DU388" s="106">
        <v>15583.333333333334</v>
      </c>
    </row>
    <row r="389" spans="1:125">
      <c r="D389" s="74" t="str">
        <f t="shared" si="71"/>
        <v>4418p</v>
      </c>
      <c r="E389" s="78" t="s">
        <v>344</v>
      </c>
      <c r="F389" s="104"/>
      <c r="G389" s="105"/>
      <c r="H389" s="105"/>
      <c r="I389" s="105"/>
      <c r="J389" s="105"/>
      <c r="K389" s="105"/>
      <c r="L389" s="105"/>
      <c r="M389" s="105"/>
      <c r="N389" s="105"/>
      <c r="O389" s="105"/>
      <c r="P389" s="105"/>
      <c r="Q389" s="106"/>
      <c r="R389" s="104"/>
      <c r="S389" s="105"/>
      <c r="T389" s="105"/>
      <c r="U389" s="105"/>
      <c r="V389" s="105"/>
      <c r="W389" s="105"/>
      <c r="X389" s="105"/>
      <c r="Y389" s="105"/>
      <c r="Z389" s="105"/>
      <c r="AA389" s="105"/>
      <c r="AB389" s="105"/>
      <c r="AC389" s="106"/>
      <c r="AD389" s="104"/>
      <c r="AE389" s="105"/>
      <c r="AF389" s="105"/>
      <c r="AG389" s="105"/>
      <c r="AH389" s="105"/>
      <c r="AI389" s="105"/>
      <c r="AJ389" s="105"/>
      <c r="AK389" s="105"/>
      <c r="AL389" s="105"/>
      <c r="AM389" s="105"/>
      <c r="AN389" s="105"/>
      <c r="AO389" s="106"/>
      <c r="AP389" s="104"/>
      <c r="AQ389" s="105"/>
      <c r="AR389" s="105"/>
      <c r="AS389" s="105"/>
      <c r="AT389" s="105"/>
      <c r="AU389" s="105"/>
      <c r="AV389" s="105"/>
      <c r="AW389" s="105"/>
      <c r="AX389" s="105"/>
      <c r="AY389" s="105"/>
      <c r="AZ389" s="105"/>
      <c r="BA389" s="106"/>
      <c r="BB389" s="104"/>
      <c r="BC389" s="105"/>
      <c r="BD389" s="105"/>
      <c r="BE389" s="105"/>
      <c r="BF389" s="105"/>
      <c r="BG389" s="105"/>
      <c r="BH389" s="105"/>
      <c r="BI389" s="105"/>
      <c r="BJ389" s="105"/>
      <c r="BK389" s="105"/>
      <c r="BL389" s="105"/>
      <c r="BM389" s="106"/>
      <c r="BN389" s="104"/>
      <c r="BO389" s="105"/>
      <c r="BP389" s="105"/>
      <c r="BQ389" s="105"/>
      <c r="BR389" s="105"/>
      <c r="BS389" s="105"/>
      <c r="BT389" s="105"/>
      <c r="BU389" s="105"/>
      <c r="BV389" s="105"/>
      <c r="BW389" s="105"/>
      <c r="BX389" s="105"/>
      <c r="BY389" s="106"/>
      <c r="BZ389" s="104"/>
      <c r="CA389" s="105"/>
      <c r="CB389" s="105"/>
      <c r="CC389" s="105"/>
      <c r="CD389" s="105"/>
      <c r="CE389" s="105"/>
      <c r="CF389" s="105"/>
      <c r="CG389" s="105"/>
      <c r="CH389" s="105"/>
      <c r="CI389" s="105"/>
      <c r="CJ389" s="105"/>
      <c r="CK389" s="105"/>
      <c r="CL389" s="104"/>
      <c r="CM389" s="105"/>
      <c r="CN389" s="105"/>
      <c r="CO389" s="105"/>
      <c r="CP389" s="105"/>
      <c r="CQ389" s="105"/>
      <c r="CR389" s="105"/>
      <c r="CS389" s="105"/>
      <c r="CT389" s="105"/>
      <c r="CU389" s="105"/>
      <c r="CV389" s="105"/>
      <c r="CW389" s="106"/>
      <c r="CX389" s="316">
        <v>0</v>
      </c>
      <c r="CY389" s="319">
        <v>0</v>
      </c>
      <c r="CZ389" s="319">
        <v>0</v>
      </c>
      <c r="DA389" s="319">
        <v>0</v>
      </c>
      <c r="DB389" s="319">
        <v>0</v>
      </c>
      <c r="DC389" s="319">
        <v>0</v>
      </c>
      <c r="DD389" s="319">
        <v>0</v>
      </c>
      <c r="DE389" s="319">
        <v>0</v>
      </c>
      <c r="DF389" s="319">
        <v>0</v>
      </c>
      <c r="DG389" s="319">
        <v>0</v>
      </c>
      <c r="DH389" s="319">
        <v>0</v>
      </c>
      <c r="DI389" s="315">
        <v>0</v>
      </c>
      <c r="DJ389" s="104">
        <v>0</v>
      </c>
      <c r="DK389" s="105">
        <v>0</v>
      </c>
      <c r="DL389" s="105">
        <v>0</v>
      </c>
      <c r="DM389" s="105">
        <v>0</v>
      </c>
      <c r="DN389" s="105">
        <v>0</v>
      </c>
      <c r="DO389" s="105">
        <v>0</v>
      </c>
      <c r="DP389" s="105">
        <v>0</v>
      </c>
      <c r="DQ389" s="105">
        <v>0</v>
      </c>
      <c r="DR389" s="105">
        <v>0</v>
      </c>
      <c r="DS389" s="105">
        <v>0</v>
      </c>
      <c r="DT389" s="105">
        <v>0</v>
      </c>
      <c r="DU389" s="106">
        <v>0</v>
      </c>
    </row>
    <row r="390" spans="1:125">
      <c r="D390" s="74" t="str">
        <f t="shared" si="71"/>
        <v>4419p</v>
      </c>
      <c r="E390" s="78" t="s">
        <v>346</v>
      </c>
      <c r="F390" s="104"/>
      <c r="G390" s="105"/>
      <c r="H390" s="105"/>
      <c r="I390" s="105"/>
      <c r="J390" s="105"/>
      <c r="K390" s="105"/>
      <c r="L390" s="105"/>
      <c r="M390" s="105"/>
      <c r="N390" s="105"/>
      <c r="O390" s="105"/>
      <c r="P390" s="105"/>
      <c r="Q390" s="106"/>
      <c r="R390" s="104"/>
      <c r="S390" s="105"/>
      <c r="T390" s="105"/>
      <c r="U390" s="105"/>
      <c r="V390" s="105"/>
      <c r="W390" s="105"/>
      <c r="X390" s="105"/>
      <c r="Y390" s="105"/>
      <c r="Z390" s="105"/>
      <c r="AA390" s="105"/>
      <c r="AB390" s="105"/>
      <c r="AC390" s="106"/>
      <c r="AD390" s="104"/>
      <c r="AE390" s="105"/>
      <c r="AF390" s="105"/>
      <c r="AG390" s="105"/>
      <c r="AH390" s="105"/>
      <c r="AI390" s="105"/>
      <c r="AJ390" s="105"/>
      <c r="AK390" s="105"/>
      <c r="AL390" s="105"/>
      <c r="AM390" s="105"/>
      <c r="AN390" s="105"/>
      <c r="AO390" s="106"/>
      <c r="AP390" s="104"/>
      <c r="AQ390" s="105"/>
      <c r="AR390" s="105"/>
      <c r="AS390" s="105"/>
      <c r="AT390" s="105"/>
      <c r="AU390" s="105"/>
      <c r="AV390" s="105"/>
      <c r="AW390" s="105"/>
      <c r="AX390" s="105"/>
      <c r="AY390" s="105"/>
      <c r="AZ390" s="105"/>
      <c r="BA390" s="106"/>
      <c r="BB390" s="104"/>
      <c r="BC390" s="105"/>
      <c r="BD390" s="105"/>
      <c r="BE390" s="105"/>
      <c r="BF390" s="105"/>
      <c r="BG390" s="105"/>
      <c r="BH390" s="105"/>
      <c r="BI390" s="105"/>
      <c r="BJ390" s="105"/>
      <c r="BK390" s="105"/>
      <c r="BL390" s="105"/>
      <c r="BM390" s="106"/>
      <c r="BN390" s="104"/>
      <c r="BO390" s="105"/>
      <c r="BP390" s="105"/>
      <c r="BQ390" s="105"/>
      <c r="BR390" s="105"/>
      <c r="BS390" s="105"/>
      <c r="BT390" s="105"/>
      <c r="BU390" s="105"/>
      <c r="BV390" s="105"/>
      <c r="BW390" s="105"/>
      <c r="BX390" s="105"/>
      <c r="BY390" s="106"/>
      <c r="BZ390" s="104"/>
      <c r="CA390" s="105"/>
      <c r="CB390" s="105"/>
      <c r="CC390" s="105"/>
      <c r="CD390" s="105"/>
      <c r="CE390" s="105"/>
      <c r="CF390" s="105"/>
      <c r="CG390" s="105"/>
      <c r="CH390" s="105"/>
      <c r="CI390" s="105"/>
      <c r="CJ390" s="105"/>
      <c r="CK390" s="105"/>
      <c r="CL390" s="104"/>
      <c r="CM390" s="105"/>
      <c r="CN390" s="105"/>
      <c r="CO390" s="105"/>
      <c r="CP390" s="105"/>
      <c r="CQ390" s="105"/>
      <c r="CR390" s="105"/>
      <c r="CS390" s="105"/>
      <c r="CT390" s="105"/>
      <c r="CU390" s="105"/>
      <c r="CV390" s="105"/>
      <c r="CW390" s="106"/>
      <c r="CX390" s="316">
        <v>0</v>
      </c>
      <c r="CY390" s="319">
        <v>0</v>
      </c>
      <c r="CZ390" s="319">
        <v>0</v>
      </c>
      <c r="DA390" s="319">
        <v>0</v>
      </c>
      <c r="DB390" s="319">
        <v>0</v>
      </c>
      <c r="DC390" s="319">
        <v>0</v>
      </c>
      <c r="DD390" s="319">
        <v>0</v>
      </c>
      <c r="DE390" s="319">
        <v>0</v>
      </c>
      <c r="DF390" s="319">
        <v>0</v>
      </c>
      <c r="DG390" s="319">
        <v>0</v>
      </c>
      <c r="DH390" s="319">
        <v>0</v>
      </c>
      <c r="DI390" s="315">
        <v>0</v>
      </c>
      <c r="DJ390" s="104"/>
      <c r="DK390" s="105"/>
      <c r="DL390" s="105"/>
      <c r="DM390" s="105"/>
      <c r="DN390" s="105"/>
      <c r="DO390" s="105"/>
      <c r="DP390" s="105"/>
      <c r="DQ390" s="105"/>
      <c r="DR390" s="105"/>
      <c r="DS390" s="105"/>
      <c r="DT390" s="105"/>
      <c r="DU390" s="106"/>
    </row>
    <row r="391" spans="1:125" s="9" customFormat="1">
      <c r="A391" s="140" t="s">
        <v>100</v>
      </c>
      <c r="B391" s="140">
        <v>45</v>
      </c>
      <c r="C391" s="140"/>
      <c r="D391" s="140" t="str">
        <f t="shared" si="71"/>
        <v>p</v>
      </c>
      <c r="E391" s="141" t="s">
        <v>348</v>
      </c>
      <c r="F391" s="142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4"/>
      <c r="R391" s="142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4"/>
      <c r="AD391" s="142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4"/>
      <c r="AP391" s="142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4"/>
      <c r="BB391" s="142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4"/>
      <c r="BN391" s="142"/>
      <c r="BO391" s="143"/>
      <c r="BP391" s="143"/>
      <c r="BQ391" s="143"/>
      <c r="BR391" s="143"/>
      <c r="BS391" s="143"/>
      <c r="BT391" s="143"/>
      <c r="BU391" s="143"/>
      <c r="BV391" s="143"/>
      <c r="BW391" s="143"/>
      <c r="BX391" s="143"/>
      <c r="BY391" s="144"/>
      <c r="BZ391" s="142"/>
      <c r="CA391" s="143"/>
      <c r="CB391" s="143"/>
      <c r="CC391" s="143"/>
      <c r="CD391" s="143"/>
      <c r="CE391" s="143"/>
      <c r="CF391" s="143"/>
      <c r="CG391" s="143"/>
      <c r="CH391" s="143"/>
      <c r="CI391" s="143"/>
      <c r="CJ391" s="143"/>
      <c r="CK391" s="143"/>
      <c r="CL391" s="142">
        <f>+CL392</f>
        <v>143333.33333333334</v>
      </c>
      <c r="CM391" s="143">
        <f t="shared" ref="CM391:DI391" si="90">+CM392</f>
        <v>143333.33333333334</v>
      </c>
      <c r="CN391" s="143">
        <f t="shared" si="90"/>
        <v>143333.33333333334</v>
      </c>
      <c r="CO391" s="143">
        <f t="shared" si="90"/>
        <v>143333.33333333334</v>
      </c>
      <c r="CP391" s="143">
        <f t="shared" si="90"/>
        <v>143333.33333333334</v>
      </c>
      <c r="CQ391" s="143">
        <f t="shared" si="90"/>
        <v>143333.33333333334</v>
      </c>
      <c r="CR391" s="143">
        <f t="shared" si="90"/>
        <v>143333.33333333334</v>
      </c>
      <c r="CS391" s="143">
        <f t="shared" si="90"/>
        <v>143333.33333333334</v>
      </c>
      <c r="CT391" s="143">
        <f t="shared" si="90"/>
        <v>143333.33333333334</v>
      </c>
      <c r="CU391" s="143">
        <f t="shared" si="90"/>
        <v>143333.33333333334</v>
      </c>
      <c r="CV391" s="143">
        <f t="shared" si="90"/>
        <v>143333.33333333334</v>
      </c>
      <c r="CW391" s="144">
        <f t="shared" si="90"/>
        <v>143333.33333333334</v>
      </c>
      <c r="CX391" s="317">
        <f t="shared" si="90"/>
        <v>178333.33333333334</v>
      </c>
      <c r="CY391" s="320">
        <f t="shared" si="90"/>
        <v>178333.33333333334</v>
      </c>
      <c r="CZ391" s="320">
        <f t="shared" si="90"/>
        <v>178333.33333333334</v>
      </c>
      <c r="DA391" s="320">
        <f t="shared" si="90"/>
        <v>178333.33333333334</v>
      </c>
      <c r="DB391" s="320">
        <f t="shared" si="90"/>
        <v>178333.33333333334</v>
      </c>
      <c r="DC391" s="320">
        <f t="shared" si="90"/>
        <v>178333.33333333334</v>
      </c>
      <c r="DD391" s="320">
        <f t="shared" si="90"/>
        <v>178333.33333333334</v>
      </c>
      <c r="DE391" s="320">
        <f t="shared" si="90"/>
        <v>178333.33333333334</v>
      </c>
      <c r="DF391" s="320">
        <f t="shared" si="90"/>
        <v>178333.33333333334</v>
      </c>
      <c r="DG391" s="320">
        <f t="shared" si="90"/>
        <v>178333.33333333334</v>
      </c>
      <c r="DH391" s="320">
        <f t="shared" si="90"/>
        <v>178333.33333333334</v>
      </c>
      <c r="DI391" s="318">
        <f t="shared" si="90"/>
        <v>178333.33333333334</v>
      </c>
      <c r="DJ391" s="142">
        <f>+DJ392</f>
        <v>187500</v>
      </c>
      <c r="DK391" s="143">
        <f t="shared" ref="DK391:DU391" si="91">+DK392</f>
        <v>187500</v>
      </c>
      <c r="DL391" s="143">
        <f t="shared" si="91"/>
        <v>187500</v>
      </c>
      <c r="DM391" s="143">
        <f t="shared" si="91"/>
        <v>187500</v>
      </c>
      <c r="DN391" s="143">
        <f t="shared" si="91"/>
        <v>187500</v>
      </c>
      <c r="DO391" s="143">
        <f t="shared" si="91"/>
        <v>187500</v>
      </c>
      <c r="DP391" s="143">
        <f t="shared" si="91"/>
        <v>187500</v>
      </c>
      <c r="DQ391" s="143">
        <f t="shared" si="91"/>
        <v>187500</v>
      </c>
      <c r="DR391" s="143">
        <f t="shared" si="91"/>
        <v>187500</v>
      </c>
      <c r="DS391" s="143">
        <f t="shared" si="91"/>
        <v>187500</v>
      </c>
      <c r="DT391" s="143">
        <f t="shared" si="91"/>
        <v>187500</v>
      </c>
      <c r="DU391" s="144">
        <f t="shared" si="91"/>
        <v>187500</v>
      </c>
    </row>
    <row r="392" spans="1:125">
      <c r="C392" s="74">
        <v>451</v>
      </c>
      <c r="D392" s="74" t="str">
        <f t="shared" si="71"/>
        <v>451p</v>
      </c>
      <c r="E392" s="78" t="s">
        <v>121</v>
      </c>
      <c r="F392" s="104"/>
      <c r="G392" s="105"/>
      <c r="H392" s="105"/>
      <c r="I392" s="105"/>
      <c r="J392" s="105"/>
      <c r="K392" s="105"/>
      <c r="L392" s="105"/>
      <c r="M392" s="105"/>
      <c r="N392" s="105"/>
      <c r="O392" s="105"/>
      <c r="P392" s="105"/>
      <c r="Q392" s="106"/>
      <c r="R392" s="104"/>
      <c r="S392" s="105"/>
      <c r="T392" s="105"/>
      <c r="U392" s="105"/>
      <c r="V392" s="105"/>
      <c r="W392" s="105"/>
      <c r="X392" s="105"/>
      <c r="Y392" s="105"/>
      <c r="Z392" s="105"/>
      <c r="AA392" s="105"/>
      <c r="AB392" s="105"/>
      <c r="AC392" s="106"/>
      <c r="AD392" s="104"/>
      <c r="AE392" s="105"/>
      <c r="AF392" s="105"/>
      <c r="AG392" s="105"/>
      <c r="AH392" s="105"/>
      <c r="AI392" s="105"/>
      <c r="AJ392" s="105"/>
      <c r="AK392" s="105"/>
      <c r="AL392" s="105"/>
      <c r="AM392" s="105"/>
      <c r="AN392" s="105"/>
      <c r="AO392" s="106"/>
      <c r="AP392" s="104"/>
      <c r="AQ392" s="105"/>
      <c r="AR392" s="105"/>
      <c r="AS392" s="105"/>
      <c r="AT392" s="105"/>
      <c r="AU392" s="105"/>
      <c r="AV392" s="105"/>
      <c r="AW392" s="105"/>
      <c r="AX392" s="105"/>
      <c r="AY392" s="105"/>
      <c r="AZ392" s="105"/>
      <c r="BA392" s="106"/>
      <c r="BB392" s="104"/>
      <c r="BC392" s="105"/>
      <c r="BD392" s="105"/>
      <c r="BE392" s="105"/>
      <c r="BF392" s="105"/>
      <c r="BG392" s="105"/>
      <c r="BH392" s="105"/>
      <c r="BI392" s="105"/>
      <c r="BJ392" s="105"/>
      <c r="BK392" s="105"/>
      <c r="BL392" s="105"/>
      <c r="BM392" s="106"/>
      <c r="BN392" s="104"/>
      <c r="BO392" s="105"/>
      <c r="BP392" s="105"/>
      <c r="BQ392" s="105"/>
      <c r="BR392" s="105"/>
      <c r="BS392" s="105"/>
      <c r="BT392" s="105"/>
      <c r="BU392" s="105"/>
      <c r="BV392" s="105"/>
      <c r="BW392" s="105"/>
      <c r="BX392" s="105"/>
      <c r="BY392" s="106"/>
      <c r="BZ392" s="104"/>
      <c r="CA392" s="105"/>
      <c r="CB392" s="105"/>
      <c r="CC392" s="105"/>
      <c r="CD392" s="105"/>
      <c r="CE392" s="105"/>
      <c r="CF392" s="105"/>
      <c r="CG392" s="105"/>
      <c r="CH392" s="105"/>
      <c r="CI392" s="105"/>
      <c r="CJ392" s="105"/>
      <c r="CK392" s="105"/>
      <c r="CL392" s="104">
        <f>++SUM(CL393:CL397)</f>
        <v>143333.33333333334</v>
      </c>
      <c r="CM392" s="105">
        <f t="shared" ref="CM392:DI392" si="92">++SUM(CM393:CM397)</f>
        <v>143333.33333333334</v>
      </c>
      <c r="CN392" s="105">
        <f t="shared" si="92"/>
        <v>143333.33333333334</v>
      </c>
      <c r="CO392" s="105">
        <f t="shared" si="92"/>
        <v>143333.33333333334</v>
      </c>
      <c r="CP392" s="105">
        <f t="shared" si="92"/>
        <v>143333.33333333334</v>
      </c>
      <c r="CQ392" s="105">
        <f t="shared" si="92"/>
        <v>143333.33333333334</v>
      </c>
      <c r="CR392" s="105">
        <f t="shared" si="92"/>
        <v>143333.33333333334</v>
      </c>
      <c r="CS392" s="105">
        <f t="shared" si="92"/>
        <v>143333.33333333334</v>
      </c>
      <c r="CT392" s="105">
        <f t="shared" si="92"/>
        <v>143333.33333333334</v>
      </c>
      <c r="CU392" s="105">
        <f t="shared" si="92"/>
        <v>143333.33333333334</v>
      </c>
      <c r="CV392" s="105">
        <f t="shared" si="92"/>
        <v>143333.33333333334</v>
      </c>
      <c r="CW392" s="106">
        <f t="shared" si="92"/>
        <v>143333.33333333334</v>
      </c>
      <c r="CX392" s="316">
        <f t="shared" si="92"/>
        <v>178333.33333333334</v>
      </c>
      <c r="CY392" s="319">
        <f t="shared" si="92"/>
        <v>178333.33333333334</v>
      </c>
      <c r="CZ392" s="319">
        <f t="shared" si="92"/>
        <v>178333.33333333334</v>
      </c>
      <c r="DA392" s="319">
        <f t="shared" si="92"/>
        <v>178333.33333333334</v>
      </c>
      <c r="DB392" s="319">
        <f t="shared" si="92"/>
        <v>178333.33333333334</v>
      </c>
      <c r="DC392" s="319">
        <f t="shared" si="92"/>
        <v>178333.33333333334</v>
      </c>
      <c r="DD392" s="319">
        <f t="shared" si="92"/>
        <v>178333.33333333334</v>
      </c>
      <c r="DE392" s="319">
        <f t="shared" si="92"/>
        <v>178333.33333333334</v>
      </c>
      <c r="DF392" s="319">
        <f t="shared" si="92"/>
        <v>178333.33333333334</v>
      </c>
      <c r="DG392" s="319">
        <f t="shared" si="92"/>
        <v>178333.33333333334</v>
      </c>
      <c r="DH392" s="319">
        <f t="shared" si="92"/>
        <v>178333.33333333334</v>
      </c>
      <c r="DI392" s="315">
        <f t="shared" si="92"/>
        <v>178333.33333333334</v>
      </c>
      <c r="DJ392" s="104">
        <f>+SUM(DJ393:DJ397)</f>
        <v>187500</v>
      </c>
      <c r="DK392" s="105">
        <f t="shared" ref="DK392:DU392" si="93">+SUM(DK393:DK397)</f>
        <v>187500</v>
      </c>
      <c r="DL392" s="105">
        <f t="shared" si="93"/>
        <v>187500</v>
      </c>
      <c r="DM392" s="105">
        <f t="shared" si="93"/>
        <v>187500</v>
      </c>
      <c r="DN392" s="105">
        <f t="shared" si="93"/>
        <v>187500</v>
      </c>
      <c r="DO392" s="105">
        <f t="shared" si="93"/>
        <v>187500</v>
      </c>
      <c r="DP392" s="105">
        <f t="shared" si="93"/>
        <v>187500</v>
      </c>
      <c r="DQ392" s="105">
        <f t="shared" si="93"/>
        <v>187500</v>
      </c>
      <c r="DR392" s="105">
        <f t="shared" si="93"/>
        <v>187500</v>
      </c>
      <c r="DS392" s="105">
        <f t="shared" si="93"/>
        <v>187500</v>
      </c>
      <c r="DT392" s="105">
        <f t="shared" si="93"/>
        <v>187500</v>
      </c>
      <c r="DU392" s="106">
        <f t="shared" si="93"/>
        <v>187500</v>
      </c>
    </row>
    <row r="393" spans="1:125" ht="30">
      <c r="D393" s="74" t="str">
        <f t="shared" si="71"/>
        <v>4511p</v>
      </c>
      <c r="E393" s="78" t="s">
        <v>350</v>
      </c>
      <c r="F393" s="104"/>
      <c r="G393" s="105"/>
      <c r="H393" s="105"/>
      <c r="I393" s="105"/>
      <c r="J393" s="105"/>
      <c r="K393" s="105"/>
      <c r="L393" s="105"/>
      <c r="M393" s="105"/>
      <c r="N393" s="105"/>
      <c r="O393" s="105"/>
      <c r="P393" s="105"/>
      <c r="Q393" s="106"/>
      <c r="R393" s="104"/>
      <c r="S393" s="105"/>
      <c r="T393" s="105"/>
      <c r="U393" s="105"/>
      <c r="V393" s="105"/>
      <c r="W393" s="105"/>
      <c r="X393" s="105"/>
      <c r="Y393" s="105"/>
      <c r="Z393" s="105"/>
      <c r="AA393" s="105"/>
      <c r="AB393" s="105"/>
      <c r="AC393" s="106"/>
      <c r="AD393" s="104"/>
      <c r="AE393" s="105"/>
      <c r="AF393" s="105"/>
      <c r="AG393" s="105"/>
      <c r="AH393" s="105"/>
      <c r="AI393" s="105"/>
      <c r="AJ393" s="105"/>
      <c r="AK393" s="105"/>
      <c r="AL393" s="105"/>
      <c r="AM393" s="105"/>
      <c r="AN393" s="105"/>
      <c r="AO393" s="106"/>
      <c r="AP393" s="104"/>
      <c r="AQ393" s="105"/>
      <c r="AR393" s="105"/>
      <c r="AS393" s="105"/>
      <c r="AT393" s="105"/>
      <c r="AU393" s="105"/>
      <c r="AV393" s="105"/>
      <c r="AW393" s="105"/>
      <c r="AX393" s="105"/>
      <c r="AY393" s="105"/>
      <c r="AZ393" s="105"/>
      <c r="BA393" s="106"/>
      <c r="BB393" s="104"/>
      <c r="BC393" s="105"/>
      <c r="BD393" s="105"/>
      <c r="BE393" s="105"/>
      <c r="BF393" s="105"/>
      <c r="BG393" s="105"/>
      <c r="BH393" s="105"/>
      <c r="BI393" s="105"/>
      <c r="BJ393" s="105"/>
      <c r="BK393" s="105"/>
      <c r="BL393" s="105"/>
      <c r="BM393" s="106"/>
      <c r="BN393" s="104"/>
      <c r="BO393" s="105"/>
      <c r="BP393" s="105"/>
      <c r="BQ393" s="105"/>
      <c r="BR393" s="105"/>
      <c r="BS393" s="105"/>
      <c r="BT393" s="105"/>
      <c r="BU393" s="105"/>
      <c r="BV393" s="105"/>
      <c r="BW393" s="105"/>
      <c r="BX393" s="105"/>
      <c r="BY393" s="106"/>
      <c r="BZ393" s="104"/>
      <c r="CA393" s="105"/>
      <c r="CB393" s="105"/>
      <c r="CC393" s="105"/>
      <c r="CD393" s="105"/>
      <c r="CE393" s="105"/>
      <c r="CF393" s="105"/>
      <c r="CG393" s="105"/>
      <c r="CH393" s="105"/>
      <c r="CI393" s="105"/>
      <c r="CJ393" s="105"/>
      <c r="CK393" s="105"/>
      <c r="CL393" s="104"/>
      <c r="CM393" s="105"/>
      <c r="CN393" s="105"/>
      <c r="CO393" s="105"/>
      <c r="CP393" s="105"/>
      <c r="CQ393" s="105"/>
      <c r="CR393" s="105"/>
      <c r="CS393" s="105"/>
      <c r="CT393" s="105"/>
      <c r="CU393" s="105"/>
      <c r="CV393" s="105"/>
      <c r="CW393" s="106"/>
      <c r="CX393" s="316">
        <v>0</v>
      </c>
      <c r="CY393" s="319">
        <v>0</v>
      </c>
      <c r="CZ393" s="319">
        <v>0</v>
      </c>
      <c r="DA393" s="319">
        <v>0</v>
      </c>
      <c r="DB393" s="319">
        <v>0</v>
      </c>
      <c r="DC393" s="319">
        <v>0</v>
      </c>
      <c r="DD393" s="319">
        <v>0</v>
      </c>
      <c r="DE393" s="319">
        <v>0</v>
      </c>
      <c r="DF393" s="319">
        <v>0</v>
      </c>
      <c r="DG393" s="319">
        <v>0</v>
      </c>
      <c r="DH393" s="319">
        <v>0</v>
      </c>
      <c r="DI393" s="315">
        <v>0</v>
      </c>
      <c r="DJ393" s="104">
        <v>0</v>
      </c>
      <c r="DK393" s="105">
        <v>0</v>
      </c>
      <c r="DL393" s="105">
        <v>0</v>
      </c>
      <c r="DM393" s="105">
        <v>0</v>
      </c>
      <c r="DN393" s="105">
        <v>0</v>
      </c>
      <c r="DO393" s="105">
        <v>0</v>
      </c>
      <c r="DP393" s="105">
        <v>0</v>
      </c>
      <c r="DQ393" s="105">
        <v>0</v>
      </c>
      <c r="DR393" s="105">
        <v>0</v>
      </c>
      <c r="DS393" s="105">
        <v>0</v>
      </c>
      <c r="DT393" s="105">
        <v>0</v>
      </c>
      <c r="DU393" s="106">
        <v>0</v>
      </c>
    </row>
    <row r="394" spans="1:125">
      <c r="D394" s="74" t="str">
        <f t="shared" si="71"/>
        <v>4512p</v>
      </c>
      <c r="E394" s="78" t="s">
        <v>352</v>
      </c>
      <c r="F394" s="104"/>
      <c r="G394" s="105"/>
      <c r="H394" s="105"/>
      <c r="I394" s="105"/>
      <c r="J394" s="105"/>
      <c r="K394" s="105"/>
      <c r="L394" s="105"/>
      <c r="M394" s="105"/>
      <c r="N394" s="105"/>
      <c r="O394" s="105"/>
      <c r="P394" s="105"/>
      <c r="Q394" s="106"/>
      <c r="R394" s="104"/>
      <c r="S394" s="105"/>
      <c r="T394" s="105"/>
      <c r="U394" s="105"/>
      <c r="V394" s="105"/>
      <c r="W394" s="105"/>
      <c r="X394" s="105"/>
      <c r="Y394" s="105"/>
      <c r="Z394" s="105"/>
      <c r="AA394" s="105"/>
      <c r="AB394" s="105"/>
      <c r="AC394" s="106"/>
      <c r="AD394" s="104"/>
      <c r="AE394" s="105"/>
      <c r="AF394" s="105"/>
      <c r="AG394" s="105"/>
      <c r="AH394" s="105"/>
      <c r="AI394" s="105"/>
      <c r="AJ394" s="105"/>
      <c r="AK394" s="105"/>
      <c r="AL394" s="105"/>
      <c r="AM394" s="105"/>
      <c r="AN394" s="105"/>
      <c r="AO394" s="106"/>
      <c r="AP394" s="104"/>
      <c r="AQ394" s="105"/>
      <c r="AR394" s="105"/>
      <c r="AS394" s="105"/>
      <c r="AT394" s="105"/>
      <c r="AU394" s="105"/>
      <c r="AV394" s="105"/>
      <c r="AW394" s="105"/>
      <c r="AX394" s="105"/>
      <c r="AY394" s="105"/>
      <c r="AZ394" s="105"/>
      <c r="BA394" s="106"/>
      <c r="BB394" s="104"/>
      <c r="BC394" s="105"/>
      <c r="BD394" s="105"/>
      <c r="BE394" s="105"/>
      <c r="BF394" s="105"/>
      <c r="BG394" s="105"/>
      <c r="BH394" s="105"/>
      <c r="BI394" s="105"/>
      <c r="BJ394" s="105"/>
      <c r="BK394" s="105"/>
      <c r="BL394" s="105"/>
      <c r="BM394" s="106"/>
      <c r="BN394" s="104"/>
      <c r="BO394" s="105"/>
      <c r="BP394" s="105"/>
      <c r="BQ394" s="105"/>
      <c r="BR394" s="105"/>
      <c r="BS394" s="105"/>
      <c r="BT394" s="105"/>
      <c r="BU394" s="105"/>
      <c r="BV394" s="105"/>
      <c r="BW394" s="105"/>
      <c r="BX394" s="105"/>
      <c r="BY394" s="106"/>
      <c r="BZ394" s="104"/>
      <c r="CA394" s="105"/>
      <c r="CB394" s="105"/>
      <c r="CC394" s="105"/>
      <c r="CD394" s="105"/>
      <c r="CE394" s="105"/>
      <c r="CF394" s="105"/>
      <c r="CG394" s="105"/>
      <c r="CH394" s="105"/>
      <c r="CI394" s="105"/>
      <c r="CJ394" s="105"/>
      <c r="CK394" s="105"/>
      <c r="CL394" s="104"/>
      <c r="CM394" s="105"/>
      <c r="CN394" s="105"/>
      <c r="CO394" s="105"/>
      <c r="CP394" s="105"/>
      <c r="CQ394" s="105"/>
      <c r="CR394" s="105"/>
      <c r="CS394" s="105"/>
      <c r="CT394" s="105"/>
      <c r="CU394" s="105"/>
      <c r="CV394" s="105"/>
      <c r="CW394" s="106"/>
      <c r="CX394" s="316">
        <v>0</v>
      </c>
      <c r="CY394" s="319">
        <v>0</v>
      </c>
      <c r="CZ394" s="319">
        <v>0</v>
      </c>
      <c r="DA394" s="319">
        <v>0</v>
      </c>
      <c r="DB394" s="319">
        <v>0</v>
      </c>
      <c r="DC394" s="319">
        <v>0</v>
      </c>
      <c r="DD394" s="319">
        <v>0</v>
      </c>
      <c r="DE394" s="319">
        <v>0</v>
      </c>
      <c r="DF394" s="319">
        <v>0</v>
      </c>
      <c r="DG394" s="319">
        <v>0</v>
      </c>
      <c r="DH394" s="319">
        <v>0</v>
      </c>
      <c r="DI394" s="315">
        <v>0</v>
      </c>
      <c r="DJ394" s="104">
        <v>0</v>
      </c>
      <c r="DK394" s="105">
        <v>0</v>
      </c>
      <c r="DL394" s="105">
        <v>0</v>
      </c>
      <c r="DM394" s="105">
        <v>0</v>
      </c>
      <c r="DN394" s="105">
        <v>0</v>
      </c>
      <c r="DO394" s="105">
        <v>0</v>
      </c>
      <c r="DP394" s="105">
        <v>0</v>
      </c>
      <c r="DQ394" s="105">
        <v>0</v>
      </c>
      <c r="DR394" s="105">
        <v>0</v>
      </c>
      <c r="DS394" s="105">
        <v>0</v>
      </c>
      <c r="DT394" s="105">
        <v>0</v>
      </c>
      <c r="DU394" s="106">
        <v>0</v>
      </c>
    </row>
    <row r="395" spans="1:125">
      <c r="D395" s="74" t="str">
        <f t="shared" si="71"/>
        <v>4513p</v>
      </c>
      <c r="E395" s="78" t="s">
        <v>354</v>
      </c>
      <c r="F395" s="104"/>
      <c r="G395" s="105"/>
      <c r="H395" s="105"/>
      <c r="I395" s="105"/>
      <c r="J395" s="105"/>
      <c r="K395" s="105"/>
      <c r="L395" s="105"/>
      <c r="M395" s="105"/>
      <c r="N395" s="105"/>
      <c r="O395" s="105"/>
      <c r="P395" s="105"/>
      <c r="Q395" s="106"/>
      <c r="R395" s="104"/>
      <c r="S395" s="105"/>
      <c r="T395" s="105"/>
      <c r="U395" s="105"/>
      <c r="V395" s="105"/>
      <c r="W395" s="105"/>
      <c r="X395" s="105"/>
      <c r="Y395" s="105"/>
      <c r="Z395" s="105"/>
      <c r="AA395" s="105"/>
      <c r="AB395" s="105"/>
      <c r="AC395" s="106"/>
      <c r="AD395" s="104"/>
      <c r="AE395" s="105"/>
      <c r="AF395" s="105"/>
      <c r="AG395" s="105"/>
      <c r="AH395" s="105"/>
      <c r="AI395" s="105"/>
      <c r="AJ395" s="105"/>
      <c r="AK395" s="105"/>
      <c r="AL395" s="105"/>
      <c r="AM395" s="105"/>
      <c r="AN395" s="105"/>
      <c r="AO395" s="106"/>
      <c r="AP395" s="104"/>
      <c r="AQ395" s="105"/>
      <c r="AR395" s="105"/>
      <c r="AS395" s="105"/>
      <c r="AT395" s="105"/>
      <c r="AU395" s="105"/>
      <c r="AV395" s="105"/>
      <c r="AW395" s="105"/>
      <c r="AX395" s="105"/>
      <c r="AY395" s="105"/>
      <c r="AZ395" s="105"/>
      <c r="BA395" s="106"/>
      <c r="BB395" s="104"/>
      <c r="BC395" s="105"/>
      <c r="BD395" s="105"/>
      <c r="BE395" s="105"/>
      <c r="BF395" s="105"/>
      <c r="BG395" s="105"/>
      <c r="BH395" s="105"/>
      <c r="BI395" s="105"/>
      <c r="BJ395" s="105"/>
      <c r="BK395" s="105"/>
      <c r="BL395" s="105"/>
      <c r="BM395" s="106"/>
      <c r="BN395" s="104"/>
      <c r="BO395" s="105"/>
      <c r="BP395" s="105"/>
      <c r="BQ395" s="105"/>
      <c r="BR395" s="105"/>
      <c r="BS395" s="105"/>
      <c r="BT395" s="105"/>
      <c r="BU395" s="105"/>
      <c r="BV395" s="105"/>
      <c r="BW395" s="105"/>
      <c r="BX395" s="105"/>
      <c r="BY395" s="106"/>
      <c r="BZ395" s="104"/>
      <c r="CA395" s="105"/>
      <c r="CB395" s="105"/>
      <c r="CC395" s="105"/>
      <c r="CD395" s="105"/>
      <c r="CE395" s="105"/>
      <c r="CF395" s="105"/>
      <c r="CG395" s="105"/>
      <c r="CH395" s="105"/>
      <c r="CI395" s="105"/>
      <c r="CJ395" s="105"/>
      <c r="CK395" s="105"/>
      <c r="CL395" s="104">
        <v>100000</v>
      </c>
      <c r="CM395" s="105">
        <v>100000</v>
      </c>
      <c r="CN395" s="105">
        <v>100000</v>
      </c>
      <c r="CO395" s="105">
        <v>100000</v>
      </c>
      <c r="CP395" s="105">
        <v>100000</v>
      </c>
      <c r="CQ395" s="105">
        <v>100000</v>
      </c>
      <c r="CR395" s="105">
        <v>100000</v>
      </c>
      <c r="CS395" s="105">
        <v>100000</v>
      </c>
      <c r="CT395" s="105">
        <v>100000</v>
      </c>
      <c r="CU395" s="105">
        <v>100000</v>
      </c>
      <c r="CV395" s="105">
        <v>100000</v>
      </c>
      <c r="CW395" s="106">
        <v>100000</v>
      </c>
      <c r="CX395" s="316">
        <v>114166.66666666667</v>
      </c>
      <c r="CY395" s="319">
        <v>114166.66666666667</v>
      </c>
      <c r="CZ395" s="319">
        <v>114166.66666666667</v>
      </c>
      <c r="DA395" s="319">
        <v>114166.66666666667</v>
      </c>
      <c r="DB395" s="319">
        <v>114166.66666666667</v>
      </c>
      <c r="DC395" s="319">
        <v>114166.66666666667</v>
      </c>
      <c r="DD395" s="319">
        <v>114166.66666666667</v>
      </c>
      <c r="DE395" s="319">
        <v>114166.66666666667</v>
      </c>
      <c r="DF395" s="319">
        <v>114166.66666666667</v>
      </c>
      <c r="DG395" s="319">
        <v>114166.66666666667</v>
      </c>
      <c r="DH395" s="319">
        <v>114166.66666666667</v>
      </c>
      <c r="DI395" s="315">
        <v>114166.66666666667</v>
      </c>
      <c r="DJ395" s="104">
        <v>120833.33333333333</v>
      </c>
      <c r="DK395" s="105">
        <v>120833.33333333333</v>
      </c>
      <c r="DL395" s="105">
        <v>120833.33333333333</v>
      </c>
      <c r="DM395" s="105">
        <v>120833.33333333333</v>
      </c>
      <c r="DN395" s="105">
        <v>120833.33333333333</v>
      </c>
      <c r="DO395" s="105">
        <v>120833.33333333333</v>
      </c>
      <c r="DP395" s="105">
        <v>120833.33333333333</v>
      </c>
      <c r="DQ395" s="105">
        <v>120833.33333333333</v>
      </c>
      <c r="DR395" s="105">
        <v>120833.33333333333</v>
      </c>
      <c r="DS395" s="105">
        <v>120833.33333333333</v>
      </c>
      <c r="DT395" s="105">
        <v>120833.33333333333</v>
      </c>
      <c r="DU395" s="106">
        <v>120833.33333333333</v>
      </c>
    </row>
    <row r="396" spans="1:125" ht="30">
      <c r="D396" s="74" t="str">
        <f t="shared" si="71"/>
        <v>4514p</v>
      </c>
      <c r="E396" s="78" t="s">
        <v>356</v>
      </c>
      <c r="F396" s="104"/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6"/>
      <c r="R396" s="104"/>
      <c r="S396" s="105"/>
      <c r="T396" s="105"/>
      <c r="U396" s="105"/>
      <c r="V396" s="105"/>
      <c r="W396" s="105"/>
      <c r="X396" s="105"/>
      <c r="Y396" s="105"/>
      <c r="Z396" s="105"/>
      <c r="AA396" s="105"/>
      <c r="AB396" s="105"/>
      <c r="AC396" s="106"/>
      <c r="AD396" s="104"/>
      <c r="AE396" s="105"/>
      <c r="AF396" s="105"/>
      <c r="AG396" s="105"/>
      <c r="AH396" s="105"/>
      <c r="AI396" s="105"/>
      <c r="AJ396" s="105"/>
      <c r="AK396" s="105"/>
      <c r="AL396" s="105"/>
      <c r="AM396" s="105"/>
      <c r="AN396" s="105"/>
      <c r="AO396" s="106"/>
      <c r="AP396" s="104"/>
      <c r="AQ396" s="105"/>
      <c r="AR396" s="105"/>
      <c r="AS396" s="105"/>
      <c r="AT396" s="105"/>
      <c r="AU396" s="105"/>
      <c r="AV396" s="105"/>
      <c r="AW396" s="105"/>
      <c r="AX396" s="105"/>
      <c r="AY396" s="105"/>
      <c r="AZ396" s="105"/>
      <c r="BA396" s="106"/>
      <c r="BB396" s="104"/>
      <c r="BC396" s="105"/>
      <c r="BD396" s="105"/>
      <c r="BE396" s="105"/>
      <c r="BF396" s="105"/>
      <c r="BG396" s="105"/>
      <c r="BH396" s="105"/>
      <c r="BI396" s="105"/>
      <c r="BJ396" s="105"/>
      <c r="BK396" s="105"/>
      <c r="BL396" s="105"/>
      <c r="BM396" s="106"/>
      <c r="BN396" s="104"/>
      <c r="BO396" s="105"/>
      <c r="BP396" s="105"/>
      <c r="BQ396" s="105"/>
      <c r="BR396" s="105"/>
      <c r="BS396" s="105"/>
      <c r="BT396" s="105"/>
      <c r="BU396" s="105"/>
      <c r="BV396" s="105"/>
      <c r="BW396" s="105"/>
      <c r="BX396" s="105"/>
      <c r="BY396" s="106"/>
      <c r="BZ396" s="104"/>
      <c r="CA396" s="105"/>
      <c r="CB396" s="105"/>
      <c r="CC396" s="105"/>
      <c r="CD396" s="105"/>
      <c r="CE396" s="105"/>
      <c r="CF396" s="105"/>
      <c r="CG396" s="105"/>
      <c r="CH396" s="105"/>
      <c r="CI396" s="105"/>
      <c r="CJ396" s="105"/>
      <c r="CK396" s="105"/>
      <c r="CL396" s="104"/>
      <c r="CM396" s="105"/>
      <c r="CN396" s="105"/>
      <c r="CO396" s="105"/>
      <c r="CP396" s="105"/>
      <c r="CQ396" s="105"/>
      <c r="CR396" s="105"/>
      <c r="CS396" s="105"/>
      <c r="CT396" s="105"/>
      <c r="CU396" s="105"/>
      <c r="CV396" s="105"/>
      <c r="CW396" s="106"/>
      <c r="CX396" s="316">
        <v>0</v>
      </c>
      <c r="CY396" s="319">
        <v>0</v>
      </c>
      <c r="CZ396" s="319">
        <v>0</v>
      </c>
      <c r="DA396" s="319">
        <v>0</v>
      </c>
      <c r="DB396" s="319">
        <v>0</v>
      </c>
      <c r="DC396" s="319">
        <v>0</v>
      </c>
      <c r="DD396" s="319">
        <v>0</v>
      </c>
      <c r="DE396" s="319">
        <v>0</v>
      </c>
      <c r="DF396" s="319">
        <v>0</v>
      </c>
      <c r="DG396" s="319">
        <v>0</v>
      </c>
      <c r="DH396" s="319">
        <v>0</v>
      </c>
      <c r="DI396" s="315">
        <v>0</v>
      </c>
      <c r="DJ396" s="104">
        <v>0</v>
      </c>
      <c r="DK396" s="105">
        <v>0</v>
      </c>
      <c r="DL396" s="105">
        <v>0</v>
      </c>
      <c r="DM396" s="105">
        <v>0</v>
      </c>
      <c r="DN396" s="105">
        <v>0</v>
      </c>
      <c r="DO396" s="105">
        <v>0</v>
      </c>
      <c r="DP396" s="105">
        <v>0</v>
      </c>
      <c r="DQ396" s="105">
        <v>0</v>
      </c>
      <c r="DR396" s="105">
        <v>0</v>
      </c>
      <c r="DS396" s="105">
        <v>0</v>
      </c>
      <c r="DT396" s="105">
        <v>0</v>
      </c>
      <c r="DU396" s="106">
        <v>0</v>
      </c>
    </row>
    <row r="397" spans="1:125">
      <c r="D397" s="74" t="str">
        <f t="shared" si="71"/>
        <v>4515p</v>
      </c>
      <c r="E397" s="78" t="s">
        <v>358</v>
      </c>
      <c r="F397" s="104"/>
      <c r="G397" s="105"/>
      <c r="H397" s="105"/>
      <c r="I397" s="105"/>
      <c r="J397" s="105"/>
      <c r="K397" s="105"/>
      <c r="L397" s="105"/>
      <c r="M397" s="105"/>
      <c r="N397" s="105"/>
      <c r="O397" s="105"/>
      <c r="P397" s="105"/>
      <c r="Q397" s="106"/>
      <c r="R397" s="104"/>
      <c r="S397" s="105"/>
      <c r="T397" s="105"/>
      <c r="U397" s="105"/>
      <c r="V397" s="105"/>
      <c r="W397" s="105"/>
      <c r="X397" s="105"/>
      <c r="Y397" s="105"/>
      <c r="Z397" s="105"/>
      <c r="AA397" s="105"/>
      <c r="AB397" s="105"/>
      <c r="AC397" s="106"/>
      <c r="AD397" s="104"/>
      <c r="AE397" s="105"/>
      <c r="AF397" s="105"/>
      <c r="AG397" s="105"/>
      <c r="AH397" s="105"/>
      <c r="AI397" s="105"/>
      <c r="AJ397" s="105"/>
      <c r="AK397" s="105"/>
      <c r="AL397" s="105"/>
      <c r="AM397" s="105"/>
      <c r="AN397" s="105"/>
      <c r="AO397" s="106"/>
      <c r="AP397" s="104"/>
      <c r="AQ397" s="105"/>
      <c r="AR397" s="105"/>
      <c r="AS397" s="105"/>
      <c r="AT397" s="105"/>
      <c r="AU397" s="105"/>
      <c r="AV397" s="105"/>
      <c r="AW397" s="105"/>
      <c r="AX397" s="105"/>
      <c r="AY397" s="105"/>
      <c r="AZ397" s="105"/>
      <c r="BA397" s="106"/>
      <c r="BB397" s="104"/>
      <c r="BC397" s="105"/>
      <c r="BD397" s="105"/>
      <c r="BE397" s="105"/>
      <c r="BF397" s="105"/>
      <c r="BG397" s="105"/>
      <c r="BH397" s="105"/>
      <c r="BI397" s="105"/>
      <c r="BJ397" s="105"/>
      <c r="BK397" s="105"/>
      <c r="BL397" s="105"/>
      <c r="BM397" s="106"/>
      <c r="BN397" s="104"/>
      <c r="BO397" s="105"/>
      <c r="BP397" s="105"/>
      <c r="BQ397" s="105"/>
      <c r="BR397" s="105"/>
      <c r="BS397" s="105"/>
      <c r="BT397" s="105"/>
      <c r="BU397" s="105"/>
      <c r="BV397" s="105"/>
      <c r="BW397" s="105"/>
      <c r="BX397" s="105"/>
      <c r="BY397" s="106"/>
      <c r="BZ397" s="104"/>
      <c r="CA397" s="105"/>
      <c r="CB397" s="105"/>
      <c r="CC397" s="105"/>
      <c r="CD397" s="105"/>
      <c r="CE397" s="105"/>
      <c r="CF397" s="105"/>
      <c r="CG397" s="105"/>
      <c r="CH397" s="105"/>
      <c r="CI397" s="105"/>
      <c r="CJ397" s="105"/>
      <c r="CK397" s="105"/>
      <c r="CL397" s="104">
        <v>43333.333333333336</v>
      </c>
      <c r="CM397" s="105">
        <v>43333.333333333336</v>
      </c>
      <c r="CN397" s="105">
        <v>43333.333333333336</v>
      </c>
      <c r="CO397" s="105">
        <v>43333.333333333336</v>
      </c>
      <c r="CP397" s="105">
        <v>43333.333333333336</v>
      </c>
      <c r="CQ397" s="105">
        <v>43333.333333333336</v>
      </c>
      <c r="CR397" s="105">
        <v>43333.333333333336</v>
      </c>
      <c r="CS397" s="105">
        <v>43333.333333333336</v>
      </c>
      <c r="CT397" s="105">
        <v>43333.333333333336</v>
      </c>
      <c r="CU397" s="105">
        <v>43333.333333333336</v>
      </c>
      <c r="CV397" s="105">
        <v>43333.333333333336</v>
      </c>
      <c r="CW397" s="106">
        <v>43333.333333333336</v>
      </c>
      <c r="CX397" s="316">
        <v>64166.666666666664</v>
      </c>
      <c r="CY397" s="319">
        <v>64166.666666666664</v>
      </c>
      <c r="CZ397" s="319">
        <v>64166.666666666664</v>
      </c>
      <c r="DA397" s="319">
        <v>64166.666666666664</v>
      </c>
      <c r="DB397" s="319">
        <v>64166.666666666664</v>
      </c>
      <c r="DC397" s="319">
        <v>64166.666666666664</v>
      </c>
      <c r="DD397" s="319">
        <v>64166.666666666664</v>
      </c>
      <c r="DE397" s="319">
        <v>64166.666666666664</v>
      </c>
      <c r="DF397" s="319">
        <v>64166.666666666664</v>
      </c>
      <c r="DG397" s="319">
        <v>64166.666666666664</v>
      </c>
      <c r="DH397" s="319">
        <v>64166.666666666664</v>
      </c>
      <c r="DI397" s="315">
        <v>64166.666666666664</v>
      </c>
      <c r="DJ397" s="104">
        <v>66666.666666666672</v>
      </c>
      <c r="DK397" s="105">
        <v>66666.666666666672</v>
      </c>
      <c r="DL397" s="105">
        <v>66666.666666666672</v>
      </c>
      <c r="DM397" s="105">
        <v>66666.666666666672</v>
      </c>
      <c r="DN397" s="105">
        <v>66666.666666666672</v>
      </c>
      <c r="DO397" s="105">
        <v>66666.666666666672</v>
      </c>
      <c r="DP397" s="105">
        <v>66666.666666666672</v>
      </c>
      <c r="DQ397" s="105">
        <v>66666.666666666672</v>
      </c>
      <c r="DR397" s="105">
        <v>66666.666666666672</v>
      </c>
      <c r="DS397" s="105">
        <v>66666.666666666672</v>
      </c>
      <c r="DT397" s="105">
        <v>66666.666666666672</v>
      </c>
      <c r="DU397" s="106">
        <v>66666.666666666672</v>
      </c>
    </row>
    <row r="398" spans="1:125" s="9" customFormat="1">
      <c r="A398" s="140" t="s">
        <v>100</v>
      </c>
      <c r="B398" s="140">
        <v>46</v>
      </c>
      <c r="C398" s="140"/>
      <c r="D398" s="140" t="str">
        <f t="shared" si="71"/>
        <v>p</v>
      </c>
      <c r="E398" s="141" t="s">
        <v>360</v>
      </c>
      <c r="F398" s="142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4"/>
      <c r="R398" s="142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4"/>
      <c r="AD398" s="142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4"/>
      <c r="AP398" s="142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4"/>
      <c r="BB398" s="142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4"/>
      <c r="BN398" s="142"/>
      <c r="BO398" s="143"/>
      <c r="BP398" s="143"/>
      <c r="BQ398" s="143"/>
      <c r="BR398" s="143"/>
      <c r="BS398" s="143"/>
      <c r="BT398" s="143"/>
      <c r="BU398" s="143"/>
      <c r="BV398" s="143"/>
      <c r="BW398" s="143"/>
      <c r="BX398" s="143"/>
      <c r="BY398" s="144"/>
      <c r="BZ398" s="142"/>
      <c r="CA398" s="143"/>
      <c r="CB398" s="143"/>
      <c r="CC398" s="143"/>
      <c r="CD398" s="143"/>
      <c r="CE398" s="143"/>
      <c r="CF398" s="143"/>
      <c r="CG398" s="143"/>
      <c r="CH398" s="143"/>
      <c r="CI398" s="143"/>
      <c r="CJ398" s="143"/>
      <c r="CK398" s="143"/>
      <c r="CL398" s="142">
        <f t="shared" ref="CL398:CX398" si="94">+CL399+CL402+CL405</f>
        <v>9889761</v>
      </c>
      <c r="CM398" s="143">
        <f t="shared" si="94"/>
        <v>9889761</v>
      </c>
      <c r="CN398" s="143">
        <f t="shared" si="94"/>
        <v>9889761</v>
      </c>
      <c r="CO398" s="143">
        <f t="shared" si="94"/>
        <v>9889761</v>
      </c>
      <c r="CP398" s="143">
        <f t="shared" si="94"/>
        <v>9889761</v>
      </c>
      <c r="CQ398" s="143">
        <f t="shared" si="94"/>
        <v>9889761</v>
      </c>
      <c r="CR398" s="143">
        <f t="shared" si="94"/>
        <v>9889761</v>
      </c>
      <c r="CS398" s="143">
        <f t="shared" si="94"/>
        <v>9889761</v>
      </c>
      <c r="CT398" s="143">
        <f t="shared" si="94"/>
        <v>9889761</v>
      </c>
      <c r="CU398" s="143">
        <f t="shared" si="94"/>
        <v>9889761</v>
      </c>
      <c r="CV398" s="143">
        <f t="shared" si="94"/>
        <v>9889761</v>
      </c>
      <c r="CW398" s="144">
        <f t="shared" si="94"/>
        <v>9889761</v>
      </c>
      <c r="CX398" s="317">
        <f t="shared" si="94"/>
        <v>14285575.4575</v>
      </c>
      <c r="CY398" s="320">
        <f t="shared" ref="CY398:DI398" si="95">+CY399+CY402+CY405</f>
        <v>14285575.4575</v>
      </c>
      <c r="CZ398" s="320">
        <f t="shared" si="95"/>
        <v>14285575.4575</v>
      </c>
      <c r="DA398" s="320">
        <f t="shared" si="95"/>
        <v>14285575.4575</v>
      </c>
      <c r="DB398" s="320">
        <f t="shared" si="95"/>
        <v>14285575.4575</v>
      </c>
      <c r="DC398" s="320">
        <f t="shared" si="95"/>
        <v>14285575.4575</v>
      </c>
      <c r="DD398" s="320">
        <f t="shared" si="95"/>
        <v>14285575.4575</v>
      </c>
      <c r="DE398" s="320">
        <f t="shared" si="95"/>
        <v>14285575.4575</v>
      </c>
      <c r="DF398" s="320">
        <f t="shared" si="95"/>
        <v>14285575.4575</v>
      </c>
      <c r="DG398" s="320">
        <f t="shared" si="95"/>
        <v>14285575.4575</v>
      </c>
      <c r="DH398" s="320">
        <f t="shared" si="95"/>
        <v>14285575.4575</v>
      </c>
      <c r="DI398" s="318">
        <f t="shared" si="95"/>
        <v>14285575.4575</v>
      </c>
      <c r="DJ398" s="142">
        <f>+DJ399+DJ402+DJ405</f>
        <v>33191007.030833334</v>
      </c>
      <c r="DK398" s="143">
        <f t="shared" ref="DK398:DU398" si="96">+DK399+DK402+DK405</f>
        <v>33191007.030833334</v>
      </c>
      <c r="DL398" s="143">
        <f t="shared" si="96"/>
        <v>33191007.030833334</v>
      </c>
      <c r="DM398" s="143">
        <f t="shared" si="96"/>
        <v>33191007.030833334</v>
      </c>
      <c r="DN398" s="143">
        <f t="shared" si="96"/>
        <v>33191007.030833334</v>
      </c>
      <c r="DO398" s="143">
        <f t="shared" si="96"/>
        <v>33191007.030833334</v>
      </c>
      <c r="DP398" s="143">
        <f t="shared" si="96"/>
        <v>33191007.030833334</v>
      </c>
      <c r="DQ398" s="143">
        <f t="shared" si="96"/>
        <v>33191007.030833334</v>
      </c>
      <c r="DR398" s="143">
        <f t="shared" si="96"/>
        <v>33191007.030833334</v>
      </c>
      <c r="DS398" s="143">
        <f t="shared" si="96"/>
        <v>33191007.030833334</v>
      </c>
      <c r="DT398" s="143">
        <f t="shared" si="96"/>
        <v>33191007.030833334</v>
      </c>
      <c r="DU398" s="144">
        <f t="shared" si="96"/>
        <v>33191007.030833334</v>
      </c>
    </row>
    <row r="399" spans="1:125" s="9" customFormat="1">
      <c r="A399" s="140"/>
      <c r="B399" s="140"/>
      <c r="C399" s="140">
        <v>461</v>
      </c>
      <c r="D399" s="140" t="str">
        <f t="shared" si="71"/>
        <v>461p</v>
      </c>
      <c r="E399" s="141" t="s">
        <v>362</v>
      </c>
      <c r="F399" s="142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4"/>
      <c r="R399" s="142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4"/>
      <c r="AD399" s="142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4"/>
      <c r="AP399" s="142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4"/>
      <c r="BB399" s="142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4"/>
      <c r="BN399" s="142"/>
      <c r="BO399" s="143"/>
      <c r="BP399" s="143"/>
      <c r="BQ399" s="143"/>
      <c r="BR399" s="143"/>
      <c r="BS399" s="143"/>
      <c r="BT399" s="143"/>
      <c r="BU399" s="143"/>
      <c r="BV399" s="143"/>
      <c r="BW399" s="143"/>
      <c r="BX399" s="143"/>
      <c r="BY399" s="144"/>
      <c r="BZ399" s="142"/>
      <c r="CA399" s="143"/>
      <c r="CB399" s="143"/>
      <c r="CC399" s="143"/>
      <c r="CD399" s="143"/>
      <c r="CE399" s="143"/>
      <c r="CF399" s="143"/>
      <c r="CG399" s="143"/>
      <c r="CH399" s="143"/>
      <c r="CI399" s="143"/>
      <c r="CJ399" s="143"/>
      <c r="CK399" s="143"/>
      <c r="CL399" s="142">
        <f t="shared" ref="CL399:CX399" si="97">+SUM(CL400:CL401)</f>
        <v>7208333.333333333</v>
      </c>
      <c r="CM399" s="143">
        <f t="shared" si="97"/>
        <v>7208333.333333333</v>
      </c>
      <c r="CN399" s="143">
        <f t="shared" si="97"/>
        <v>7208333.333333333</v>
      </c>
      <c r="CO399" s="143">
        <f t="shared" si="97"/>
        <v>7208333.333333333</v>
      </c>
      <c r="CP399" s="143">
        <f t="shared" si="97"/>
        <v>7208333.333333333</v>
      </c>
      <c r="CQ399" s="143">
        <f t="shared" si="97"/>
        <v>7208333.333333333</v>
      </c>
      <c r="CR399" s="143">
        <f t="shared" si="97"/>
        <v>7208333.333333333</v>
      </c>
      <c r="CS399" s="143">
        <f t="shared" si="97"/>
        <v>7208333.333333333</v>
      </c>
      <c r="CT399" s="143">
        <f t="shared" si="97"/>
        <v>7208333.333333333</v>
      </c>
      <c r="CU399" s="143">
        <f t="shared" si="97"/>
        <v>7208333.333333333</v>
      </c>
      <c r="CV399" s="143">
        <f t="shared" si="97"/>
        <v>7208333.333333333</v>
      </c>
      <c r="CW399" s="144">
        <f t="shared" si="97"/>
        <v>7208333.333333333</v>
      </c>
      <c r="CX399" s="317">
        <f t="shared" si="97"/>
        <v>11507395.460000001</v>
      </c>
      <c r="CY399" s="320">
        <f t="shared" ref="CY399:DI399" si="98">+SUM(CY400:CY401)</f>
        <v>11507395.460000001</v>
      </c>
      <c r="CZ399" s="320">
        <f t="shared" si="98"/>
        <v>11507395.460000001</v>
      </c>
      <c r="DA399" s="320">
        <f t="shared" si="98"/>
        <v>11507395.460000001</v>
      </c>
      <c r="DB399" s="320">
        <f t="shared" si="98"/>
        <v>11507395.460000001</v>
      </c>
      <c r="DC399" s="320">
        <f t="shared" si="98"/>
        <v>11507395.460000001</v>
      </c>
      <c r="DD399" s="320">
        <f t="shared" si="98"/>
        <v>11507395.460000001</v>
      </c>
      <c r="DE399" s="320">
        <f t="shared" si="98"/>
        <v>11507395.460000001</v>
      </c>
      <c r="DF399" s="320">
        <f t="shared" si="98"/>
        <v>11507395.460000001</v>
      </c>
      <c r="DG399" s="320">
        <f t="shared" si="98"/>
        <v>11507395.460000001</v>
      </c>
      <c r="DH399" s="320">
        <f t="shared" si="98"/>
        <v>11507395.460000001</v>
      </c>
      <c r="DI399" s="318">
        <f t="shared" si="98"/>
        <v>11507395.460000001</v>
      </c>
      <c r="DJ399" s="142">
        <f>+SUM(DJ400:DJ401)</f>
        <v>30373417.030833334</v>
      </c>
      <c r="DK399" s="143">
        <f t="shared" ref="DK399:DU399" si="99">+SUM(DK400:DK401)</f>
        <v>30373417.030833334</v>
      </c>
      <c r="DL399" s="143">
        <f t="shared" si="99"/>
        <v>30373417.030833334</v>
      </c>
      <c r="DM399" s="143">
        <f t="shared" si="99"/>
        <v>30373417.030833334</v>
      </c>
      <c r="DN399" s="143">
        <f t="shared" si="99"/>
        <v>30373417.030833334</v>
      </c>
      <c r="DO399" s="143">
        <f t="shared" si="99"/>
        <v>30373417.030833334</v>
      </c>
      <c r="DP399" s="143">
        <f t="shared" si="99"/>
        <v>30373417.030833334</v>
      </c>
      <c r="DQ399" s="143">
        <f t="shared" si="99"/>
        <v>30373417.030833334</v>
      </c>
      <c r="DR399" s="143">
        <f t="shared" si="99"/>
        <v>30373417.030833334</v>
      </c>
      <c r="DS399" s="143">
        <f t="shared" si="99"/>
        <v>30373417.030833334</v>
      </c>
      <c r="DT399" s="143">
        <f t="shared" si="99"/>
        <v>30373417.030833334</v>
      </c>
      <c r="DU399" s="144">
        <f t="shared" si="99"/>
        <v>30373417.030833334</v>
      </c>
    </row>
    <row r="400" spans="1:125" ht="30">
      <c r="D400" s="74" t="str">
        <f t="shared" si="71"/>
        <v>4611p</v>
      </c>
      <c r="E400" s="78" t="s">
        <v>363</v>
      </c>
      <c r="F400" s="104"/>
      <c r="G400" s="105"/>
      <c r="H400" s="105"/>
      <c r="I400" s="105"/>
      <c r="J400" s="105"/>
      <c r="K400" s="105"/>
      <c r="L400" s="105"/>
      <c r="M400" s="105"/>
      <c r="N400" s="105"/>
      <c r="O400" s="105"/>
      <c r="P400" s="105"/>
      <c r="Q400" s="106"/>
      <c r="R400" s="104"/>
      <c r="S400" s="105"/>
      <c r="T400" s="105"/>
      <c r="U400" s="105"/>
      <c r="V400" s="105"/>
      <c r="W400" s="105"/>
      <c r="X400" s="105"/>
      <c r="Y400" s="105"/>
      <c r="Z400" s="105"/>
      <c r="AA400" s="105"/>
      <c r="AB400" s="105"/>
      <c r="AC400" s="106"/>
      <c r="AD400" s="104"/>
      <c r="AE400" s="105"/>
      <c r="AF400" s="105"/>
      <c r="AG400" s="105"/>
      <c r="AH400" s="105"/>
      <c r="AI400" s="105"/>
      <c r="AJ400" s="105"/>
      <c r="AK400" s="105"/>
      <c r="AL400" s="105"/>
      <c r="AM400" s="105"/>
      <c r="AN400" s="105"/>
      <c r="AO400" s="106"/>
      <c r="AP400" s="104"/>
      <c r="AQ400" s="105"/>
      <c r="AR400" s="105"/>
      <c r="AS400" s="105"/>
      <c r="AT400" s="105"/>
      <c r="AU400" s="105"/>
      <c r="AV400" s="105"/>
      <c r="AW400" s="105"/>
      <c r="AX400" s="105"/>
      <c r="AY400" s="105"/>
      <c r="AZ400" s="105"/>
      <c r="BA400" s="106"/>
      <c r="BB400" s="104"/>
      <c r="BC400" s="105"/>
      <c r="BD400" s="105"/>
      <c r="BE400" s="105"/>
      <c r="BF400" s="105"/>
      <c r="BG400" s="105"/>
      <c r="BH400" s="105"/>
      <c r="BI400" s="105"/>
      <c r="BJ400" s="105"/>
      <c r="BK400" s="105"/>
      <c r="BL400" s="105"/>
      <c r="BM400" s="106"/>
      <c r="BN400" s="104"/>
      <c r="BO400" s="105"/>
      <c r="BP400" s="105"/>
      <c r="BQ400" s="105"/>
      <c r="BR400" s="105"/>
      <c r="BS400" s="105"/>
      <c r="BT400" s="105"/>
      <c r="BU400" s="105"/>
      <c r="BV400" s="105"/>
      <c r="BW400" s="105"/>
      <c r="BX400" s="105"/>
      <c r="BY400" s="106"/>
      <c r="BZ400" s="104"/>
      <c r="CA400" s="105"/>
      <c r="CB400" s="105"/>
      <c r="CC400" s="105"/>
      <c r="CD400" s="105"/>
      <c r="CE400" s="105"/>
      <c r="CF400" s="105"/>
      <c r="CG400" s="105"/>
      <c r="CH400" s="105"/>
      <c r="CI400" s="105"/>
      <c r="CJ400" s="105"/>
      <c r="CK400" s="105"/>
      <c r="CL400" s="104">
        <v>1983333.3333333333</v>
      </c>
      <c r="CM400" s="105">
        <v>1983333.3333333333</v>
      </c>
      <c r="CN400" s="105">
        <v>1983333.3333333333</v>
      </c>
      <c r="CO400" s="105">
        <v>1983333.3333333333</v>
      </c>
      <c r="CP400" s="105">
        <v>1983333.3333333333</v>
      </c>
      <c r="CQ400" s="105">
        <v>1983333.3333333333</v>
      </c>
      <c r="CR400" s="105">
        <v>1983333.3333333333</v>
      </c>
      <c r="CS400" s="105">
        <v>1983333.3333333333</v>
      </c>
      <c r="CT400" s="105">
        <v>1983333.3333333333</v>
      </c>
      <c r="CU400" s="105">
        <v>1983333.3333333333</v>
      </c>
      <c r="CV400" s="105">
        <v>1983333.3333333333</v>
      </c>
      <c r="CW400" s="106">
        <v>1983333.3333333333</v>
      </c>
      <c r="CX400" s="316">
        <v>2500695.4391666665</v>
      </c>
      <c r="CY400" s="319">
        <v>2500695.4391666665</v>
      </c>
      <c r="CZ400" s="319">
        <v>2500695.4391666665</v>
      </c>
      <c r="DA400" s="319">
        <v>2500695.4391666665</v>
      </c>
      <c r="DB400" s="319">
        <v>2500695.4391666665</v>
      </c>
      <c r="DC400" s="319">
        <v>2500695.4391666665</v>
      </c>
      <c r="DD400" s="319">
        <v>2500695.4391666665</v>
      </c>
      <c r="DE400" s="319">
        <v>2500695.4391666665</v>
      </c>
      <c r="DF400" s="319">
        <v>2500695.4391666665</v>
      </c>
      <c r="DG400" s="319">
        <v>2500695.4391666665</v>
      </c>
      <c r="DH400" s="319">
        <v>2500695.4391666665</v>
      </c>
      <c r="DI400" s="315">
        <v>2500695.4391666665</v>
      </c>
      <c r="DJ400" s="104">
        <v>3892510.16</v>
      </c>
      <c r="DK400" s="105">
        <v>3892510.16</v>
      </c>
      <c r="DL400" s="105">
        <v>3892510.16</v>
      </c>
      <c r="DM400" s="105">
        <v>3892510.16</v>
      </c>
      <c r="DN400" s="105">
        <v>3892510.16</v>
      </c>
      <c r="DO400" s="105">
        <v>3892510.16</v>
      </c>
      <c r="DP400" s="105">
        <v>3892510.16</v>
      </c>
      <c r="DQ400" s="105">
        <v>3892510.16</v>
      </c>
      <c r="DR400" s="105">
        <v>3892510.16</v>
      </c>
      <c r="DS400" s="105">
        <v>3892510.16</v>
      </c>
      <c r="DT400" s="105">
        <v>3892510.16</v>
      </c>
      <c r="DU400" s="106">
        <v>3892510.16</v>
      </c>
    </row>
    <row r="401" spans="1:125" ht="30">
      <c r="D401" s="74" t="str">
        <f t="shared" si="71"/>
        <v>4612p</v>
      </c>
      <c r="E401" s="78" t="s">
        <v>365</v>
      </c>
      <c r="F401" s="104"/>
      <c r="G401" s="105"/>
      <c r="H401" s="105"/>
      <c r="I401" s="105"/>
      <c r="J401" s="105"/>
      <c r="K401" s="105"/>
      <c r="L401" s="105"/>
      <c r="M401" s="105"/>
      <c r="N401" s="105"/>
      <c r="O401" s="105"/>
      <c r="P401" s="105"/>
      <c r="Q401" s="106"/>
      <c r="R401" s="104"/>
      <c r="S401" s="105"/>
      <c r="T401" s="105"/>
      <c r="U401" s="105"/>
      <c r="V401" s="105"/>
      <c r="W401" s="105"/>
      <c r="X401" s="105"/>
      <c r="Y401" s="105"/>
      <c r="Z401" s="105"/>
      <c r="AA401" s="105"/>
      <c r="AB401" s="105"/>
      <c r="AC401" s="106"/>
      <c r="AD401" s="104"/>
      <c r="AE401" s="105"/>
      <c r="AF401" s="105"/>
      <c r="AG401" s="105"/>
      <c r="AH401" s="105"/>
      <c r="AI401" s="105"/>
      <c r="AJ401" s="105"/>
      <c r="AK401" s="105"/>
      <c r="AL401" s="105"/>
      <c r="AM401" s="105"/>
      <c r="AN401" s="105"/>
      <c r="AO401" s="106"/>
      <c r="AP401" s="104"/>
      <c r="AQ401" s="105"/>
      <c r="AR401" s="105"/>
      <c r="AS401" s="105"/>
      <c r="AT401" s="105"/>
      <c r="AU401" s="105"/>
      <c r="AV401" s="105"/>
      <c r="AW401" s="105"/>
      <c r="AX401" s="105"/>
      <c r="AY401" s="105"/>
      <c r="AZ401" s="105"/>
      <c r="BA401" s="106"/>
      <c r="BB401" s="104"/>
      <c r="BC401" s="105"/>
      <c r="BD401" s="105"/>
      <c r="BE401" s="105"/>
      <c r="BF401" s="105"/>
      <c r="BG401" s="105"/>
      <c r="BH401" s="105"/>
      <c r="BI401" s="105"/>
      <c r="BJ401" s="105"/>
      <c r="BK401" s="105"/>
      <c r="BL401" s="105"/>
      <c r="BM401" s="106"/>
      <c r="BN401" s="104"/>
      <c r="BO401" s="105"/>
      <c r="BP401" s="105"/>
      <c r="BQ401" s="105"/>
      <c r="BR401" s="105"/>
      <c r="BS401" s="105"/>
      <c r="BT401" s="105"/>
      <c r="BU401" s="105"/>
      <c r="BV401" s="105"/>
      <c r="BW401" s="105"/>
      <c r="BX401" s="105"/>
      <c r="BY401" s="106"/>
      <c r="BZ401" s="104"/>
      <c r="CA401" s="105"/>
      <c r="CB401" s="105"/>
      <c r="CC401" s="105"/>
      <c r="CD401" s="105"/>
      <c r="CE401" s="105"/>
      <c r="CF401" s="105"/>
      <c r="CG401" s="105"/>
      <c r="CH401" s="105"/>
      <c r="CI401" s="105"/>
      <c r="CJ401" s="105"/>
      <c r="CK401" s="105"/>
      <c r="CL401" s="104">
        <v>5225000</v>
      </c>
      <c r="CM401" s="105">
        <v>5225000</v>
      </c>
      <c r="CN401" s="105">
        <v>5225000</v>
      </c>
      <c r="CO401" s="105">
        <v>5225000</v>
      </c>
      <c r="CP401" s="105">
        <v>5225000</v>
      </c>
      <c r="CQ401" s="105">
        <v>5225000</v>
      </c>
      <c r="CR401" s="105">
        <v>5225000</v>
      </c>
      <c r="CS401" s="105">
        <v>5225000</v>
      </c>
      <c r="CT401" s="105">
        <v>5225000</v>
      </c>
      <c r="CU401" s="105">
        <v>5225000</v>
      </c>
      <c r="CV401" s="105">
        <v>5225000</v>
      </c>
      <c r="CW401" s="106">
        <v>5225000</v>
      </c>
      <c r="CX401" s="316">
        <v>9006700.020833334</v>
      </c>
      <c r="CY401" s="319">
        <v>9006700.020833334</v>
      </c>
      <c r="CZ401" s="319">
        <v>9006700.020833334</v>
      </c>
      <c r="DA401" s="319">
        <v>9006700.020833334</v>
      </c>
      <c r="DB401" s="319">
        <v>9006700.020833334</v>
      </c>
      <c r="DC401" s="319">
        <v>9006700.020833334</v>
      </c>
      <c r="DD401" s="319">
        <v>9006700.020833334</v>
      </c>
      <c r="DE401" s="319">
        <v>9006700.020833334</v>
      </c>
      <c r="DF401" s="319">
        <v>9006700.020833334</v>
      </c>
      <c r="DG401" s="319">
        <v>9006700.020833334</v>
      </c>
      <c r="DH401" s="319">
        <v>9006700.020833334</v>
      </c>
      <c r="DI401" s="315">
        <v>9006700.020833334</v>
      </c>
      <c r="DJ401" s="104">
        <v>26480906.870833334</v>
      </c>
      <c r="DK401" s="105">
        <v>26480906.870833334</v>
      </c>
      <c r="DL401" s="105">
        <v>26480906.870833334</v>
      </c>
      <c r="DM401" s="105">
        <v>26480906.870833334</v>
      </c>
      <c r="DN401" s="105">
        <v>26480906.870833334</v>
      </c>
      <c r="DO401" s="105">
        <v>26480906.870833334</v>
      </c>
      <c r="DP401" s="105">
        <v>26480906.870833334</v>
      </c>
      <c r="DQ401" s="105">
        <v>26480906.870833334</v>
      </c>
      <c r="DR401" s="105">
        <v>26480906.870833334</v>
      </c>
      <c r="DS401" s="105">
        <v>26480906.870833334</v>
      </c>
      <c r="DT401" s="105">
        <v>26480906.870833334</v>
      </c>
      <c r="DU401" s="106">
        <v>26480906.870833334</v>
      </c>
    </row>
    <row r="402" spans="1:125" s="9" customFormat="1">
      <c r="A402" s="140"/>
      <c r="B402" s="140"/>
      <c r="C402" s="140">
        <v>462</v>
      </c>
      <c r="D402" s="140" t="str">
        <f t="shared" si="71"/>
        <v>462p</v>
      </c>
      <c r="E402" s="141" t="s">
        <v>367</v>
      </c>
      <c r="F402" s="142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4"/>
      <c r="R402" s="142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4"/>
      <c r="AD402" s="142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4"/>
      <c r="AP402" s="142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4"/>
      <c r="BB402" s="142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4"/>
      <c r="BN402" s="142"/>
      <c r="BO402" s="143"/>
      <c r="BP402" s="143"/>
      <c r="BQ402" s="143"/>
      <c r="BR402" s="143"/>
      <c r="BS402" s="143"/>
      <c r="BT402" s="143"/>
      <c r="BU402" s="143"/>
      <c r="BV402" s="143"/>
      <c r="BW402" s="143"/>
      <c r="BX402" s="143"/>
      <c r="BY402" s="144"/>
      <c r="BZ402" s="142"/>
      <c r="CA402" s="143"/>
      <c r="CB402" s="143"/>
      <c r="CC402" s="143"/>
      <c r="CD402" s="143"/>
      <c r="CE402" s="143"/>
      <c r="CF402" s="143"/>
      <c r="CG402" s="143"/>
      <c r="CH402" s="143"/>
      <c r="CI402" s="143"/>
      <c r="CJ402" s="143"/>
      <c r="CK402" s="143"/>
      <c r="CL402" s="142">
        <f t="shared" ref="CL402:CX402" si="100">+SUM(CL403:CL404)</f>
        <v>0</v>
      </c>
      <c r="CM402" s="143">
        <f t="shared" si="100"/>
        <v>0</v>
      </c>
      <c r="CN402" s="143">
        <f t="shared" si="100"/>
        <v>0</v>
      </c>
      <c r="CO402" s="143">
        <f t="shared" si="100"/>
        <v>0</v>
      </c>
      <c r="CP402" s="143">
        <f t="shared" si="100"/>
        <v>0</v>
      </c>
      <c r="CQ402" s="143">
        <f t="shared" si="100"/>
        <v>0</v>
      </c>
      <c r="CR402" s="143">
        <f t="shared" si="100"/>
        <v>0</v>
      </c>
      <c r="CS402" s="143">
        <f t="shared" si="100"/>
        <v>0</v>
      </c>
      <c r="CT402" s="143">
        <f t="shared" si="100"/>
        <v>0</v>
      </c>
      <c r="CU402" s="143">
        <f t="shared" si="100"/>
        <v>0</v>
      </c>
      <c r="CV402" s="143">
        <f t="shared" si="100"/>
        <v>0</v>
      </c>
      <c r="CW402" s="144">
        <f t="shared" si="100"/>
        <v>0</v>
      </c>
      <c r="CX402" s="317">
        <f t="shared" si="100"/>
        <v>0</v>
      </c>
      <c r="CY402" s="320">
        <f t="shared" ref="CY402:DI402" si="101">+SUM(CY403:CY404)</f>
        <v>0</v>
      </c>
      <c r="CZ402" s="320">
        <f t="shared" si="101"/>
        <v>0</v>
      </c>
      <c r="DA402" s="320">
        <f t="shared" si="101"/>
        <v>0</v>
      </c>
      <c r="DB402" s="320">
        <f t="shared" si="101"/>
        <v>0</v>
      </c>
      <c r="DC402" s="320">
        <f t="shared" si="101"/>
        <v>0</v>
      </c>
      <c r="DD402" s="320">
        <f t="shared" si="101"/>
        <v>0</v>
      </c>
      <c r="DE402" s="320">
        <f t="shared" si="101"/>
        <v>0</v>
      </c>
      <c r="DF402" s="320">
        <f t="shared" si="101"/>
        <v>0</v>
      </c>
      <c r="DG402" s="320">
        <f t="shared" si="101"/>
        <v>0</v>
      </c>
      <c r="DH402" s="320">
        <f t="shared" si="101"/>
        <v>0</v>
      </c>
      <c r="DI402" s="318">
        <f t="shared" si="101"/>
        <v>0</v>
      </c>
      <c r="DJ402" s="142">
        <f>+SUM(DJ403:DJ404)</f>
        <v>0</v>
      </c>
      <c r="DK402" s="143">
        <f t="shared" ref="DK402:DU402" si="102">+SUM(DK403:DK404)</f>
        <v>0</v>
      </c>
      <c r="DL402" s="143">
        <f t="shared" si="102"/>
        <v>0</v>
      </c>
      <c r="DM402" s="143">
        <f t="shared" si="102"/>
        <v>0</v>
      </c>
      <c r="DN402" s="143">
        <f t="shared" si="102"/>
        <v>0</v>
      </c>
      <c r="DO402" s="143">
        <f t="shared" si="102"/>
        <v>0</v>
      </c>
      <c r="DP402" s="143">
        <f t="shared" si="102"/>
        <v>0</v>
      </c>
      <c r="DQ402" s="143">
        <f t="shared" si="102"/>
        <v>0</v>
      </c>
      <c r="DR402" s="143">
        <f t="shared" si="102"/>
        <v>0</v>
      </c>
      <c r="DS402" s="143">
        <f t="shared" si="102"/>
        <v>0</v>
      </c>
      <c r="DT402" s="143">
        <f t="shared" si="102"/>
        <v>0</v>
      </c>
      <c r="DU402" s="144">
        <f t="shared" si="102"/>
        <v>0</v>
      </c>
    </row>
    <row r="403" spans="1:125">
      <c r="D403" s="74" t="str">
        <f t="shared" si="71"/>
        <v>4621p</v>
      </c>
      <c r="E403" s="78" t="s">
        <v>369</v>
      </c>
      <c r="F403" s="104"/>
      <c r="G403" s="105"/>
      <c r="H403" s="105"/>
      <c r="I403" s="105"/>
      <c r="J403" s="105"/>
      <c r="K403" s="105"/>
      <c r="L403" s="105"/>
      <c r="M403" s="105"/>
      <c r="N403" s="105"/>
      <c r="O403" s="105"/>
      <c r="P403" s="105"/>
      <c r="Q403" s="106"/>
      <c r="R403" s="104"/>
      <c r="S403" s="105"/>
      <c r="T403" s="105"/>
      <c r="U403" s="105"/>
      <c r="V403" s="105"/>
      <c r="W403" s="105"/>
      <c r="X403" s="105"/>
      <c r="Y403" s="105"/>
      <c r="Z403" s="105"/>
      <c r="AA403" s="105"/>
      <c r="AB403" s="105"/>
      <c r="AC403" s="106"/>
      <c r="AD403" s="104"/>
      <c r="AE403" s="105"/>
      <c r="AF403" s="105"/>
      <c r="AG403" s="105"/>
      <c r="AH403" s="105"/>
      <c r="AI403" s="105"/>
      <c r="AJ403" s="105"/>
      <c r="AK403" s="105"/>
      <c r="AL403" s="105"/>
      <c r="AM403" s="105"/>
      <c r="AN403" s="105"/>
      <c r="AO403" s="106"/>
      <c r="AP403" s="104"/>
      <c r="AQ403" s="105"/>
      <c r="AR403" s="105"/>
      <c r="AS403" s="105"/>
      <c r="AT403" s="105"/>
      <c r="AU403" s="105"/>
      <c r="AV403" s="105"/>
      <c r="AW403" s="105"/>
      <c r="AX403" s="105"/>
      <c r="AY403" s="105"/>
      <c r="AZ403" s="105"/>
      <c r="BA403" s="106"/>
      <c r="BB403" s="104"/>
      <c r="BC403" s="105"/>
      <c r="BD403" s="105"/>
      <c r="BE403" s="105"/>
      <c r="BF403" s="105"/>
      <c r="BG403" s="105"/>
      <c r="BH403" s="105"/>
      <c r="BI403" s="105"/>
      <c r="BJ403" s="105"/>
      <c r="BK403" s="105"/>
      <c r="BL403" s="105"/>
      <c r="BM403" s="106"/>
      <c r="BN403" s="104"/>
      <c r="BO403" s="105"/>
      <c r="BP403" s="105"/>
      <c r="BQ403" s="105"/>
      <c r="BR403" s="105"/>
      <c r="BS403" s="105"/>
      <c r="BT403" s="105"/>
      <c r="BU403" s="105"/>
      <c r="BV403" s="105"/>
      <c r="BW403" s="105"/>
      <c r="BX403" s="105"/>
      <c r="BY403" s="106"/>
      <c r="BZ403" s="104"/>
      <c r="CA403" s="105"/>
      <c r="CB403" s="105"/>
      <c r="CC403" s="105"/>
      <c r="CD403" s="105"/>
      <c r="CE403" s="105"/>
      <c r="CF403" s="105"/>
      <c r="CG403" s="105"/>
      <c r="CH403" s="105"/>
      <c r="CI403" s="105"/>
      <c r="CJ403" s="105"/>
      <c r="CK403" s="105"/>
      <c r="CL403" s="104"/>
      <c r="CM403" s="105"/>
      <c r="CN403" s="105"/>
      <c r="CO403" s="105"/>
      <c r="CP403" s="105"/>
      <c r="CQ403" s="105"/>
      <c r="CR403" s="105"/>
      <c r="CS403" s="105"/>
      <c r="CT403" s="105"/>
      <c r="CU403" s="105"/>
      <c r="CV403" s="105"/>
      <c r="CW403" s="106"/>
      <c r="CX403" s="316">
        <v>0</v>
      </c>
      <c r="CY403" s="319">
        <v>0</v>
      </c>
      <c r="CZ403" s="319">
        <v>0</v>
      </c>
      <c r="DA403" s="319">
        <v>0</v>
      </c>
      <c r="DB403" s="319">
        <v>0</v>
      </c>
      <c r="DC403" s="319">
        <v>0</v>
      </c>
      <c r="DD403" s="319">
        <v>0</v>
      </c>
      <c r="DE403" s="319">
        <v>0</v>
      </c>
      <c r="DF403" s="319">
        <v>0</v>
      </c>
      <c r="DG403" s="319">
        <v>0</v>
      </c>
      <c r="DH403" s="319">
        <v>0</v>
      </c>
      <c r="DI403" s="315">
        <v>0</v>
      </c>
      <c r="DJ403" s="104"/>
      <c r="DK403" s="105"/>
      <c r="DL403" s="105"/>
      <c r="DM403" s="105"/>
      <c r="DN403" s="105"/>
      <c r="DO403" s="105"/>
      <c r="DP403" s="105"/>
      <c r="DQ403" s="105"/>
      <c r="DR403" s="105"/>
      <c r="DS403" s="105"/>
      <c r="DT403" s="105"/>
      <c r="DU403" s="106"/>
    </row>
    <row r="404" spans="1:125">
      <c r="D404" s="74" t="str">
        <f t="shared" si="71"/>
        <v>4622p</v>
      </c>
      <c r="E404" s="78" t="s">
        <v>371</v>
      </c>
      <c r="F404" s="104"/>
      <c r="G404" s="105"/>
      <c r="H404" s="105"/>
      <c r="I404" s="105"/>
      <c r="J404" s="105"/>
      <c r="K404" s="105"/>
      <c r="L404" s="105"/>
      <c r="M404" s="105"/>
      <c r="N404" s="105"/>
      <c r="O404" s="105"/>
      <c r="P404" s="105"/>
      <c r="Q404" s="106"/>
      <c r="R404" s="104"/>
      <c r="S404" s="105"/>
      <c r="T404" s="105"/>
      <c r="U404" s="105"/>
      <c r="V404" s="105"/>
      <c r="W404" s="105"/>
      <c r="X404" s="105"/>
      <c r="Y404" s="105"/>
      <c r="Z404" s="105"/>
      <c r="AA404" s="105"/>
      <c r="AB404" s="105"/>
      <c r="AC404" s="106"/>
      <c r="AD404" s="104"/>
      <c r="AE404" s="105"/>
      <c r="AF404" s="105"/>
      <c r="AG404" s="105"/>
      <c r="AH404" s="105"/>
      <c r="AI404" s="105"/>
      <c r="AJ404" s="105"/>
      <c r="AK404" s="105"/>
      <c r="AL404" s="105"/>
      <c r="AM404" s="105"/>
      <c r="AN404" s="105"/>
      <c r="AO404" s="106"/>
      <c r="AP404" s="104"/>
      <c r="AQ404" s="105"/>
      <c r="AR404" s="105"/>
      <c r="AS404" s="105"/>
      <c r="AT404" s="105"/>
      <c r="AU404" s="105"/>
      <c r="AV404" s="105"/>
      <c r="AW404" s="105"/>
      <c r="AX404" s="105"/>
      <c r="AY404" s="105"/>
      <c r="AZ404" s="105"/>
      <c r="BA404" s="106"/>
      <c r="BB404" s="104"/>
      <c r="BC404" s="105"/>
      <c r="BD404" s="105"/>
      <c r="BE404" s="105"/>
      <c r="BF404" s="105"/>
      <c r="BG404" s="105"/>
      <c r="BH404" s="105"/>
      <c r="BI404" s="105"/>
      <c r="BJ404" s="105"/>
      <c r="BK404" s="105"/>
      <c r="BL404" s="105"/>
      <c r="BM404" s="106"/>
      <c r="BN404" s="104"/>
      <c r="BO404" s="105"/>
      <c r="BP404" s="105"/>
      <c r="BQ404" s="105"/>
      <c r="BR404" s="105"/>
      <c r="BS404" s="105"/>
      <c r="BT404" s="105"/>
      <c r="BU404" s="105"/>
      <c r="BV404" s="105"/>
      <c r="BW404" s="105"/>
      <c r="BX404" s="105"/>
      <c r="BY404" s="106"/>
      <c r="BZ404" s="104"/>
      <c r="CA404" s="105"/>
      <c r="CB404" s="105"/>
      <c r="CC404" s="105"/>
      <c r="CD404" s="105"/>
      <c r="CE404" s="105"/>
      <c r="CF404" s="105"/>
      <c r="CG404" s="105"/>
      <c r="CH404" s="105"/>
      <c r="CI404" s="105"/>
      <c r="CJ404" s="105"/>
      <c r="CK404" s="105"/>
      <c r="CL404" s="104"/>
      <c r="CM404" s="105"/>
      <c r="CN404" s="105"/>
      <c r="CO404" s="105"/>
      <c r="CP404" s="105"/>
      <c r="CQ404" s="105"/>
      <c r="CR404" s="105"/>
      <c r="CS404" s="105"/>
      <c r="CT404" s="105"/>
      <c r="CU404" s="105"/>
      <c r="CV404" s="105"/>
      <c r="CW404" s="106"/>
      <c r="CX404" s="316">
        <v>0</v>
      </c>
      <c r="CY404" s="319">
        <v>0</v>
      </c>
      <c r="CZ404" s="319">
        <v>0</v>
      </c>
      <c r="DA404" s="319">
        <v>0</v>
      </c>
      <c r="DB404" s="319">
        <v>0</v>
      </c>
      <c r="DC404" s="319">
        <v>0</v>
      </c>
      <c r="DD404" s="319">
        <v>0</v>
      </c>
      <c r="DE404" s="319">
        <v>0</v>
      </c>
      <c r="DF404" s="319">
        <v>0</v>
      </c>
      <c r="DG404" s="319">
        <v>0</v>
      </c>
      <c r="DH404" s="319">
        <v>0</v>
      </c>
      <c r="DI404" s="315">
        <v>0</v>
      </c>
      <c r="DJ404" s="104"/>
      <c r="DK404" s="105"/>
      <c r="DL404" s="105"/>
      <c r="DM404" s="105"/>
      <c r="DN404" s="105"/>
      <c r="DO404" s="105"/>
      <c r="DP404" s="105"/>
      <c r="DQ404" s="105"/>
      <c r="DR404" s="105"/>
      <c r="DS404" s="105"/>
      <c r="DT404" s="105"/>
      <c r="DU404" s="106"/>
    </row>
    <row r="405" spans="1:125" s="9" customFormat="1">
      <c r="A405" s="140"/>
      <c r="B405" s="140"/>
      <c r="C405" s="140">
        <v>463</v>
      </c>
      <c r="D405" s="140" t="str">
        <f t="shared" si="71"/>
        <v>4630p</v>
      </c>
      <c r="E405" s="141" t="s">
        <v>373</v>
      </c>
      <c r="F405" s="142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4"/>
      <c r="R405" s="142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4"/>
      <c r="AD405" s="142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4"/>
      <c r="AP405" s="142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4"/>
      <c r="BB405" s="142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4"/>
      <c r="BN405" s="142"/>
      <c r="BO405" s="143"/>
      <c r="BP405" s="143"/>
      <c r="BQ405" s="143"/>
      <c r="BR405" s="143"/>
      <c r="BS405" s="143"/>
      <c r="BT405" s="143"/>
      <c r="BU405" s="143"/>
      <c r="BV405" s="143"/>
      <c r="BW405" s="143"/>
      <c r="BX405" s="143"/>
      <c r="BY405" s="144"/>
      <c r="BZ405" s="142"/>
      <c r="CA405" s="143"/>
      <c r="CB405" s="143"/>
      <c r="CC405" s="143"/>
      <c r="CD405" s="143"/>
      <c r="CE405" s="143"/>
      <c r="CF405" s="143"/>
      <c r="CG405" s="143"/>
      <c r="CH405" s="143"/>
      <c r="CI405" s="143"/>
      <c r="CJ405" s="143"/>
      <c r="CK405" s="143"/>
      <c r="CL405" s="142">
        <v>2681427.6666666665</v>
      </c>
      <c r="CM405" s="143">
        <v>2681427.6666666665</v>
      </c>
      <c r="CN405" s="143">
        <v>2681427.6666666665</v>
      </c>
      <c r="CO405" s="143">
        <v>2681427.6666666665</v>
      </c>
      <c r="CP405" s="143">
        <v>2681427.6666666665</v>
      </c>
      <c r="CQ405" s="143">
        <v>2681427.6666666665</v>
      </c>
      <c r="CR405" s="143">
        <v>2681427.6666666665</v>
      </c>
      <c r="CS405" s="143">
        <v>2681427.6666666665</v>
      </c>
      <c r="CT405" s="143">
        <v>2681427.6666666665</v>
      </c>
      <c r="CU405" s="143">
        <v>2681427.6666666665</v>
      </c>
      <c r="CV405" s="143">
        <v>2681427.6666666665</v>
      </c>
      <c r="CW405" s="144">
        <v>2681427.6666666665</v>
      </c>
      <c r="CX405" s="317">
        <v>2778179.9974999996</v>
      </c>
      <c r="CY405" s="320">
        <v>2778179.9974999996</v>
      </c>
      <c r="CZ405" s="320">
        <v>2778179.9974999996</v>
      </c>
      <c r="DA405" s="320">
        <v>2778179.9974999996</v>
      </c>
      <c r="DB405" s="320">
        <v>2778179.9974999996</v>
      </c>
      <c r="DC405" s="320">
        <v>2778179.9974999996</v>
      </c>
      <c r="DD405" s="320">
        <v>2778179.9974999996</v>
      </c>
      <c r="DE405" s="320">
        <v>2778179.9974999996</v>
      </c>
      <c r="DF405" s="320">
        <v>2778179.9974999996</v>
      </c>
      <c r="DG405" s="320">
        <v>2778179.9974999996</v>
      </c>
      <c r="DH405" s="320">
        <v>2778179.9974999996</v>
      </c>
      <c r="DI405" s="318">
        <v>2778179.9974999996</v>
      </c>
      <c r="DJ405" s="142">
        <v>2817590</v>
      </c>
      <c r="DK405" s="143">
        <v>2817590</v>
      </c>
      <c r="DL405" s="143">
        <v>2817590</v>
      </c>
      <c r="DM405" s="143">
        <v>2817590</v>
      </c>
      <c r="DN405" s="143">
        <v>2817590</v>
      </c>
      <c r="DO405" s="143">
        <v>2817590</v>
      </c>
      <c r="DP405" s="143">
        <v>2817590</v>
      </c>
      <c r="DQ405" s="143">
        <v>2817590</v>
      </c>
      <c r="DR405" s="143">
        <v>2817590</v>
      </c>
      <c r="DS405" s="143">
        <v>2817590</v>
      </c>
      <c r="DT405" s="143">
        <v>2817590</v>
      </c>
      <c r="DU405" s="144">
        <v>2817590</v>
      </c>
    </row>
    <row r="406" spans="1:125" s="9" customFormat="1">
      <c r="A406" s="140" t="s">
        <v>100</v>
      </c>
      <c r="B406" s="140">
        <v>47</v>
      </c>
      <c r="C406" s="140"/>
      <c r="D406" s="140" t="str">
        <f t="shared" si="71"/>
        <v>47p</v>
      </c>
      <c r="E406" s="141" t="s">
        <v>375</v>
      </c>
      <c r="F406" s="142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4"/>
      <c r="R406" s="142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4"/>
      <c r="AD406" s="142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4"/>
      <c r="AP406" s="142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4"/>
      <c r="BB406" s="142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4"/>
      <c r="BN406" s="142"/>
      <c r="BO406" s="143"/>
      <c r="BP406" s="143"/>
      <c r="BQ406" s="143"/>
      <c r="BR406" s="143"/>
      <c r="BS406" s="143"/>
      <c r="BT406" s="143"/>
      <c r="BU406" s="143"/>
      <c r="BV406" s="143"/>
      <c r="BW406" s="143"/>
      <c r="BX406" s="143"/>
      <c r="BY406" s="144"/>
      <c r="BZ406" s="142"/>
      <c r="CA406" s="143"/>
      <c r="CB406" s="143"/>
      <c r="CC406" s="143"/>
      <c r="CD406" s="143"/>
      <c r="CE406" s="143"/>
      <c r="CF406" s="143"/>
      <c r="CG406" s="143"/>
      <c r="CH406" s="143"/>
      <c r="CI406" s="143"/>
      <c r="CJ406" s="143"/>
      <c r="CK406" s="143"/>
      <c r="CL406" s="142">
        <f t="shared" ref="CL406:CX406" si="103">+SUM(CL407:CL409)</f>
        <v>613005.79833333334</v>
      </c>
      <c r="CM406" s="143">
        <f t="shared" si="103"/>
        <v>613005.79833333334</v>
      </c>
      <c r="CN406" s="143">
        <f t="shared" si="103"/>
        <v>613005.79833333334</v>
      </c>
      <c r="CO406" s="143">
        <f t="shared" si="103"/>
        <v>613005.79833333334</v>
      </c>
      <c r="CP406" s="143">
        <f t="shared" si="103"/>
        <v>613005.79833333334</v>
      </c>
      <c r="CQ406" s="143">
        <f t="shared" si="103"/>
        <v>613005.79833333334</v>
      </c>
      <c r="CR406" s="143">
        <f t="shared" si="103"/>
        <v>613005.79833333334</v>
      </c>
      <c r="CS406" s="143">
        <f t="shared" si="103"/>
        <v>613005.79833333334</v>
      </c>
      <c r="CT406" s="143">
        <f t="shared" si="103"/>
        <v>613005.79833333334</v>
      </c>
      <c r="CU406" s="143">
        <f t="shared" si="103"/>
        <v>613005.79833333334</v>
      </c>
      <c r="CV406" s="143">
        <f t="shared" si="103"/>
        <v>613005.79833333334</v>
      </c>
      <c r="CW406" s="144">
        <f t="shared" si="103"/>
        <v>613005.79833333334</v>
      </c>
      <c r="CX406" s="317">
        <f t="shared" si="103"/>
        <v>737887.48083333333</v>
      </c>
      <c r="CY406" s="320">
        <f t="shared" ref="CY406:DI406" si="104">+SUM(CY407:CY409)</f>
        <v>737887.48083333333</v>
      </c>
      <c r="CZ406" s="320">
        <f t="shared" si="104"/>
        <v>737887.48083333333</v>
      </c>
      <c r="DA406" s="320">
        <f t="shared" si="104"/>
        <v>737887.48083333333</v>
      </c>
      <c r="DB406" s="320">
        <f t="shared" si="104"/>
        <v>737887.48083333333</v>
      </c>
      <c r="DC406" s="320">
        <f t="shared" si="104"/>
        <v>737887.48083333333</v>
      </c>
      <c r="DD406" s="320">
        <f t="shared" si="104"/>
        <v>737887.48083333333</v>
      </c>
      <c r="DE406" s="320">
        <f t="shared" si="104"/>
        <v>737887.48083333333</v>
      </c>
      <c r="DF406" s="320">
        <f t="shared" si="104"/>
        <v>737887.48083333333</v>
      </c>
      <c r="DG406" s="320">
        <f t="shared" si="104"/>
        <v>737887.48083333333</v>
      </c>
      <c r="DH406" s="320">
        <f t="shared" si="104"/>
        <v>737887.48083333333</v>
      </c>
      <c r="DI406" s="318">
        <f t="shared" si="104"/>
        <v>737887.48083333333</v>
      </c>
      <c r="DJ406" s="142">
        <f>+SUM(DJ407:DJ409)</f>
        <v>1087930.2858333334</v>
      </c>
      <c r="DK406" s="143">
        <f t="shared" ref="DK406:DU406" si="105">+SUM(DK407:DK409)</f>
        <v>1087930.2858333334</v>
      </c>
      <c r="DL406" s="143">
        <f t="shared" si="105"/>
        <v>1087930.2858333334</v>
      </c>
      <c r="DM406" s="143">
        <f t="shared" si="105"/>
        <v>1087930.2858333334</v>
      </c>
      <c r="DN406" s="143">
        <f t="shared" si="105"/>
        <v>1087930.2858333334</v>
      </c>
      <c r="DO406" s="143">
        <f t="shared" si="105"/>
        <v>1087930.2858333334</v>
      </c>
      <c r="DP406" s="143">
        <f t="shared" si="105"/>
        <v>1087930.2858333334</v>
      </c>
      <c r="DQ406" s="143">
        <f t="shared" si="105"/>
        <v>1087930.2858333334</v>
      </c>
      <c r="DR406" s="143">
        <f t="shared" si="105"/>
        <v>1087930.2858333334</v>
      </c>
      <c r="DS406" s="143">
        <f t="shared" si="105"/>
        <v>1087930.2858333334</v>
      </c>
      <c r="DT406" s="143">
        <f t="shared" si="105"/>
        <v>1087930.2858333334</v>
      </c>
      <c r="DU406" s="144">
        <f t="shared" si="105"/>
        <v>1087930.2858333334</v>
      </c>
    </row>
    <row r="407" spans="1:125">
      <c r="A407" s="74" t="s">
        <v>100</v>
      </c>
      <c r="B407" s="74" t="s">
        <v>100</v>
      </c>
      <c r="C407" s="74">
        <v>471</v>
      </c>
      <c r="D407" s="74" t="str">
        <f t="shared" si="71"/>
        <v>4710p</v>
      </c>
      <c r="E407" s="78" t="s">
        <v>377</v>
      </c>
      <c r="F407" s="104"/>
      <c r="G407" s="105"/>
      <c r="H407" s="105"/>
      <c r="I407" s="105"/>
      <c r="J407" s="105"/>
      <c r="K407" s="105"/>
      <c r="L407" s="105"/>
      <c r="M407" s="105"/>
      <c r="N407" s="105"/>
      <c r="O407" s="105"/>
      <c r="P407" s="105"/>
      <c r="Q407" s="106"/>
      <c r="R407" s="104"/>
      <c r="S407" s="105"/>
      <c r="T407" s="105"/>
      <c r="U407" s="105"/>
      <c r="V407" s="105"/>
      <c r="W407" s="105"/>
      <c r="X407" s="105"/>
      <c r="Y407" s="105"/>
      <c r="Z407" s="105"/>
      <c r="AA407" s="105"/>
      <c r="AB407" s="105"/>
      <c r="AC407" s="106"/>
      <c r="AD407" s="104"/>
      <c r="AE407" s="105"/>
      <c r="AF407" s="105"/>
      <c r="AG407" s="105"/>
      <c r="AH407" s="105"/>
      <c r="AI407" s="105"/>
      <c r="AJ407" s="105"/>
      <c r="AK407" s="105"/>
      <c r="AL407" s="105"/>
      <c r="AM407" s="105"/>
      <c r="AN407" s="105"/>
      <c r="AO407" s="106"/>
      <c r="AP407" s="104"/>
      <c r="AQ407" s="105"/>
      <c r="AR407" s="105"/>
      <c r="AS407" s="105"/>
      <c r="AT407" s="105"/>
      <c r="AU407" s="105"/>
      <c r="AV407" s="105"/>
      <c r="AW407" s="105"/>
      <c r="AX407" s="105"/>
      <c r="AY407" s="105"/>
      <c r="AZ407" s="105"/>
      <c r="BA407" s="106"/>
      <c r="BB407" s="104"/>
      <c r="BC407" s="105"/>
      <c r="BD407" s="105"/>
      <c r="BE407" s="105"/>
      <c r="BF407" s="105"/>
      <c r="BG407" s="105"/>
      <c r="BH407" s="105"/>
      <c r="BI407" s="105"/>
      <c r="BJ407" s="105"/>
      <c r="BK407" s="105"/>
      <c r="BL407" s="105"/>
      <c r="BM407" s="106"/>
      <c r="BN407" s="104"/>
      <c r="BO407" s="105"/>
      <c r="BP407" s="105"/>
      <c r="BQ407" s="105"/>
      <c r="BR407" s="105"/>
      <c r="BS407" s="105"/>
      <c r="BT407" s="105"/>
      <c r="BU407" s="105"/>
      <c r="BV407" s="105"/>
      <c r="BW407" s="105"/>
      <c r="BX407" s="105"/>
      <c r="BY407" s="106"/>
      <c r="BZ407" s="104"/>
      <c r="CA407" s="105"/>
      <c r="CB407" s="105"/>
      <c r="CC407" s="105"/>
      <c r="CD407" s="105"/>
      <c r="CE407" s="105"/>
      <c r="CF407" s="105"/>
      <c r="CG407" s="105"/>
      <c r="CH407" s="105"/>
      <c r="CI407" s="105"/>
      <c r="CJ407" s="105"/>
      <c r="CK407" s="105"/>
      <c r="CL407" s="104">
        <v>579172.46499999997</v>
      </c>
      <c r="CM407" s="105">
        <v>579172.46499999997</v>
      </c>
      <c r="CN407" s="105">
        <v>579172.46499999997</v>
      </c>
      <c r="CO407" s="105">
        <v>579172.46499999997</v>
      </c>
      <c r="CP407" s="105">
        <v>579172.46499999997</v>
      </c>
      <c r="CQ407" s="105">
        <v>579172.46499999997</v>
      </c>
      <c r="CR407" s="105">
        <v>579172.46499999997</v>
      </c>
      <c r="CS407" s="105">
        <v>579172.46499999997</v>
      </c>
      <c r="CT407" s="105">
        <v>579172.46499999997</v>
      </c>
      <c r="CU407" s="105">
        <v>579172.46499999997</v>
      </c>
      <c r="CV407" s="105">
        <v>579172.46499999997</v>
      </c>
      <c r="CW407" s="106">
        <v>579172.46499999997</v>
      </c>
      <c r="CX407" s="316">
        <v>737887.48083333333</v>
      </c>
      <c r="CY407" s="319">
        <v>737887.48083333333</v>
      </c>
      <c r="CZ407" s="319">
        <v>737887.48083333333</v>
      </c>
      <c r="DA407" s="319">
        <v>737887.48083333333</v>
      </c>
      <c r="DB407" s="319">
        <v>737887.48083333333</v>
      </c>
      <c r="DC407" s="319">
        <v>737887.48083333333</v>
      </c>
      <c r="DD407" s="319">
        <v>737887.48083333333</v>
      </c>
      <c r="DE407" s="319">
        <v>737887.48083333333</v>
      </c>
      <c r="DF407" s="319">
        <v>737887.48083333333</v>
      </c>
      <c r="DG407" s="319">
        <v>737887.48083333333</v>
      </c>
      <c r="DH407" s="319">
        <v>737887.48083333333</v>
      </c>
      <c r="DI407" s="315">
        <v>737887.48083333333</v>
      </c>
      <c r="DJ407" s="104">
        <v>1087930.2858333334</v>
      </c>
      <c r="DK407" s="105">
        <v>1087930.2858333334</v>
      </c>
      <c r="DL407" s="105">
        <v>1087930.2858333334</v>
      </c>
      <c r="DM407" s="105">
        <v>1087930.2858333334</v>
      </c>
      <c r="DN407" s="105">
        <v>1087930.2858333334</v>
      </c>
      <c r="DO407" s="105">
        <v>1087930.2858333334</v>
      </c>
      <c r="DP407" s="105">
        <v>1087930.2858333334</v>
      </c>
      <c r="DQ407" s="105">
        <v>1087930.2858333334</v>
      </c>
      <c r="DR407" s="105">
        <v>1087930.2858333334</v>
      </c>
      <c r="DS407" s="105">
        <v>1087930.2858333334</v>
      </c>
      <c r="DT407" s="105">
        <v>1087930.2858333334</v>
      </c>
      <c r="DU407" s="106">
        <v>1087930.2858333334</v>
      </c>
    </row>
    <row r="408" spans="1:125">
      <c r="C408" s="74">
        <v>472</v>
      </c>
      <c r="D408" s="74" t="str">
        <f t="shared" si="71"/>
        <v>4720p</v>
      </c>
      <c r="E408" s="78" t="s">
        <v>379</v>
      </c>
      <c r="F408" s="104"/>
      <c r="G408" s="105"/>
      <c r="H408" s="105"/>
      <c r="I408" s="105"/>
      <c r="J408" s="105"/>
      <c r="K408" s="105"/>
      <c r="L408" s="105"/>
      <c r="M408" s="105"/>
      <c r="N408" s="105"/>
      <c r="O408" s="105"/>
      <c r="P408" s="105"/>
      <c r="Q408" s="106"/>
      <c r="R408" s="104"/>
      <c r="S408" s="105"/>
      <c r="T408" s="105"/>
      <c r="U408" s="105"/>
      <c r="V408" s="105"/>
      <c r="W408" s="105"/>
      <c r="X408" s="105"/>
      <c r="Y408" s="105"/>
      <c r="Z408" s="105"/>
      <c r="AA408" s="105"/>
      <c r="AB408" s="105"/>
      <c r="AC408" s="106"/>
      <c r="AD408" s="104"/>
      <c r="AE408" s="105"/>
      <c r="AF408" s="105"/>
      <c r="AG408" s="105"/>
      <c r="AH408" s="105"/>
      <c r="AI408" s="105"/>
      <c r="AJ408" s="105"/>
      <c r="AK408" s="105"/>
      <c r="AL408" s="105"/>
      <c r="AM408" s="105"/>
      <c r="AN408" s="105"/>
      <c r="AO408" s="106"/>
      <c r="AP408" s="104"/>
      <c r="AQ408" s="105"/>
      <c r="AR408" s="105"/>
      <c r="AS408" s="105"/>
      <c r="AT408" s="105"/>
      <c r="AU408" s="105"/>
      <c r="AV408" s="105"/>
      <c r="AW408" s="105"/>
      <c r="AX408" s="105"/>
      <c r="AY408" s="105"/>
      <c r="AZ408" s="105"/>
      <c r="BA408" s="106"/>
      <c r="BB408" s="104"/>
      <c r="BC408" s="105"/>
      <c r="BD408" s="105"/>
      <c r="BE408" s="105"/>
      <c r="BF408" s="105"/>
      <c r="BG408" s="105"/>
      <c r="BH408" s="105"/>
      <c r="BI408" s="105"/>
      <c r="BJ408" s="105"/>
      <c r="BK408" s="105"/>
      <c r="BL408" s="105"/>
      <c r="BM408" s="106"/>
      <c r="BN408" s="104"/>
      <c r="BO408" s="105"/>
      <c r="BP408" s="105"/>
      <c r="BQ408" s="105"/>
      <c r="BR408" s="105"/>
      <c r="BS408" s="105"/>
      <c r="BT408" s="105"/>
      <c r="BU408" s="105"/>
      <c r="BV408" s="105"/>
      <c r="BW408" s="105"/>
      <c r="BX408" s="105"/>
      <c r="BY408" s="106"/>
      <c r="BZ408" s="104"/>
      <c r="CA408" s="105"/>
      <c r="CB408" s="105"/>
      <c r="CC408" s="105"/>
      <c r="CD408" s="105"/>
      <c r="CE408" s="105"/>
      <c r="CF408" s="105"/>
      <c r="CG408" s="105"/>
      <c r="CH408" s="105"/>
      <c r="CI408" s="105"/>
      <c r="CJ408" s="105"/>
      <c r="CK408" s="105"/>
      <c r="CL408" s="104">
        <v>33833.333333333336</v>
      </c>
      <c r="CM408" s="105">
        <v>33833.333333333336</v>
      </c>
      <c r="CN408" s="105">
        <v>33833.333333333336</v>
      </c>
      <c r="CO408" s="105">
        <v>33833.333333333336</v>
      </c>
      <c r="CP408" s="105">
        <v>33833.333333333336</v>
      </c>
      <c r="CQ408" s="105">
        <v>33833.333333333336</v>
      </c>
      <c r="CR408" s="105">
        <v>33833.333333333336</v>
      </c>
      <c r="CS408" s="105">
        <v>33833.333333333336</v>
      </c>
      <c r="CT408" s="105">
        <v>33833.333333333336</v>
      </c>
      <c r="CU408" s="105">
        <v>33833.333333333336</v>
      </c>
      <c r="CV408" s="105">
        <v>33833.333333333336</v>
      </c>
      <c r="CW408" s="106">
        <v>33833.333333333336</v>
      </c>
      <c r="CX408" s="316">
        <v>0</v>
      </c>
      <c r="CY408" s="319">
        <v>0</v>
      </c>
      <c r="CZ408" s="319">
        <v>0</v>
      </c>
      <c r="DA408" s="319">
        <v>0</v>
      </c>
      <c r="DB408" s="319">
        <v>0</v>
      </c>
      <c r="DC408" s="319">
        <v>0</v>
      </c>
      <c r="DD408" s="319">
        <v>0</v>
      </c>
      <c r="DE408" s="319">
        <v>0</v>
      </c>
      <c r="DF408" s="319">
        <v>0</v>
      </c>
      <c r="DG408" s="319">
        <v>0</v>
      </c>
      <c r="DH408" s="319">
        <v>0</v>
      </c>
      <c r="DI408" s="315">
        <v>0</v>
      </c>
      <c r="DJ408" s="104">
        <v>0</v>
      </c>
      <c r="DK408" s="105">
        <v>0</v>
      </c>
      <c r="DL408" s="105">
        <v>0</v>
      </c>
      <c r="DM408" s="105">
        <v>0</v>
      </c>
      <c r="DN408" s="105">
        <v>0</v>
      </c>
      <c r="DO408" s="105">
        <v>0</v>
      </c>
      <c r="DP408" s="105">
        <v>0</v>
      </c>
      <c r="DQ408" s="105">
        <v>0</v>
      </c>
      <c r="DR408" s="105">
        <v>0</v>
      </c>
      <c r="DS408" s="105">
        <v>0</v>
      </c>
      <c r="DT408" s="105">
        <v>0</v>
      </c>
      <c r="DU408" s="106">
        <v>0</v>
      </c>
    </row>
    <row r="409" spans="1:125">
      <c r="C409" s="74">
        <v>473</v>
      </c>
      <c r="D409" s="74" t="str">
        <f t="shared" si="71"/>
        <v>4730p</v>
      </c>
      <c r="E409" s="78" t="s">
        <v>381</v>
      </c>
      <c r="F409" s="104"/>
      <c r="G409" s="105"/>
      <c r="H409" s="105"/>
      <c r="I409" s="105"/>
      <c r="J409" s="105"/>
      <c r="K409" s="105"/>
      <c r="L409" s="105"/>
      <c r="M409" s="105"/>
      <c r="N409" s="105"/>
      <c r="O409" s="105"/>
      <c r="P409" s="105"/>
      <c r="Q409" s="106"/>
      <c r="R409" s="104"/>
      <c r="S409" s="105"/>
      <c r="T409" s="105"/>
      <c r="U409" s="105"/>
      <c r="V409" s="105"/>
      <c r="W409" s="105"/>
      <c r="X409" s="105"/>
      <c r="Y409" s="105"/>
      <c r="Z409" s="105"/>
      <c r="AA409" s="105"/>
      <c r="AB409" s="105"/>
      <c r="AC409" s="106"/>
      <c r="AD409" s="104"/>
      <c r="AE409" s="105"/>
      <c r="AF409" s="105"/>
      <c r="AG409" s="105"/>
      <c r="AH409" s="105"/>
      <c r="AI409" s="105"/>
      <c r="AJ409" s="105"/>
      <c r="AK409" s="105"/>
      <c r="AL409" s="105"/>
      <c r="AM409" s="105"/>
      <c r="AN409" s="105"/>
      <c r="AO409" s="106"/>
      <c r="AP409" s="104"/>
      <c r="AQ409" s="105"/>
      <c r="AR409" s="105"/>
      <c r="AS409" s="105"/>
      <c r="AT409" s="105"/>
      <c r="AU409" s="105"/>
      <c r="AV409" s="105"/>
      <c r="AW409" s="105"/>
      <c r="AX409" s="105"/>
      <c r="AY409" s="105"/>
      <c r="AZ409" s="105"/>
      <c r="BA409" s="106"/>
      <c r="BB409" s="104"/>
      <c r="BC409" s="105"/>
      <c r="BD409" s="105"/>
      <c r="BE409" s="105"/>
      <c r="BF409" s="105"/>
      <c r="BG409" s="105"/>
      <c r="BH409" s="105"/>
      <c r="BI409" s="105"/>
      <c r="BJ409" s="105"/>
      <c r="BK409" s="105"/>
      <c r="BL409" s="105"/>
      <c r="BM409" s="106"/>
      <c r="BN409" s="104"/>
      <c r="BO409" s="105"/>
      <c r="BP409" s="105"/>
      <c r="BQ409" s="105"/>
      <c r="BR409" s="105"/>
      <c r="BS409" s="105"/>
      <c r="BT409" s="105"/>
      <c r="BU409" s="105"/>
      <c r="BV409" s="105"/>
      <c r="BW409" s="105"/>
      <c r="BX409" s="105"/>
      <c r="BY409" s="106"/>
      <c r="BZ409" s="104"/>
      <c r="CA409" s="105"/>
      <c r="CB409" s="105"/>
      <c r="CC409" s="105"/>
      <c r="CD409" s="105"/>
      <c r="CE409" s="105"/>
      <c r="CF409" s="105"/>
      <c r="CG409" s="105"/>
      <c r="CH409" s="105"/>
      <c r="CI409" s="105"/>
      <c r="CJ409" s="105"/>
      <c r="CK409" s="105"/>
      <c r="CL409" s="104"/>
      <c r="CM409" s="105"/>
      <c r="CN409" s="105"/>
      <c r="CO409" s="105"/>
      <c r="CP409" s="105"/>
      <c r="CQ409" s="105"/>
      <c r="CR409" s="105"/>
      <c r="CS409" s="105"/>
      <c r="CT409" s="105"/>
      <c r="CU409" s="105"/>
      <c r="CV409" s="105"/>
      <c r="CW409" s="106"/>
      <c r="CX409" s="316">
        <v>0</v>
      </c>
      <c r="CY409" s="319">
        <v>0</v>
      </c>
      <c r="CZ409" s="319">
        <v>0</v>
      </c>
      <c r="DA409" s="319">
        <v>0</v>
      </c>
      <c r="DB409" s="319">
        <v>0</v>
      </c>
      <c r="DC409" s="319">
        <v>0</v>
      </c>
      <c r="DD409" s="319">
        <v>0</v>
      </c>
      <c r="DE409" s="319">
        <v>0</v>
      </c>
      <c r="DF409" s="319">
        <v>0</v>
      </c>
      <c r="DG409" s="319">
        <v>0</v>
      </c>
      <c r="DH409" s="319">
        <v>0</v>
      </c>
      <c r="DI409" s="315">
        <v>0</v>
      </c>
      <c r="DJ409" s="104">
        <v>0</v>
      </c>
      <c r="DK409" s="105">
        <v>0</v>
      </c>
      <c r="DL409" s="105">
        <v>0</v>
      </c>
      <c r="DM409" s="105">
        <v>0</v>
      </c>
      <c r="DN409" s="105">
        <v>0</v>
      </c>
      <c r="DO409" s="105">
        <v>0</v>
      </c>
      <c r="DP409" s="105">
        <v>0</v>
      </c>
      <c r="DQ409" s="105">
        <v>0</v>
      </c>
      <c r="DR409" s="105">
        <v>0</v>
      </c>
      <c r="DS409" s="105">
        <v>0</v>
      </c>
      <c r="DT409" s="105">
        <v>0</v>
      </c>
      <c r="DU409" s="106">
        <v>0</v>
      </c>
    </row>
    <row r="410" spans="1:125">
      <c r="F410" s="104"/>
      <c r="G410" s="105"/>
      <c r="H410" s="105"/>
      <c r="I410" s="105"/>
      <c r="J410" s="105"/>
      <c r="K410" s="105"/>
      <c r="L410" s="105"/>
      <c r="M410" s="105"/>
      <c r="N410" s="105"/>
      <c r="O410" s="105"/>
      <c r="P410" s="105"/>
      <c r="Q410" s="106"/>
      <c r="R410" s="104"/>
      <c r="S410" s="105"/>
      <c r="T410" s="105"/>
      <c r="U410" s="105"/>
      <c r="V410" s="105"/>
      <c r="W410" s="105"/>
      <c r="X410" s="105"/>
      <c r="Y410" s="105"/>
      <c r="Z410" s="105"/>
      <c r="AA410" s="105"/>
      <c r="AB410" s="105"/>
      <c r="AC410" s="106"/>
      <c r="AD410" s="104"/>
      <c r="AE410" s="105"/>
      <c r="AF410" s="105"/>
      <c r="AG410" s="105"/>
      <c r="AH410" s="105"/>
      <c r="AI410" s="105"/>
      <c r="AJ410" s="105"/>
      <c r="AK410" s="105"/>
      <c r="AL410" s="105"/>
      <c r="AM410" s="105"/>
      <c r="AN410" s="105"/>
      <c r="AO410" s="106"/>
      <c r="AP410" s="104"/>
      <c r="AQ410" s="105"/>
      <c r="AR410" s="105"/>
      <c r="AS410" s="105"/>
      <c r="AT410" s="105"/>
      <c r="AU410" s="105"/>
      <c r="AV410" s="105"/>
      <c r="AW410" s="105"/>
      <c r="AX410" s="105"/>
      <c r="AY410" s="105"/>
      <c r="AZ410" s="105"/>
      <c r="BA410" s="106"/>
      <c r="BB410" s="104"/>
      <c r="BC410" s="105"/>
      <c r="BD410" s="105"/>
      <c r="BE410" s="105"/>
      <c r="BF410" s="105"/>
      <c r="BG410" s="105"/>
      <c r="BH410" s="105"/>
      <c r="BI410" s="105"/>
      <c r="BJ410" s="105"/>
      <c r="BK410" s="105"/>
      <c r="BL410" s="105"/>
      <c r="BM410" s="106"/>
      <c r="BN410" s="104"/>
      <c r="BO410" s="105"/>
      <c r="BP410" s="105"/>
      <c r="BQ410" s="105"/>
      <c r="BR410" s="105"/>
      <c r="BS410" s="105"/>
      <c r="BT410" s="105"/>
      <c r="BU410" s="105"/>
      <c r="BV410" s="105"/>
      <c r="BW410" s="105"/>
      <c r="BX410" s="105"/>
      <c r="BY410" s="106"/>
      <c r="BZ410" s="104"/>
      <c r="CA410" s="105"/>
      <c r="CB410" s="105"/>
      <c r="CC410" s="105"/>
      <c r="CD410" s="105"/>
      <c r="CE410" s="105"/>
      <c r="CF410" s="105"/>
      <c r="CG410" s="105"/>
      <c r="CH410" s="105"/>
      <c r="CI410" s="105"/>
      <c r="CJ410" s="105"/>
      <c r="CK410" s="105"/>
      <c r="CL410" s="104"/>
      <c r="CM410" s="105"/>
      <c r="CN410" s="105"/>
      <c r="CO410" s="105"/>
      <c r="CP410" s="105"/>
      <c r="CQ410" s="105"/>
      <c r="CR410" s="105"/>
      <c r="CS410" s="105"/>
      <c r="CT410" s="105"/>
      <c r="CU410" s="105"/>
      <c r="CV410" s="105"/>
      <c r="CW410" s="106"/>
      <c r="CX410" s="104"/>
      <c r="CY410" s="105"/>
      <c r="CZ410" s="105"/>
      <c r="DA410" s="105"/>
      <c r="DB410" s="105"/>
      <c r="DC410" s="105"/>
      <c r="DD410" s="105"/>
      <c r="DE410" s="105"/>
      <c r="DF410" s="105"/>
      <c r="DG410" s="105"/>
      <c r="DH410" s="105"/>
      <c r="DI410" s="106"/>
      <c r="DJ410" s="104"/>
      <c r="DK410" s="105"/>
      <c r="DL410" s="105"/>
      <c r="DM410" s="105"/>
      <c r="DN410" s="105"/>
      <c r="DO410" s="105"/>
      <c r="DP410" s="105"/>
      <c r="DQ410" s="105"/>
      <c r="DR410" s="105"/>
      <c r="DS410" s="105"/>
      <c r="DT410" s="105"/>
      <c r="DU410" s="106"/>
    </row>
    <row r="411" spans="1:125">
      <c r="F411" s="104"/>
      <c r="G411" s="105"/>
      <c r="H411" s="105"/>
      <c r="I411" s="105"/>
      <c r="J411" s="105"/>
      <c r="K411" s="105"/>
      <c r="L411" s="105"/>
      <c r="M411" s="105"/>
      <c r="N411" s="105"/>
      <c r="O411" s="105"/>
      <c r="P411" s="105"/>
      <c r="Q411" s="106"/>
      <c r="R411" s="104"/>
      <c r="S411" s="105"/>
      <c r="T411" s="105"/>
      <c r="U411" s="105"/>
      <c r="V411" s="105"/>
      <c r="W411" s="105"/>
      <c r="X411" s="105"/>
      <c r="Y411" s="105"/>
      <c r="Z411" s="105"/>
      <c r="AA411" s="105"/>
      <c r="AB411" s="105"/>
      <c r="AC411" s="106"/>
      <c r="AD411" s="104"/>
      <c r="AE411" s="105"/>
      <c r="AF411" s="105"/>
      <c r="AG411" s="105"/>
      <c r="AH411" s="105"/>
      <c r="AI411" s="105"/>
      <c r="AJ411" s="105"/>
      <c r="AK411" s="105"/>
      <c r="AL411" s="105"/>
      <c r="AM411" s="105"/>
      <c r="AN411" s="105"/>
      <c r="AO411" s="106"/>
      <c r="AP411" s="104"/>
      <c r="AQ411" s="105"/>
      <c r="AR411" s="105"/>
      <c r="AS411" s="105"/>
      <c r="AT411" s="105"/>
      <c r="AU411" s="105"/>
      <c r="AV411" s="105"/>
      <c r="AW411" s="105"/>
      <c r="AX411" s="105"/>
      <c r="AY411" s="105"/>
      <c r="AZ411" s="105"/>
      <c r="BA411" s="106"/>
      <c r="BB411" s="104"/>
      <c r="BC411" s="105"/>
      <c r="BD411" s="105"/>
      <c r="BE411" s="105"/>
      <c r="BF411" s="105"/>
      <c r="BG411" s="105"/>
      <c r="BH411" s="105"/>
      <c r="BI411" s="105"/>
      <c r="BJ411" s="105"/>
      <c r="BK411" s="105"/>
      <c r="BL411" s="105"/>
      <c r="BM411" s="106"/>
      <c r="BN411" s="104"/>
      <c r="BO411" s="105"/>
      <c r="BP411" s="105"/>
      <c r="BQ411" s="105"/>
      <c r="BR411" s="105"/>
      <c r="BS411" s="105"/>
      <c r="BT411" s="105"/>
      <c r="BU411" s="105"/>
      <c r="BV411" s="105"/>
      <c r="BW411" s="105"/>
      <c r="BX411" s="105"/>
      <c r="BY411" s="106"/>
      <c r="BZ411" s="104"/>
      <c r="CA411" s="105"/>
      <c r="CB411" s="105"/>
      <c r="CC411" s="105"/>
      <c r="CD411" s="105"/>
      <c r="CE411" s="105"/>
      <c r="CF411" s="105"/>
      <c r="CG411" s="105"/>
      <c r="CH411" s="105"/>
      <c r="CI411" s="105"/>
      <c r="CJ411" s="105"/>
      <c r="CK411" s="105"/>
      <c r="CL411" s="104"/>
      <c r="CM411" s="105"/>
      <c r="CN411" s="105"/>
      <c r="CO411" s="105"/>
      <c r="CP411" s="105"/>
      <c r="CQ411" s="105"/>
      <c r="CR411" s="105"/>
      <c r="CS411" s="105"/>
      <c r="CT411" s="105"/>
      <c r="CU411" s="105"/>
      <c r="CV411" s="105"/>
      <c r="CW411" s="106"/>
      <c r="CX411" s="104"/>
      <c r="CY411" s="105"/>
      <c r="CZ411" s="105"/>
      <c r="DA411" s="105"/>
      <c r="DB411" s="105"/>
      <c r="DC411" s="105"/>
      <c r="DD411" s="105"/>
      <c r="DE411" s="105"/>
      <c r="DF411" s="105"/>
      <c r="DG411" s="105"/>
      <c r="DH411" s="105"/>
      <c r="DI411" s="106"/>
      <c r="DJ411" s="104"/>
      <c r="DK411" s="105"/>
      <c r="DL411" s="105"/>
      <c r="DM411" s="105"/>
      <c r="DN411" s="105"/>
      <c r="DO411" s="105"/>
      <c r="DP411" s="105"/>
      <c r="DQ411" s="105"/>
      <c r="DR411" s="105"/>
      <c r="DS411" s="105"/>
      <c r="DT411" s="105"/>
      <c r="DU411" s="106"/>
    </row>
  </sheetData>
  <mergeCells count="22">
    <mergeCell ref="CX221:DI221"/>
    <mergeCell ref="DJ221:DU221"/>
    <mergeCell ref="AP221:BA221"/>
    <mergeCell ref="BB221:BM221"/>
    <mergeCell ref="BN221:BY221"/>
    <mergeCell ref="BZ221:CK221"/>
    <mergeCell ref="CL221:CW221"/>
    <mergeCell ref="E6:E7"/>
    <mergeCell ref="E221:E222"/>
    <mergeCell ref="F221:Q221"/>
    <mergeCell ref="R221:AC221"/>
    <mergeCell ref="AD221:AO221"/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3"/>
  <dimension ref="B1:G277"/>
  <sheetViews>
    <sheetView workbookViewId="0">
      <pane ySplit="4" topLeftCell="A203" activePane="bottomLeft" state="frozen"/>
      <selection pane="bottomLeft" activeCell="B4" sqref="B4"/>
    </sheetView>
  </sheetViews>
  <sheetFormatPr defaultColWidth="9.140625" defaultRowHeight="15"/>
  <cols>
    <col min="1" max="1" width="1.28515625" style="6" customWidth="1"/>
    <col min="2" max="2" width="5" style="6" bestFit="1" customWidth="1"/>
    <col min="3" max="3" width="12.140625" style="42" customWidth="1"/>
    <col min="4" max="4" width="9.140625" style="42"/>
    <col min="5" max="5" width="35.42578125" style="7" customWidth="1"/>
    <col min="6" max="6" width="43.140625" style="8" customWidth="1"/>
    <col min="7" max="7" width="88.85546875" style="52" bestFit="1" customWidth="1"/>
    <col min="8" max="16384" width="9.140625" style="6"/>
  </cols>
  <sheetData>
    <row r="1" spans="2:7" ht="6" customHeight="1" thickBot="1"/>
    <row r="2" spans="2:7" ht="15.75" thickBot="1">
      <c r="B2" s="305">
        <v>1</v>
      </c>
      <c r="C2" s="56" t="s">
        <v>0</v>
      </c>
    </row>
    <row r="3" spans="2:7" ht="15.75" thickBot="1">
      <c r="B3" s="306">
        <v>7</v>
      </c>
      <c r="C3" s="56" t="s">
        <v>1</v>
      </c>
      <c r="E3" s="9" t="s">
        <v>2</v>
      </c>
      <c r="F3" s="10" t="s">
        <v>3</v>
      </c>
      <c r="G3" s="52" t="str">
        <f>+IF(ISBLANK(IF($B$2=1,E3,F3)),"",IF($B$2=1,E3,F3))</f>
        <v>Crnogorski</v>
      </c>
    </row>
    <row r="4" spans="2:7" ht="15.75" thickBot="1">
      <c r="B4" s="306">
        <v>2015</v>
      </c>
      <c r="C4" s="56" t="s">
        <v>700</v>
      </c>
      <c r="E4" s="9"/>
      <c r="F4" s="10"/>
    </row>
    <row r="5" spans="2:7">
      <c r="E5" s="11"/>
      <c r="F5" s="12"/>
      <c r="G5" s="52" t="str">
        <f>+IF(ISBLANK(IF($B$2=1,E5,F5)),"",IF($B$2=1,E5,F5))</f>
        <v/>
      </c>
    </row>
    <row r="6" spans="2:7">
      <c r="D6" s="41" t="s">
        <v>4</v>
      </c>
      <c r="E6" s="11" t="s">
        <v>5</v>
      </c>
      <c r="F6" s="12" t="s">
        <v>6</v>
      </c>
      <c r="G6" s="52" t="str">
        <f t="shared" ref="G6:G68" si="0">+IF(ISBLANK(IF($B$2=1,E6,F6)),"",IF($B$2=1,E6,F6))</f>
        <v>Crna Gora</v>
      </c>
    </row>
    <row r="7" spans="2:7">
      <c r="E7" s="11" t="s">
        <v>7</v>
      </c>
      <c r="F7" s="12" t="s">
        <v>8</v>
      </c>
      <c r="G7" s="52" t="str">
        <f t="shared" si="0"/>
        <v>Ministarstvo finansija</v>
      </c>
    </row>
    <row r="8" spans="2:7">
      <c r="D8" s="43"/>
      <c r="E8" s="33" t="s">
        <v>9</v>
      </c>
      <c r="F8" s="34" t="s">
        <v>10</v>
      </c>
      <c r="G8" s="53" t="str">
        <f t="shared" si="0"/>
        <v>Direktorat za ekonomsku politiku i razvoj</v>
      </c>
    </row>
    <row r="9" spans="2:7">
      <c r="D9" s="39"/>
      <c r="E9" s="40"/>
      <c r="F9" s="40"/>
      <c r="G9" s="54" t="str">
        <f t="shared" si="0"/>
        <v/>
      </c>
    </row>
    <row r="10" spans="2:7">
      <c r="D10" s="41" t="s">
        <v>11</v>
      </c>
      <c r="E10" s="11" t="s">
        <v>12</v>
      </c>
      <c r="F10" s="12" t="s">
        <v>13</v>
      </c>
      <c r="G10" s="52" t="str">
        <f t="shared" si="0"/>
        <v>Analitika</v>
      </c>
    </row>
    <row r="11" spans="2:7">
      <c r="D11" s="41"/>
      <c r="E11" s="11" t="s">
        <v>710</v>
      </c>
      <c r="F11" s="12" t="s">
        <v>711</v>
      </c>
      <c r="G11" s="52" t="str">
        <f t="shared" si="0"/>
        <v>Mjesečni podaci 2015</v>
      </c>
    </row>
    <row r="12" spans="2:7">
      <c r="E12" s="11" t="s">
        <v>14</v>
      </c>
      <c r="F12" s="12" t="s">
        <v>15</v>
      </c>
      <c r="G12" s="52" t="str">
        <f t="shared" si="0"/>
        <v>Mjesečni podaci 2014</v>
      </c>
    </row>
    <row r="13" spans="2:7">
      <c r="E13" s="11" t="s">
        <v>16</v>
      </c>
      <c r="F13" s="12" t="s">
        <v>17</v>
      </c>
      <c r="G13" s="52" t="str">
        <f t="shared" si="0"/>
        <v>Mjesečni podaci 2013</v>
      </c>
    </row>
    <row r="14" spans="2:7">
      <c r="E14" s="11" t="s">
        <v>18</v>
      </c>
      <c r="F14" s="12" t="s">
        <v>19</v>
      </c>
      <c r="G14" s="52" t="str">
        <f t="shared" si="0"/>
        <v>Mjesečni podaci 2012</v>
      </c>
    </row>
    <row r="15" spans="2:7">
      <c r="E15" s="11" t="s">
        <v>20</v>
      </c>
      <c r="F15" s="12" t="s">
        <v>415</v>
      </c>
      <c r="G15" s="52" t="str">
        <f t="shared" si="0"/>
        <v>Istorijski podaci, od 2006</v>
      </c>
    </row>
    <row r="16" spans="2:7">
      <c r="E16" s="11" t="s">
        <v>21</v>
      </c>
      <c r="F16" s="12" t="s">
        <v>22</v>
      </c>
      <c r="G16" s="52" t="str">
        <f t="shared" si="0"/>
        <v>Javni dug</v>
      </c>
    </row>
    <row r="17" spans="2:7">
      <c r="E17" s="11" t="s">
        <v>423</v>
      </c>
      <c r="F17" s="12" t="s">
        <v>423</v>
      </c>
      <c r="G17" s="52" t="str">
        <f t="shared" si="0"/>
        <v>Plan</v>
      </c>
    </row>
    <row r="18" spans="2:7">
      <c r="E18" s="11" t="s">
        <v>424</v>
      </c>
      <c r="F18" s="12" t="s">
        <v>425</v>
      </c>
      <c r="G18" s="52" t="str">
        <f t="shared" si="0"/>
        <v>Ostvarenje</v>
      </c>
    </row>
    <row r="19" spans="2:7">
      <c r="D19" s="43"/>
      <c r="E19" s="33" t="s">
        <v>426</v>
      </c>
      <c r="F19" s="34" t="s">
        <v>427</v>
      </c>
      <c r="G19" s="53" t="str">
        <f t="shared" si="0"/>
        <v>Početak</v>
      </c>
    </row>
    <row r="20" spans="2:7">
      <c r="D20" s="39"/>
      <c r="E20" s="40"/>
      <c r="F20" s="40"/>
      <c r="G20" s="54" t="str">
        <f t="shared" si="0"/>
        <v/>
      </c>
    </row>
    <row r="21" spans="2:7">
      <c r="E21" s="11"/>
      <c r="F21" s="12"/>
      <c r="G21" s="52" t="str">
        <f t="shared" si="0"/>
        <v/>
      </c>
    </row>
    <row r="22" spans="2:7">
      <c r="B22" s="13"/>
      <c r="C22" s="44"/>
      <c r="D22" s="44">
        <v>7</v>
      </c>
      <c r="E22" s="15" t="s">
        <v>701</v>
      </c>
      <c r="F22" s="16" t="s">
        <v>24</v>
      </c>
      <c r="G22" s="52" t="str">
        <f t="shared" si="0"/>
        <v>Prihodi budžeta</v>
      </c>
    </row>
    <row r="23" spans="2:7">
      <c r="B23" s="13"/>
      <c r="C23" s="45"/>
      <c r="D23" s="45">
        <v>71</v>
      </c>
      <c r="E23" s="15" t="s">
        <v>25</v>
      </c>
      <c r="F23" s="16" t="s">
        <v>26</v>
      </c>
      <c r="G23" s="52" t="str">
        <f t="shared" si="0"/>
        <v>Tekući prihodi</v>
      </c>
    </row>
    <row r="24" spans="2:7">
      <c r="B24" s="17"/>
      <c r="C24" s="46"/>
      <c r="D24" s="45">
        <v>711</v>
      </c>
      <c r="E24" s="18" t="s">
        <v>27</v>
      </c>
      <c r="F24" s="19" t="s">
        <v>28</v>
      </c>
      <c r="G24" s="52" t="str">
        <f t="shared" si="0"/>
        <v>Porezi</v>
      </c>
    </row>
    <row r="25" spans="2:7">
      <c r="B25" s="17"/>
      <c r="C25" s="47"/>
      <c r="D25" s="47">
        <v>7111</v>
      </c>
      <c r="E25" s="21" t="s">
        <v>29</v>
      </c>
      <c r="F25" s="22" t="s">
        <v>30</v>
      </c>
      <c r="G25" s="52" t="str">
        <f t="shared" si="0"/>
        <v>Porez na dohodak fizičkih lica</v>
      </c>
    </row>
    <row r="26" spans="2:7">
      <c r="B26" s="20"/>
      <c r="C26" s="47"/>
      <c r="D26" s="47">
        <v>7112</v>
      </c>
      <c r="E26" s="21" t="s">
        <v>31</v>
      </c>
      <c r="F26" s="22" t="s">
        <v>32</v>
      </c>
      <c r="G26" s="52" t="str">
        <f t="shared" si="0"/>
        <v>Porez na dobit pravnih lica</v>
      </c>
    </row>
    <row r="27" spans="2:7">
      <c r="B27" s="20"/>
      <c r="C27" s="47"/>
      <c r="D27" s="47">
        <v>7113</v>
      </c>
      <c r="E27" s="21" t="s">
        <v>33</v>
      </c>
      <c r="F27" s="22" t="s">
        <v>34</v>
      </c>
      <c r="G27" s="52" t="str">
        <f t="shared" si="0"/>
        <v>Porez na promet nepokretnosti</v>
      </c>
    </row>
    <row r="28" spans="2:7">
      <c r="B28" s="20"/>
      <c r="C28" s="47"/>
      <c r="D28" s="47">
        <v>7114</v>
      </c>
      <c r="E28" s="21" t="s">
        <v>35</v>
      </c>
      <c r="F28" s="22" t="s">
        <v>36</v>
      </c>
      <c r="G28" s="52" t="str">
        <f t="shared" si="0"/>
        <v>Porez na dodatu vrijednost</v>
      </c>
    </row>
    <row r="29" spans="2:7">
      <c r="B29" s="20"/>
      <c r="C29" s="47"/>
      <c r="D29" s="47">
        <v>7115</v>
      </c>
      <c r="E29" s="21" t="s">
        <v>37</v>
      </c>
      <c r="F29" s="22" t="s">
        <v>38</v>
      </c>
      <c r="G29" s="52" t="str">
        <f t="shared" si="0"/>
        <v>Akcize</v>
      </c>
    </row>
    <row r="30" spans="2:7">
      <c r="B30" s="20"/>
      <c r="C30" s="47"/>
      <c r="D30" s="47">
        <v>7116</v>
      </c>
      <c r="E30" s="21" t="s">
        <v>39</v>
      </c>
      <c r="F30" s="22" t="s">
        <v>40</v>
      </c>
      <c r="G30" s="52" t="str">
        <f t="shared" si="0"/>
        <v>Porez na međunarodnu trgovinu i transakcije</v>
      </c>
    </row>
    <row r="31" spans="2:7">
      <c r="B31" s="20"/>
      <c r="C31" s="47"/>
      <c r="D31" s="47">
        <v>7117</v>
      </c>
      <c r="E31" s="21" t="s">
        <v>41</v>
      </c>
      <c r="F31" s="22" t="s">
        <v>42</v>
      </c>
      <c r="G31" s="52" t="str">
        <f t="shared" si="0"/>
        <v>Lokalni porezi</v>
      </c>
    </row>
    <row r="32" spans="2:7">
      <c r="B32" s="20"/>
      <c r="C32" s="47"/>
      <c r="D32" s="47">
        <v>7118</v>
      </c>
      <c r="E32" s="21" t="s">
        <v>43</v>
      </c>
      <c r="F32" s="22" t="s">
        <v>44</v>
      </c>
      <c r="G32" s="52" t="str">
        <f t="shared" si="0"/>
        <v>Ostali republički porezi</v>
      </c>
    </row>
    <row r="33" spans="2:7">
      <c r="B33" s="20"/>
      <c r="C33" s="46"/>
      <c r="D33" s="45">
        <v>712</v>
      </c>
      <c r="E33" s="18" t="s">
        <v>45</v>
      </c>
      <c r="F33" s="19" t="s">
        <v>46</v>
      </c>
      <c r="G33" s="52" t="str">
        <f t="shared" si="0"/>
        <v>Doprinosi</v>
      </c>
    </row>
    <row r="34" spans="2:7">
      <c r="B34" s="17"/>
      <c r="C34" s="47"/>
      <c r="D34" s="47">
        <v>7121</v>
      </c>
      <c r="E34" s="21" t="s">
        <v>47</v>
      </c>
      <c r="F34" s="22" t="s">
        <v>48</v>
      </c>
      <c r="G34" s="52" t="str">
        <f t="shared" si="0"/>
        <v>Doprinosi za penzijsko i invalidsko osiguranje</v>
      </c>
    </row>
    <row r="35" spans="2:7">
      <c r="B35" s="20"/>
      <c r="C35" s="47"/>
      <c r="D35" s="47">
        <v>7122</v>
      </c>
      <c r="E35" s="21" t="s">
        <v>49</v>
      </c>
      <c r="F35" s="22" t="s">
        <v>50</v>
      </c>
      <c r="G35" s="52" t="str">
        <f t="shared" si="0"/>
        <v>Doprinosi za zdravstveno osiguranje</v>
      </c>
    </row>
    <row r="36" spans="2:7">
      <c r="B36" s="20"/>
      <c r="C36" s="47"/>
      <c r="D36" s="47">
        <v>7123</v>
      </c>
      <c r="E36" s="21" t="s">
        <v>51</v>
      </c>
      <c r="F36" s="22" t="s">
        <v>52</v>
      </c>
      <c r="G36" s="52" t="str">
        <f t="shared" si="0"/>
        <v>Doprinosi za osiguranje od nezaposlenosti</v>
      </c>
    </row>
    <row r="37" spans="2:7">
      <c r="B37" s="20"/>
      <c r="C37" s="47"/>
      <c r="D37" s="47">
        <v>7124</v>
      </c>
      <c r="E37" s="21" t="s">
        <v>53</v>
      </c>
      <c r="F37" s="22" t="s">
        <v>54</v>
      </c>
      <c r="G37" s="52" t="str">
        <f t="shared" si="0"/>
        <v>Ostali doprinosi</v>
      </c>
    </row>
    <row r="38" spans="2:7">
      <c r="B38" s="20"/>
      <c r="C38" s="46"/>
      <c r="D38" s="45">
        <v>713</v>
      </c>
      <c r="E38" s="18" t="s">
        <v>55</v>
      </c>
      <c r="F38" s="19" t="s">
        <v>56</v>
      </c>
      <c r="G38" s="52" t="str">
        <f t="shared" si="0"/>
        <v>Takse</v>
      </c>
    </row>
    <row r="39" spans="2:7">
      <c r="B39" s="17"/>
      <c r="C39" s="47"/>
      <c r="D39" s="47">
        <v>7131</v>
      </c>
      <c r="E39" s="21" t="s">
        <v>57</v>
      </c>
      <c r="F39" s="22" t="s">
        <v>58</v>
      </c>
      <c r="G39" s="52" t="str">
        <f t="shared" si="0"/>
        <v>Administrativne takse</v>
      </c>
    </row>
    <row r="40" spans="2:7">
      <c r="B40" s="20"/>
      <c r="C40" s="47"/>
      <c r="D40" s="47">
        <v>7132</v>
      </c>
      <c r="E40" s="21" t="s">
        <v>59</v>
      </c>
      <c r="F40" s="22" t="s">
        <v>60</v>
      </c>
      <c r="G40" s="52" t="str">
        <f t="shared" si="0"/>
        <v>Sudske takse</v>
      </c>
    </row>
    <row r="41" spans="2:7">
      <c r="B41" s="20"/>
      <c r="C41" s="47"/>
      <c r="D41" s="47">
        <v>7133</v>
      </c>
      <c r="E41" s="21" t="s">
        <v>61</v>
      </c>
      <c r="F41" s="22" t="s">
        <v>62</v>
      </c>
      <c r="G41" s="52" t="str">
        <f t="shared" si="0"/>
        <v>Boravišne takse</v>
      </c>
    </row>
    <row r="42" spans="2:7">
      <c r="B42" s="20"/>
      <c r="C42" s="47"/>
      <c r="D42" s="47">
        <v>7134</v>
      </c>
      <c r="E42" s="21" t="s">
        <v>63</v>
      </c>
      <c r="F42" s="22" t="s">
        <v>64</v>
      </c>
      <c r="G42" s="52" t="str">
        <f t="shared" si="0"/>
        <v>Registracione takse</v>
      </c>
    </row>
    <row r="43" spans="2:7">
      <c r="B43" s="20"/>
      <c r="C43" s="47"/>
      <c r="D43" s="47">
        <v>7135</v>
      </c>
      <c r="E43" s="21" t="s">
        <v>65</v>
      </c>
      <c r="F43" s="22" t="s">
        <v>66</v>
      </c>
      <c r="G43" s="52" t="str">
        <f t="shared" si="0"/>
        <v>Lokalne komunalne takse</v>
      </c>
    </row>
    <row r="44" spans="2:7">
      <c r="B44" s="20"/>
      <c r="C44" s="47"/>
      <c r="D44" s="47">
        <v>7136</v>
      </c>
      <c r="E44" s="21" t="s">
        <v>67</v>
      </c>
      <c r="F44" s="22" t="s">
        <v>68</v>
      </c>
      <c r="G44" s="52" t="str">
        <f t="shared" si="0"/>
        <v>Ostale takse</v>
      </c>
    </row>
    <row r="45" spans="2:7">
      <c r="B45" s="20"/>
      <c r="C45" s="46"/>
      <c r="D45" s="45">
        <v>714</v>
      </c>
      <c r="E45" s="18" t="s">
        <v>69</v>
      </c>
      <c r="F45" s="19" t="s">
        <v>70</v>
      </c>
      <c r="G45" s="52" t="str">
        <f t="shared" si="0"/>
        <v>Naknade</v>
      </c>
    </row>
    <row r="46" spans="2:7" ht="23.25">
      <c r="B46" s="17"/>
      <c r="C46" s="47"/>
      <c r="D46" s="47">
        <v>7141</v>
      </c>
      <c r="E46" s="21" t="s">
        <v>71</v>
      </c>
      <c r="F46" s="22" t="s">
        <v>72</v>
      </c>
      <c r="G46" s="52" t="str">
        <f t="shared" si="0"/>
        <v>Naknade za korišćenje dobara od opšteg interesa</v>
      </c>
    </row>
    <row r="47" spans="2:7">
      <c r="B47" s="20"/>
      <c r="C47" s="47"/>
      <c r="D47" s="47">
        <v>7142</v>
      </c>
      <c r="E47" s="21" t="s">
        <v>73</v>
      </c>
      <c r="F47" s="22" t="s">
        <v>74</v>
      </c>
      <c r="G47" s="52" t="str">
        <f t="shared" si="0"/>
        <v>Naknade za korišćenje prirodnih dobara</v>
      </c>
    </row>
    <row r="48" spans="2:7">
      <c r="B48" s="20"/>
      <c r="C48" s="47"/>
      <c r="D48" s="47">
        <v>7143</v>
      </c>
      <c r="E48" s="21" t="s">
        <v>75</v>
      </c>
      <c r="F48" s="22" t="s">
        <v>76</v>
      </c>
      <c r="G48" s="52" t="str">
        <f t="shared" si="0"/>
        <v>Ekološke naknade</v>
      </c>
    </row>
    <row r="49" spans="2:7">
      <c r="B49" s="20"/>
      <c r="C49" s="47"/>
      <c r="D49" s="47">
        <v>7144</v>
      </c>
      <c r="E49" s="21" t="s">
        <v>77</v>
      </c>
      <c r="F49" s="22" t="s">
        <v>78</v>
      </c>
      <c r="G49" s="52" t="str">
        <f t="shared" si="0"/>
        <v>Naknade za priređivanje igara na sreću</v>
      </c>
    </row>
    <row r="50" spans="2:7">
      <c r="B50" s="20"/>
      <c r="C50" s="47"/>
      <c r="D50" s="47">
        <v>7145</v>
      </c>
      <c r="E50" s="21" t="s">
        <v>79</v>
      </c>
      <c r="F50" s="22" t="s">
        <v>80</v>
      </c>
      <c r="G50" s="52" t="str">
        <f t="shared" si="0"/>
        <v>Naknade za korišćenje građevinskog zemljišta</v>
      </c>
    </row>
    <row r="51" spans="2:7" ht="23.25">
      <c r="B51" s="20"/>
      <c r="C51" s="47"/>
      <c r="D51" s="47">
        <v>7146</v>
      </c>
      <c r="E51" s="21" t="s">
        <v>81</v>
      </c>
      <c r="F51" s="22" t="s">
        <v>82</v>
      </c>
      <c r="G51" s="52" t="str">
        <f t="shared" si="0"/>
        <v xml:space="preserve">Naknade za uređivanje i izgradnju građevinskog zemljišta </v>
      </c>
    </row>
    <row r="52" spans="2:7" ht="34.5">
      <c r="B52" s="20"/>
      <c r="C52" s="47"/>
      <c r="D52" s="47">
        <v>7147</v>
      </c>
      <c r="E52" s="21" t="s">
        <v>83</v>
      </c>
      <c r="F52" s="22" t="s">
        <v>84</v>
      </c>
      <c r="G52" s="52" t="str">
        <f t="shared" si="0"/>
        <v xml:space="preserve">Naknade za izgradnju i održavanje lokalnih puteva i drugih javnih objekata od opštinskog značaja </v>
      </c>
    </row>
    <row r="53" spans="2:7">
      <c r="B53" s="20"/>
      <c r="C53" s="47"/>
      <c r="D53" s="47">
        <v>7148</v>
      </c>
      <c r="E53" s="21" t="s">
        <v>85</v>
      </c>
      <c r="F53" s="22" t="s">
        <v>86</v>
      </c>
      <c r="G53" s="52" t="str">
        <f t="shared" si="0"/>
        <v>Naknada za puteve</v>
      </c>
    </row>
    <row r="54" spans="2:7">
      <c r="B54" s="20"/>
      <c r="C54" s="47"/>
      <c r="D54" s="47">
        <v>7149</v>
      </c>
      <c r="E54" s="21" t="s">
        <v>87</v>
      </c>
      <c r="F54" s="22" t="s">
        <v>88</v>
      </c>
      <c r="G54" s="52" t="str">
        <f t="shared" si="0"/>
        <v>Ostale naknade</v>
      </c>
    </row>
    <row r="55" spans="2:7">
      <c r="B55" s="20"/>
      <c r="C55" s="46"/>
      <c r="D55" s="45">
        <v>715</v>
      </c>
      <c r="E55" s="18" t="s">
        <v>89</v>
      </c>
      <c r="F55" s="19" t="s">
        <v>90</v>
      </c>
      <c r="G55" s="52" t="str">
        <f t="shared" si="0"/>
        <v>Ostali prihodi</v>
      </c>
    </row>
    <row r="56" spans="2:7">
      <c r="B56" s="17"/>
      <c r="C56" s="47"/>
      <c r="D56" s="47">
        <v>7151</v>
      </c>
      <c r="E56" s="21" t="s">
        <v>91</v>
      </c>
      <c r="F56" s="22" t="s">
        <v>92</v>
      </c>
      <c r="G56" s="52" t="str">
        <f t="shared" si="0"/>
        <v>Prihodi od kapitala</v>
      </c>
    </row>
    <row r="57" spans="2:7">
      <c r="B57" s="20"/>
      <c r="C57" s="47"/>
      <c r="D57" s="47">
        <v>7152</v>
      </c>
      <c r="E57" s="21" t="s">
        <v>93</v>
      </c>
      <c r="F57" s="22" t="s">
        <v>94</v>
      </c>
      <c r="G57" s="52" t="str">
        <f t="shared" si="0"/>
        <v>Novčane kazne i oduzete imovinske koristi</v>
      </c>
    </row>
    <row r="58" spans="2:7" ht="23.25">
      <c r="B58" s="20"/>
      <c r="C58" s="47"/>
      <c r="D58" s="47">
        <v>7153</v>
      </c>
      <c r="E58" s="21" t="s">
        <v>95</v>
      </c>
      <c r="F58" s="22" t="s">
        <v>96</v>
      </c>
      <c r="G58" s="52" t="str">
        <f t="shared" si="0"/>
        <v>Prihodi koje organi ostvaruju vršenjem svoje djelatnosti</v>
      </c>
    </row>
    <row r="59" spans="2:7">
      <c r="B59" s="20"/>
      <c r="C59" s="47"/>
      <c r="D59" s="47">
        <v>7154</v>
      </c>
      <c r="E59" s="21" t="s">
        <v>97</v>
      </c>
      <c r="F59" s="22" t="s">
        <v>98</v>
      </c>
      <c r="G59" s="52" t="str">
        <f t="shared" si="0"/>
        <v>Samodoprinosi</v>
      </c>
    </row>
    <row r="60" spans="2:7">
      <c r="B60" s="20"/>
      <c r="C60" s="47"/>
      <c r="D60" s="47">
        <v>7155</v>
      </c>
      <c r="E60" s="21" t="s">
        <v>89</v>
      </c>
      <c r="F60" s="22" t="s">
        <v>99</v>
      </c>
      <c r="G60" s="52" t="str">
        <f t="shared" si="0"/>
        <v>Ostali prihodi</v>
      </c>
    </row>
    <row r="61" spans="2:7">
      <c r="B61" s="20"/>
      <c r="C61" s="45" t="s">
        <v>100</v>
      </c>
      <c r="D61" s="45">
        <v>72</v>
      </c>
      <c r="E61" s="23" t="s">
        <v>101</v>
      </c>
      <c r="F61" s="16" t="s">
        <v>102</v>
      </c>
      <c r="G61" s="52" t="str">
        <f t="shared" si="0"/>
        <v>Primici od prodaje imovine</v>
      </c>
    </row>
    <row r="62" spans="2:7">
      <c r="B62" s="17"/>
      <c r="C62" s="47">
        <v>721</v>
      </c>
      <c r="D62" s="47">
        <v>7212</v>
      </c>
      <c r="E62" s="21" t="s">
        <v>103</v>
      </c>
      <c r="F62" s="22" t="s">
        <v>104</v>
      </c>
      <c r="G62" s="52" t="str">
        <f t="shared" si="0"/>
        <v>Primici od prodaje nefinansijske imovine</v>
      </c>
    </row>
    <row r="63" spans="2:7">
      <c r="B63" s="20"/>
      <c r="C63" s="47">
        <v>722</v>
      </c>
      <c r="D63" s="47">
        <v>7222</v>
      </c>
      <c r="E63" s="21" t="s">
        <v>105</v>
      </c>
      <c r="F63" s="22" t="s">
        <v>106</v>
      </c>
      <c r="G63" s="52" t="str">
        <f t="shared" si="0"/>
        <v>Primici od prodaje finansijske imovine</v>
      </c>
    </row>
    <row r="64" spans="2:7" ht="23.25">
      <c r="B64" s="20"/>
      <c r="C64" s="45"/>
      <c r="D64" s="45">
        <v>73</v>
      </c>
      <c r="E64" s="23" t="s">
        <v>107</v>
      </c>
      <c r="F64" s="16" t="s">
        <v>108</v>
      </c>
      <c r="G64" s="52" t="str">
        <f t="shared" si="0"/>
        <v>Primici od otplate kredita i sredstva prenesena iz prethodne godine</v>
      </c>
    </row>
    <row r="65" spans="2:7">
      <c r="B65" s="17"/>
      <c r="C65" s="47">
        <v>731</v>
      </c>
      <c r="D65" s="47">
        <v>7311</v>
      </c>
      <c r="E65" s="21" t="s">
        <v>109</v>
      </c>
      <c r="F65" s="22" t="s">
        <v>110</v>
      </c>
      <c r="G65" s="52" t="str">
        <f t="shared" si="0"/>
        <v>Primici od otplate kredita</v>
      </c>
    </row>
    <row r="66" spans="2:7">
      <c r="B66" s="20"/>
      <c r="C66" s="47">
        <v>732</v>
      </c>
      <c r="D66" s="47">
        <v>7321</v>
      </c>
      <c r="E66" s="21" t="s">
        <v>111</v>
      </c>
      <c r="F66" s="22" t="s">
        <v>112</v>
      </c>
      <c r="G66" s="52" t="str">
        <f t="shared" si="0"/>
        <v>Sredstva prenesena iz prethodne godine</v>
      </c>
    </row>
    <row r="67" spans="2:7">
      <c r="B67" s="20"/>
      <c r="C67" s="45" t="s">
        <v>100</v>
      </c>
      <c r="D67" s="45">
        <v>74</v>
      </c>
      <c r="E67" s="23" t="s">
        <v>113</v>
      </c>
      <c r="F67" s="16" t="s">
        <v>114</v>
      </c>
      <c r="G67" s="52" t="str">
        <f t="shared" si="0"/>
        <v>Donacije i transferi</v>
      </c>
    </row>
    <row r="68" spans="2:7">
      <c r="B68" s="17"/>
      <c r="C68" s="47">
        <v>741</v>
      </c>
      <c r="D68" s="47">
        <v>7411</v>
      </c>
      <c r="E68" s="21" t="s">
        <v>115</v>
      </c>
      <c r="F68" s="22" t="s">
        <v>116</v>
      </c>
      <c r="G68" s="52" t="str">
        <f t="shared" si="0"/>
        <v>Donacije</v>
      </c>
    </row>
    <row r="69" spans="2:7">
      <c r="B69" s="20"/>
      <c r="C69" s="47">
        <v>742</v>
      </c>
      <c r="D69" s="47">
        <v>7421</v>
      </c>
      <c r="E69" s="21" t="s">
        <v>117</v>
      </c>
      <c r="F69" s="22" t="s">
        <v>118</v>
      </c>
      <c r="G69" s="52" t="str">
        <f t="shared" ref="G69:G133" si="1">+IF(ISBLANK(IF($B$2=1,E69,F69)),"",IF($B$2=1,E69,F69))</f>
        <v>Transferi</v>
      </c>
    </row>
    <row r="70" spans="2:7">
      <c r="B70" s="20"/>
      <c r="C70" s="46"/>
      <c r="D70" s="45">
        <v>75</v>
      </c>
      <c r="E70" s="23" t="s">
        <v>119</v>
      </c>
      <c r="F70" s="16" t="s">
        <v>120</v>
      </c>
      <c r="G70" s="52" t="str">
        <f t="shared" si="1"/>
        <v xml:space="preserve">Pozajmice i krediti </v>
      </c>
    </row>
    <row r="71" spans="2:7">
      <c r="B71" s="17"/>
      <c r="C71" s="45"/>
      <c r="D71" s="45">
        <v>751</v>
      </c>
      <c r="E71" s="18" t="s">
        <v>121</v>
      </c>
      <c r="F71" s="19" t="s">
        <v>120</v>
      </c>
      <c r="G71" s="52" t="str">
        <f t="shared" si="1"/>
        <v>Pozajmice i krediti</v>
      </c>
    </row>
    <row r="72" spans="2:7">
      <c r="B72" s="17"/>
      <c r="C72" s="47"/>
      <c r="D72" s="47">
        <v>7511</v>
      </c>
      <c r="E72" s="21" t="s">
        <v>122</v>
      </c>
      <c r="F72" s="22" t="s">
        <v>123</v>
      </c>
      <c r="G72" s="52" t="str">
        <f t="shared" si="1"/>
        <v>Pozajmice i krediti od domaćih izvora</v>
      </c>
    </row>
    <row r="73" spans="2:7">
      <c r="B73" s="20"/>
      <c r="C73" s="48"/>
      <c r="D73" s="48">
        <v>7512</v>
      </c>
      <c r="E73" s="24" t="s">
        <v>124</v>
      </c>
      <c r="F73" s="62" t="s">
        <v>125</v>
      </c>
      <c r="G73" s="53" t="str">
        <f t="shared" si="1"/>
        <v>Pozajmice i krediti od inostranih izvora</v>
      </c>
    </row>
    <row r="74" spans="2:7">
      <c r="B74" s="20"/>
      <c r="C74" s="44"/>
      <c r="D74" s="44">
        <v>4</v>
      </c>
      <c r="E74" s="15" t="s">
        <v>702</v>
      </c>
      <c r="F74" s="16" t="s">
        <v>127</v>
      </c>
      <c r="G74" s="52" t="str">
        <f t="shared" si="1"/>
        <v>Budžetki izdaci</v>
      </c>
    </row>
    <row r="75" spans="2:7">
      <c r="B75" s="20"/>
      <c r="C75" s="44"/>
      <c r="D75" s="44">
        <v>40</v>
      </c>
      <c r="E75" s="15" t="s">
        <v>428</v>
      </c>
      <c r="F75" s="16" t="s">
        <v>429</v>
      </c>
      <c r="G75" s="52" t="str">
        <f t="shared" si="1"/>
        <v>Tekući budžetski izdaci</v>
      </c>
    </row>
    <row r="76" spans="2:7">
      <c r="B76" s="13"/>
      <c r="C76" s="44"/>
      <c r="D76" s="44">
        <v>41</v>
      </c>
      <c r="E76" s="15" t="s">
        <v>128</v>
      </c>
      <c r="F76" s="16" t="s">
        <v>129</v>
      </c>
      <c r="G76" s="52" t="str">
        <f t="shared" si="1"/>
        <v>Tekući izdaci</v>
      </c>
    </row>
    <row r="77" spans="2:7">
      <c r="B77" s="14" t="s">
        <v>100</v>
      </c>
      <c r="C77" s="46"/>
      <c r="D77" s="44">
        <v>411</v>
      </c>
      <c r="E77" s="18" t="s">
        <v>130</v>
      </c>
      <c r="F77" s="19" t="s">
        <v>131</v>
      </c>
      <c r="G77" s="52" t="str">
        <f t="shared" si="1"/>
        <v>Bruto zarade i doprinosi na teret poslodavca</v>
      </c>
    </row>
    <row r="78" spans="2:7">
      <c r="B78" s="14"/>
      <c r="C78" s="49"/>
      <c r="D78" s="49">
        <v>4111</v>
      </c>
      <c r="E78" s="21" t="s">
        <v>132</v>
      </c>
      <c r="F78" s="22" t="s">
        <v>133</v>
      </c>
      <c r="G78" s="52" t="str">
        <f t="shared" si="1"/>
        <v>Neto zarade</v>
      </c>
    </row>
    <row r="79" spans="2:7">
      <c r="B79" s="25"/>
      <c r="C79" s="49"/>
      <c r="D79" s="49">
        <v>4112</v>
      </c>
      <c r="E79" s="21" t="s">
        <v>134</v>
      </c>
      <c r="F79" s="22" t="s">
        <v>30</v>
      </c>
      <c r="G79" s="52" t="str">
        <f t="shared" si="1"/>
        <v>Porez na zarade</v>
      </c>
    </row>
    <row r="80" spans="2:7">
      <c r="B80" s="25"/>
      <c r="C80" s="49"/>
      <c r="D80" s="49">
        <v>4113</v>
      </c>
      <c r="E80" s="21" t="s">
        <v>135</v>
      </c>
      <c r="F80" s="22" t="s">
        <v>136</v>
      </c>
      <c r="G80" s="52" t="str">
        <f t="shared" si="1"/>
        <v>Doprinosi na teret zaposlenog</v>
      </c>
    </row>
    <row r="81" spans="2:7" ht="15.75">
      <c r="B81" s="25"/>
      <c r="C81" s="50"/>
      <c r="D81" s="49">
        <v>4114</v>
      </c>
      <c r="E81" s="21" t="s">
        <v>137</v>
      </c>
      <c r="F81" s="22" t="s">
        <v>138</v>
      </c>
      <c r="G81" s="52" t="str">
        <f t="shared" si="1"/>
        <v>Doprinosi na teret poslodavca</v>
      </c>
    </row>
    <row r="82" spans="2:7" ht="15.75">
      <c r="B82" s="26"/>
      <c r="C82" s="49"/>
      <c r="D82" s="49">
        <v>4115</v>
      </c>
      <c r="E82" s="21" t="s">
        <v>139</v>
      </c>
      <c r="F82" s="22" t="s">
        <v>140</v>
      </c>
      <c r="G82" s="52" t="str">
        <f t="shared" si="1"/>
        <v>Opštinski prirez</v>
      </c>
    </row>
    <row r="83" spans="2:7">
      <c r="B83" s="25"/>
      <c r="C83" s="46"/>
      <c r="D83" s="44">
        <v>412</v>
      </c>
      <c r="E83" s="18" t="s">
        <v>141</v>
      </c>
      <c r="F83" s="19" t="s">
        <v>142</v>
      </c>
      <c r="G83" s="52" t="str">
        <f t="shared" si="1"/>
        <v>Ostala lična primanja</v>
      </c>
    </row>
    <row r="84" spans="2:7">
      <c r="B84" s="14"/>
      <c r="C84" s="49"/>
      <c r="D84" s="49">
        <v>4121</v>
      </c>
      <c r="E84" s="21" t="s">
        <v>143</v>
      </c>
      <c r="F84" s="22" t="s">
        <v>144</v>
      </c>
      <c r="G84" s="52" t="str">
        <f t="shared" si="1"/>
        <v>Naknada za zimnicu</v>
      </c>
    </row>
    <row r="85" spans="2:7">
      <c r="B85" s="25"/>
      <c r="C85" s="49"/>
      <c r="D85" s="49">
        <v>4122</v>
      </c>
      <c r="E85" s="21" t="s">
        <v>145</v>
      </c>
      <c r="F85" s="22" t="s">
        <v>146</v>
      </c>
      <c r="G85" s="52" t="str">
        <f t="shared" si="1"/>
        <v>Naknada za stanovanje i odvojen život</v>
      </c>
    </row>
    <row r="86" spans="2:7">
      <c r="B86" s="25"/>
      <c r="C86" s="49"/>
      <c r="D86" s="49">
        <v>4123</v>
      </c>
      <c r="E86" s="21" t="s">
        <v>147</v>
      </c>
      <c r="F86" s="22" t="s">
        <v>148</v>
      </c>
      <c r="G86" s="52" t="str">
        <f t="shared" si="1"/>
        <v>Naknada za prevoz</v>
      </c>
    </row>
    <row r="87" spans="2:7">
      <c r="B87" s="25"/>
      <c r="C87" s="49"/>
      <c r="D87" s="49">
        <v>4124</v>
      </c>
      <c r="E87" s="21" t="s">
        <v>149</v>
      </c>
      <c r="F87" s="22" t="s">
        <v>150</v>
      </c>
      <c r="G87" s="52" t="str">
        <f t="shared" si="1"/>
        <v>Jubilarne nagrade</v>
      </c>
    </row>
    <row r="88" spans="2:7">
      <c r="B88" s="25"/>
      <c r="C88" s="49"/>
      <c r="D88" s="49">
        <v>4125</v>
      </c>
      <c r="E88" s="21" t="s">
        <v>151</v>
      </c>
      <c r="F88" s="22" t="s">
        <v>152</v>
      </c>
      <c r="G88" s="52" t="str">
        <f t="shared" si="1"/>
        <v>Otpremnine</v>
      </c>
    </row>
    <row r="89" spans="2:7">
      <c r="B89" s="25"/>
      <c r="C89" s="49"/>
      <c r="D89" s="49">
        <v>4126</v>
      </c>
      <c r="E89" s="21" t="s">
        <v>153</v>
      </c>
      <c r="F89" s="22" t="s">
        <v>154</v>
      </c>
      <c r="G89" s="52" t="str">
        <f t="shared" si="1"/>
        <v>Naknada skupstinskim poslanicima</v>
      </c>
    </row>
    <row r="90" spans="2:7">
      <c r="B90" s="25"/>
      <c r="C90" s="49"/>
      <c r="D90" s="49">
        <v>4127</v>
      </c>
      <c r="E90" s="21" t="s">
        <v>87</v>
      </c>
      <c r="F90" s="22" t="s">
        <v>155</v>
      </c>
      <c r="G90" s="52" t="str">
        <f t="shared" si="1"/>
        <v>Ostale naknade</v>
      </c>
    </row>
    <row r="91" spans="2:7">
      <c r="B91" s="25"/>
      <c r="C91" s="46"/>
      <c r="D91" s="44">
        <v>413</v>
      </c>
      <c r="E91" s="18" t="s">
        <v>156</v>
      </c>
      <c r="F91" s="19" t="s">
        <v>157</v>
      </c>
      <c r="G91" s="52" t="str">
        <f t="shared" si="1"/>
        <v>Rashodi za materijal</v>
      </c>
    </row>
    <row r="92" spans="2:7">
      <c r="B92" s="14"/>
      <c r="C92" s="49"/>
      <c r="D92" s="49">
        <v>4131</v>
      </c>
      <c r="E92" s="21" t="s">
        <v>158</v>
      </c>
      <c r="F92" s="22" t="s">
        <v>159</v>
      </c>
      <c r="G92" s="52" t="str">
        <f t="shared" si="1"/>
        <v>Administrativni materijal</v>
      </c>
    </row>
    <row r="93" spans="2:7">
      <c r="B93" s="25"/>
      <c r="C93" s="49"/>
      <c r="D93" s="49">
        <v>4132</v>
      </c>
      <c r="E93" s="21" t="s">
        <v>160</v>
      </c>
      <c r="F93" s="22" t="s">
        <v>161</v>
      </c>
      <c r="G93" s="52" t="str">
        <f t="shared" si="1"/>
        <v>Materijal za zdravstvenu zaštitu</v>
      </c>
    </row>
    <row r="94" spans="2:7">
      <c r="B94" s="25"/>
      <c r="C94" s="49"/>
      <c r="D94" s="49">
        <v>4133</v>
      </c>
      <c r="E94" s="21" t="s">
        <v>162</v>
      </c>
      <c r="F94" s="22" t="s">
        <v>163</v>
      </c>
      <c r="G94" s="52" t="str">
        <f t="shared" si="1"/>
        <v>Materijal za posebne namjene</v>
      </c>
    </row>
    <row r="95" spans="2:7">
      <c r="B95" s="25"/>
      <c r="C95" s="49"/>
      <c r="D95" s="49">
        <v>4134</v>
      </c>
      <c r="E95" s="21" t="s">
        <v>164</v>
      </c>
      <c r="F95" s="22" t="s">
        <v>165</v>
      </c>
      <c r="G95" s="52" t="str">
        <f t="shared" si="1"/>
        <v>Rashodi za energiju</v>
      </c>
    </row>
    <row r="96" spans="2:7">
      <c r="B96" s="25"/>
      <c r="C96" s="49"/>
      <c r="D96" s="49">
        <v>4135</v>
      </c>
      <c r="E96" s="21" t="s">
        <v>166</v>
      </c>
      <c r="F96" s="22" t="s">
        <v>167</v>
      </c>
      <c r="G96" s="52" t="str">
        <f t="shared" si="1"/>
        <v>Rashodi za gorivo</v>
      </c>
    </row>
    <row r="97" spans="2:7">
      <c r="B97" s="25"/>
      <c r="C97" s="49"/>
      <c r="D97" s="49">
        <v>4139</v>
      </c>
      <c r="E97" s="21" t="s">
        <v>168</v>
      </c>
      <c r="F97" s="22" t="s">
        <v>169</v>
      </c>
      <c r="G97" s="52" t="str">
        <f t="shared" si="1"/>
        <v>Ostali rashodi za materijal</v>
      </c>
    </row>
    <row r="98" spans="2:7">
      <c r="B98" s="25"/>
      <c r="C98" s="46"/>
      <c r="D98" s="44">
        <v>414</v>
      </c>
      <c r="E98" s="18" t="s">
        <v>170</v>
      </c>
      <c r="F98" s="19" t="s">
        <v>171</v>
      </c>
      <c r="G98" s="52" t="str">
        <f t="shared" si="1"/>
        <v>Rashodi za usluge</v>
      </c>
    </row>
    <row r="99" spans="2:7">
      <c r="B99" s="14"/>
      <c r="C99" s="49"/>
      <c r="D99" s="49">
        <v>4141</v>
      </c>
      <c r="E99" s="21" t="s">
        <v>172</v>
      </c>
      <c r="F99" s="22" t="s">
        <v>173</v>
      </c>
      <c r="G99" s="52" t="str">
        <f t="shared" si="1"/>
        <v>Službena putovanja</v>
      </c>
    </row>
    <row r="100" spans="2:7">
      <c r="B100" s="25"/>
      <c r="C100" s="49"/>
      <c r="D100" s="49">
        <v>4142</v>
      </c>
      <c r="E100" s="21" t="s">
        <v>174</v>
      </c>
      <c r="F100" s="22" t="s">
        <v>175</v>
      </c>
      <c r="G100" s="52" t="str">
        <f t="shared" si="1"/>
        <v>Reprezentacija</v>
      </c>
    </row>
    <row r="101" spans="2:7">
      <c r="B101" s="25"/>
      <c r="C101" s="49"/>
      <c r="D101" s="49">
        <v>4143</v>
      </c>
      <c r="E101" s="21" t="s">
        <v>176</v>
      </c>
      <c r="F101" s="22" t="s">
        <v>177</v>
      </c>
      <c r="G101" s="52" t="str">
        <f t="shared" si="1"/>
        <v>Komunikacione usluge</v>
      </c>
    </row>
    <row r="102" spans="2:7">
      <c r="B102" s="25"/>
      <c r="C102" s="49"/>
      <c r="D102" s="49">
        <v>4144</v>
      </c>
      <c r="E102" s="21" t="s">
        <v>178</v>
      </c>
      <c r="F102" s="22" t="s">
        <v>179</v>
      </c>
      <c r="G102" s="52" t="str">
        <f t="shared" si="1"/>
        <v>Bankarske usluge i negativne kursne razlike</v>
      </c>
    </row>
    <row r="103" spans="2:7">
      <c r="B103" s="25"/>
      <c r="C103" s="49"/>
      <c r="D103" s="49">
        <v>4145</v>
      </c>
      <c r="E103" s="21" t="s">
        <v>180</v>
      </c>
      <c r="F103" s="22" t="s">
        <v>181</v>
      </c>
      <c r="G103" s="52" t="str">
        <f t="shared" si="1"/>
        <v>Usluge prevoza</v>
      </c>
    </row>
    <row r="104" spans="2:7">
      <c r="B104" s="25"/>
      <c r="C104" s="49"/>
      <c r="D104" s="49">
        <v>4146</v>
      </c>
      <c r="E104" s="21" t="s">
        <v>182</v>
      </c>
      <c r="F104" s="22" t="s">
        <v>183</v>
      </c>
      <c r="G104" s="52" t="str">
        <f t="shared" si="1"/>
        <v>Advokatske, notarske i pravne usluge</v>
      </c>
    </row>
    <row r="105" spans="2:7">
      <c r="B105" s="25"/>
      <c r="C105" s="49"/>
      <c r="D105" s="49">
        <v>4147</v>
      </c>
      <c r="E105" s="21" t="s">
        <v>184</v>
      </c>
      <c r="F105" s="22" t="s">
        <v>185</v>
      </c>
      <c r="G105" s="52" t="str">
        <f t="shared" si="1"/>
        <v>Konsultantske usluge, projekti i studije</v>
      </c>
    </row>
    <row r="106" spans="2:7">
      <c r="B106" s="25"/>
      <c r="C106" s="49"/>
      <c r="D106" s="49">
        <v>4148</v>
      </c>
      <c r="E106" s="21" t="s">
        <v>186</v>
      </c>
      <c r="F106" s="22" t="s">
        <v>187</v>
      </c>
      <c r="G106" s="52" t="str">
        <f t="shared" si="1"/>
        <v>Usluge stručnog usavršavanja</v>
      </c>
    </row>
    <row r="107" spans="2:7">
      <c r="B107" s="25"/>
      <c r="C107" s="49"/>
      <c r="D107" s="49">
        <v>4149</v>
      </c>
      <c r="E107" s="21" t="s">
        <v>188</v>
      </c>
      <c r="F107" s="22" t="s">
        <v>189</v>
      </c>
      <c r="G107" s="52" t="str">
        <f t="shared" si="1"/>
        <v>Ostale usluge</v>
      </c>
    </row>
    <row r="108" spans="2:7">
      <c r="B108" s="25"/>
      <c r="C108" s="46"/>
      <c r="D108" s="44">
        <v>415</v>
      </c>
      <c r="E108" s="18" t="s">
        <v>190</v>
      </c>
      <c r="F108" s="19" t="s">
        <v>191</v>
      </c>
      <c r="G108" s="52" t="str">
        <f t="shared" si="1"/>
        <v>Rashodi za tekuće održavanje</v>
      </c>
    </row>
    <row r="109" spans="2:7">
      <c r="B109" s="14"/>
      <c r="C109" s="49"/>
      <c r="D109" s="49">
        <v>4151</v>
      </c>
      <c r="E109" s="21" t="s">
        <v>192</v>
      </c>
      <c r="F109" s="22" t="s">
        <v>193</v>
      </c>
      <c r="G109" s="52" t="str">
        <f t="shared" si="1"/>
        <v>Tekuće održavanje javne infrastrukture</v>
      </c>
    </row>
    <row r="110" spans="2:7">
      <c r="B110" s="25"/>
      <c r="C110" s="49"/>
      <c r="D110" s="49">
        <v>4152</v>
      </c>
      <c r="E110" s="21" t="s">
        <v>194</v>
      </c>
      <c r="F110" s="22" t="s">
        <v>195</v>
      </c>
      <c r="G110" s="52" t="str">
        <f t="shared" si="1"/>
        <v>Tekuće održavanje građevinskih objekata</v>
      </c>
    </row>
    <row r="111" spans="2:7">
      <c r="B111" s="25"/>
      <c r="C111" s="49"/>
      <c r="D111" s="49">
        <v>4153</v>
      </c>
      <c r="E111" s="21" t="s">
        <v>196</v>
      </c>
      <c r="F111" s="22" t="s">
        <v>197</v>
      </c>
      <c r="G111" s="52" t="str">
        <f t="shared" si="1"/>
        <v>Tekuće održavanje opreme</v>
      </c>
    </row>
    <row r="112" spans="2:7">
      <c r="B112" s="25"/>
      <c r="C112" s="46"/>
      <c r="D112" s="44">
        <v>416</v>
      </c>
      <c r="E112" s="18" t="s">
        <v>198</v>
      </c>
      <c r="F112" s="19" t="s">
        <v>199</v>
      </c>
      <c r="G112" s="52" t="str">
        <f t="shared" si="1"/>
        <v>Kamate</v>
      </c>
    </row>
    <row r="113" spans="2:7">
      <c r="B113" s="14"/>
      <c r="C113" s="49"/>
      <c r="D113" s="49">
        <v>4161</v>
      </c>
      <c r="E113" s="21" t="s">
        <v>200</v>
      </c>
      <c r="F113" s="22" t="s">
        <v>201</v>
      </c>
      <c r="G113" s="52" t="str">
        <f t="shared" si="1"/>
        <v>Kamate rezidentima</v>
      </c>
    </row>
    <row r="114" spans="2:7">
      <c r="B114" s="25"/>
      <c r="C114" s="49"/>
      <c r="D114" s="49">
        <v>4162</v>
      </c>
      <c r="E114" s="21" t="s">
        <v>202</v>
      </c>
      <c r="F114" s="22" t="s">
        <v>203</v>
      </c>
      <c r="G114" s="52" t="str">
        <f t="shared" si="1"/>
        <v>Kamate nerezidentima</v>
      </c>
    </row>
    <row r="115" spans="2:7">
      <c r="B115" s="25"/>
      <c r="C115" s="46"/>
      <c r="D115" s="44">
        <v>417</v>
      </c>
      <c r="E115" s="18" t="s">
        <v>204</v>
      </c>
      <c r="F115" s="19" t="s">
        <v>205</v>
      </c>
      <c r="G115" s="52" t="str">
        <f t="shared" si="1"/>
        <v>Renta</v>
      </c>
    </row>
    <row r="116" spans="2:7">
      <c r="B116" s="14"/>
      <c r="C116" s="49"/>
      <c r="D116" s="49">
        <v>4171</v>
      </c>
      <c r="E116" s="21" t="s">
        <v>206</v>
      </c>
      <c r="F116" s="22" t="s">
        <v>207</v>
      </c>
      <c r="G116" s="52" t="str">
        <f t="shared" si="1"/>
        <v>Zakup objekata</v>
      </c>
    </row>
    <row r="117" spans="2:7">
      <c r="B117" s="25"/>
      <c r="C117" s="49"/>
      <c r="D117" s="49">
        <v>4172</v>
      </c>
      <c r="E117" s="21" t="s">
        <v>208</v>
      </c>
      <c r="F117" s="22" t="s">
        <v>209</v>
      </c>
      <c r="G117" s="52" t="str">
        <f t="shared" si="1"/>
        <v>Zakup opreme</v>
      </c>
    </row>
    <row r="118" spans="2:7">
      <c r="B118" s="25"/>
      <c r="C118" s="49"/>
      <c r="D118" s="49">
        <v>4173</v>
      </c>
      <c r="E118" s="21" t="s">
        <v>210</v>
      </c>
      <c r="F118" s="22" t="s">
        <v>211</v>
      </c>
      <c r="G118" s="52" t="str">
        <f t="shared" si="1"/>
        <v>Zakup zemljišta</v>
      </c>
    </row>
    <row r="119" spans="2:7">
      <c r="B119" s="25"/>
      <c r="C119" s="46"/>
      <c r="D119" s="44">
        <v>418</v>
      </c>
      <c r="E119" s="18" t="s">
        <v>212</v>
      </c>
      <c r="F119" s="19" t="s">
        <v>213</v>
      </c>
      <c r="G119" s="52" t="str">
        <f t="shared" si="1"/>
        <v>Subvencije</v>
      </c>
    </row>
    <row r="120" spans="2:7">
      <c r="B120" s="14"/>
      <c r="C120" s="49"/>
      <c r="D120" s="49">
        <v>4181</v>
      </c>
      <c r="E120" s="21" t="s">
        <v>214</v>
      </c>
      <c r="F120" s="22" t="s">
        <v>215</v>
      </c>
      <c r="G120" s="52" t="str">
        <f t="shared" si="1"/>
        <v>Subvencije za proizvodnju i pružanje usluga</v>
      </c>
    </row>
    <row r="121" spans="2:7">
      <c r="B121" s="25"/>
      <c r="C121" s="49"/>
      <c r="D121" s="49">
        <v>4182</v>
      </c>
      <c r="E121" s="21" t="s">
        <v>216</v>
      </c>
      <c r="F121" s="22" t="s">
        <v>217</v>
      </c>
      <c r="G121" s="52" t="str">
        <f t="shared" si="1"/>
        <v>Izvozne subvencije</v>
      </c>
    </row>
    <row r="122" spans="2:7">
      <c r="B122" s="25"/>
      <c r="C122" s="49"/>
      <c r="D122" s="49">
        <v>4183</v>
      </c>
      <c r="E122" s="21" t="s">
        <v>218</v>
      </c>
      <c r="F122" s="22" t="s">
        <v>219</v>
      </c>
      <c r="G122" s="52" t="str">
        <f t="shared" si="1"/>
        <v>Uvozne subvencije</v>
      </c>
    </row>
    <row r="123" spans="2:7">
      <c r="B123" s="25"/>
      <c r="C123" s="46"/>
      <c r="D123" s="44">
        <v>419</v>
      </c>
      <c r="E123" s="18" t="s">
        <v>220</v>
      </c>
      <c r="F123" s="19" t="s">
        <v>221</v>
      </c>
      <c r="G123" s="52" t="str">
        <f t="shared" si="1"/>
        <v>Ostali izdaci</v>
      </c>
    </row>
    <row r="124" spans="2:7">
      <c r="B124" s="14"/>
      <c r="C124" s="49"/>
      <c r="D124" s="49">
        <v>4191</v>
      </c>
      <c r="E124" s="21" t="s">
        <v>222</v>
      </c>
      <c r="F124" s="22" t="s">
        <v>223</v>
      </c>
      <c r="G124" s="52" t="str">
        <f t="shared" si="1"/>
        <v>Izdaci po osnovu isplate ugovora o djelu</v>
      </c>
    </row>
    <row r="125" spans="2:7">
      <c r="B125" s="25"/>
      <c r="C125" s="49"/>
      <c r="D125" s="49">
        <v>4192</v>
      </c>
      <c r="E125" s="21" t="s">
        <v>224</v>
      </c>
      <c r="F125" s="22" t="s">
        <v>225</v>
      </c>
      <c r="G125" s="52" t="str">
        <f t="shared" si="1"/>
        <v>Izdaci po osnovu troškova sudskih postupaka</v>
      </c>
    </row>
    <row r="126" spans="2:7">
      <c r="B126" s="25"/>
      <c r="C126" s="49"/>
      <c r="D126" s="49">
        <v>4193</v>
      </c>
      <c r="E126" s="21" t="s">
        <v>226</v>
      </c>
      <c r="F126" s="22" t="s">
        <v>227</v>
      </c>
      <c r="G126" s="52" t="str">
        <f t="shared" si="1"/>
        <v>Izrada i održavanje softvera</v>
      </c>
    </row>
    <row r="127" spans="2:7">
      <c r="B127" s="25"/>
      <c r="C127" s="49"/>
      <c r="D127" s="49">
        <v>4194</v>
      </c>
      <c r="E127" s="21" t="s">
        <v>228</v>
      </c>
      <c r="F127" s="22" t="s">
        <v>229</v>
      </c>
      <c r="G127" s="52" t="str">
        <f t="shared" si="1"/>
        <v>Osiguranje</v>
      </c>
    </row>
    <row r="128" spans="2:7" ht="23.25">
      <c r="B128" s="25"/>
      <c r="C128" s="47"/>
      <c r="D128" s="47">
        <v>4195</v>
      </c>
      <c r="E128" s="27" t="s">
        <v>230</v>
      </c>
      <c r="F128" s="22" t="s">
        <v>231</v>
      </c>
      <c r="G128" s="52" t="str">
        <f t="shared" si="1"/>
        <v>Kontribucije za članstvo u domaćim i međunarodnim organizacijama</v>
      </c>
    </row>
    <row r="129" spans="2:7">
      <c r="B129" s="20"/>
      <c r="C129" s="49"/>
      <c r="D129" s="49">
        <v>4196</v>
      </c>
      <c r="E129" s="21" t="s">
        <v>232</v>
      </c>
      <c r="F129" s="22" t="s">
        <v>233</v>
      </c>
      <c r="G129" s="52" t="str">
        <f t="shared" si="1"/>
        <v>Komunalne naknade</v>
      </c>
    </row>
    <row r="130" spans="2:7">
      <c r="B130" s="25"/>
      <c r="C130" s="49"/>
      <c r="D130" s="47">
        <v>4197</v>
      </c>
      <c r="E130" s="21" t="s">
        <v>234</v>
      </c>
      <c r="F130" s="22" t="s">
        <v>235</v>
      </c>
      <c r="G130" s="52" t="str">
        <f t="shared" si="1"/>
        <v>Kazne</v>
      </c>
    </row>
    <row r="131" spans="2:7">
      <c r="B131" s="25"/>
      <c r="C131" s="49"/>
      <c r="D131" s="49">
        <v>4198</v>
      </c>
      <c r="E131" s="21" t="s">
        <v>55</v>
      </c>
      <c r="F131" s="22" t="s">
        <v>70</v>
      </c>
      <c r="G131" s="52" t="str">
        <f t="shared" si="1"/>
        <v>Takse</v>
      </c>
    </row>
    <row r="132" spans="2:7">
      <c r="B132" s="25"/>
      <c r="C132" s="49"/>
      <c r="D132" s="47">
        <v>4199</v>
      </c>
      <c r="E132" s="21" t="s">
        <v>236</v>
      </c>
      <c r="F132" s="22" t="s">
        <v>237</v>
      </c>
      <c r="G132" s="52" t="str">
        <f t="shared" si="1"/>
        <v>Ostalo</v>
      </c>
    </row>
    <row r="133" spans="2:7">
      <c r="B133" s="25"/>
      <c r="C133" s="44" t="s">
        <v>100</v>
      </c>
      <c r="D133" s="44">
        <v>42</v>
      </c>
      <c r="E133" s="15" t="s">
        <v>238</v>
      </c>
      <c r="F133" s="16" t="s">
        <v>239</v>
      </c>
      <c r="G133" s="52" t="str">
        <f t="shared" si="1"/>
        <v>Transferi za socijalnu zaštitu</v>
      </c>
    </row>
    <row r="134" spans="2:7">
      <c r="B134" s="14"/>
      <c r="C134" s="46"/>
      <c r="D134" s="44">
        <v>421</v>
      </c>
      <c r="E134" s="18" t="s">
        <v>240</v>
      </c>
      <c r="F134" s="19" t="s">
        <v>241</v>
      </c>
      <c r="G134" s="52" t="str">
        <f t="shared" ref="G134:G198" si="2">+IF(ISBLANK(IF($B$2=1,E134,F134)),"",IF($B$2=1,E134,F134))</f>
        <v>Prava iz oblasti socijalne zaštite</v>
      </c>
    </row>
    <row r="135" spans="2:7">
      <c r="B135" s="14"/>
      <c r="C135" s="49" t="s">
        <v>100</v>
      </c>
      <c r="D135" s="49">
        <v>4211</v>
      </c>
      <c r="E135" s="21" t="s">
        <v>242</v>
      </c>
      <c r="F135" s="22" t="s">
        <v>243</v>
      </c>
      <c r="G135" s="52" t="str">
        <f t="shared" si="2"/>
        <v>Dječiji dodaci</v>
      </c>
    </row>
    <row r="136" spans="2:7">
      <c r="B136" s="25"/>
      <c r="C136" s="49"/>
      <c r="D136" s="49">
        <v>4212</v>
      </c>
      <c r="E136" s="21" t="s">
        <v>244</v>
      </c>
      <c r="F136" s="22" t="s">
        <v>245</v>
      </c>
      <c r="G136" s="52" t="str">
        <f t="shared" si="2"/>
        <v>Boračko invalidska zaštita</v>
      </c>
    </row>
    <row r="137" spans="2:7">
      <c r="B137" s="25"/>
      <c r="C137" s="49"/>
      <c r="D137" s="49">
        <v>4213</v>
      </c>
      <c r="E137" s="21" t="s">
        <v>246</v>
      </c>
      <c r="F137" s="22" t="s">
        <v>247</v>
      </c>
      <c r="G137" s="52" t="str">
        <f t="shared" si="2"/>
        <v>Materijalno obezbjeđenje porodice</v>
      </c>
    </row>
    <row r="138" spans="2:7">
      <c r="B138" s="25"/>
      <c r="C138" s="49"/>
      <c r="D138" s="49">
        <v>4214</v>
      </c>
      <c r="E138" s="21" t="s">
        <v>248</v>
      </c>
      <c r="F138" s="22" t="s">
        <v>249</v>
      </c>
      <c r="G138" s="52" t="str">
        <f t="shared" si="2"/>
        <v>Porodiljska odsustva</v>
      </c>
    </row>
    <row r="139" spans="2:7">
      <c r="B139" s="25"/>
      <c r="C139" s="49"/>
      <c r="D139" s="49">
        <v>4215</v>
      </c>
      <c r="E139" s="21" t="s">
        <v>250</v>
      </c>
      <c r="F139" s="22" t="s">
        <v>251</v>
      </c>
      <c r="G139" s="52" t="str">
        <f t="shared" si="2"/>
        <v>Tuđa njega i pomoć</v>
      </c>
    </row>
    <row r="140" spans="2:7">
      <c r="B140" s="25"/>
      <c r="C140" s="49"/>
      <c r="D140" s="49">
        <v>4216</v>
      </c>
      <c r="E140" s="21" t="s">
        <v>252</v>
      </c>
      <c r="F140" s="22" t="s">
        <v>253</v>
      </c>
      <c r="G140" s="52" t="str">
        <f t="shared" si="2"/>
        <v>Ishrana djece u predškolskim ustanovama</v>
      </c>
    </row>
    <row r="141" spans="2:7">
      <c r="B141" s="25"/>
      <c r="C141" s="49"/>
      <c r="D141" s="49">
        <v>4217</v>
      </c>
      <c r="E141" s="21" t="s">
        <v>254</v>
      </c>
      <c r="F141" s="22" t="s">
        <v>255</v>
      </c>
      <c r="G141" s="52" t="str">
        <f t="shared" si="2"/>
        <v>Izdržavanje štićenika u domovima</v>
      </c>
    </row>
    <row r="142" spans="2:7">
      <c r="B142" s="25"/>
      <c r="C142" s="46"/>
      <c r="D142" s="44">
        <v>422</v>
      </c>
      <c r="E142" s="18" t="s">
        <v>256</v>
      </c>
      <c r="F142" s="19" t="s">
        <v>257</v>
      </c>
      <c r="G142" s="52" t="str">
        <f t="shared" si="2"/>
        <v>Sredstva za tehnološke viškove</v>
      </c>
    </row>
    <row r="143" spans="2:7">
      <c r="B143" s="14"/>
      <c r="C143" s="49"/>
      <c r="D143" s="49">
        <v>4221</v>
      </c>
      <c r="E143" s="21" t="s">
        <v>258</v>
      </c>
      <c r="F143" s="22" t="s">
        <v>259</v>
      </c>
      <c r="G143" s="52" t="str">
        <f t="shared" si="2"/>
        <v>Garantovane zarade</v>
      </c>
    </row>
    <row r="144" spans="2:7">
      <c r="B144" s="25"/>
      <c r="C144" s="49"/>
      <c r="D144" s="49">
        <v>4222</v>
      </c>
      <c r="E144" s="21" t="s">
        <v>260</v>
      </c>
      <c r="F144" s="22" t="s">
        <v>261</v>
      </c>
      <c r="G144" s="52" t="str">
        <f t="shared" si="2"/>
        <v>Otpremnine za tehnološke viškove</v>
      </c>
    </row>
    <row r="145" spans="2:7">
      <c r="B145" s="25"/>
      <c r="C145" s="49"/>
      <c r="D145" s="49">
        <v>4223</v>
      </c>
      <c r="E145" s="21" t="s">
        <v>262</v>
      </c>
      <c r="F145" s="22" t="s">
        <v>263</v>
      </c>
      <c r="G145" s="52" t="str">
        <f t="shared" si="2"/>
        <v>Dokup staža</v>
      </c>
    </row>
    <row r="146" spans="2:7">
      <c r="B146" s="25"/>
      <c r="C146" s="49"/>
      <c r="D146" s="49">
        <v>4224</v>
      </c>
      <c r="E146" s="21" t="s">
        <v>264</v>
      </c>
      <c r="F146" s="22" t="s">
        <v>265</v>
      </c>
      <c r="G146" s="52" t="str">
        <f t="shared" si="2"/>
        <v>Naknade nezaposlenim licima</v>
      </c>
    </row>
    <row r="147" spans="2:7">
      <c r="B147" s="25"/>
      <c r="C147" s="49"/>
      <c r="D147" s="49">
        <v>4225</v>
      </c>
      <c r="E147" s="21" t="s">
        <v>236</v>
      </c>
      <c r="F147" s="22" t="s">
        <v>266</v>
      </c>
      <c r="G147" s="52" t="str">
        <f t="shared" si="2"/>
        <v>Ostalo</v>
      </c>
    </row>
    <row r="148" spans="2:7">
      <c r="B148" s="25"/>
      <c r="C148" s="46"/>
      <c r="D148" s="44">
        <v>423</v>
      </c>
      <c r="E148" s="18" t="s">
        <v>267</v>
      </c>
      <c r="F148" s="19" t="s">
        <v>268</v>
      </c>
      <c r="G148" s="52" t="str">
        <f t="shared" si="2"/>
        <v>Prava iz oblasti penzijskog i invalidskog osiguranja</v>
      </c>
    </row>
    <row r="149" spans="2:7">
      <c r="B149" s="14"/>
      <c r="C149" s="49"/>
      <c r="D149" s="49">
        <v>4231</v>
      </c>
      <c r="E149" s="21" t="s">
        <v>269</v>
      </c>
      <c r="F149" s="22" t="s">
        <v>270</v>
      </c>
      <c r="G149" s="52" t="str">
        <f t="shared" si="2"/>
        <v>Starosna penzija</v>
      </c>
    </row>
    <row r="150" spans="2:7">
      <c r="B150" s="25"/>
      <c r="C150" s="49"/>
      <c r="D150" s="49">
        <v>4232</v>
      </c>
      <c r="E150" s="21" t="s">
        <v>271</v>
      </c>
      <c r="F150" s="22" t="s">
        <v>272</v>
      </c>
      <c r="G150" s="52" t="str">
        <f t="shared" si="2"/>
        <v>Invalidska penzija</v>
      </c>
    </row>
    <row r="151" spans="2:7">
      <c r="B151" s="25"/>
      <c r="C151" s="49"/>
      <c r="D151" s="49">
        <v>4233</v>
      </c>
      <c r="E151" s="21" t="s">
        <v>273</v>
      </c>
      <c r="F151" s="22" t="s">
        <v>274</v>
      </c>
      <c r="G151" s="52" t="str">
        <f t="shared" si="2"/>
        <v>Porodična penzija</v>
      </c>
    </row>
    <row r="152" spans="2:7">
      <c r="B152" s="25"/>
      <c r="C152" s="49"/>
      <c r="D152" s="49">
        <v>4234</v>
      </c>
      <c r="E152" s="21" t="s">
        <v>69</v>
      </c>
      <c r="F152" s="22" t="s">
        <v>275</v>
      </c>
      <c r="G152" s="52" t="str">
        <f t="shared" si="2"/>
        <v>Naknade</v>
      </c>
    </row>
    <row r="153" spans="2:7">
      <c r="B153" s="25"/>
      <c r="C153" s="49"/>
      <c r="D153" s="49">
        <v>4235</v>
      </c>
      <c r="E153" s="21" t="s">
        <v>276</v>
      </c>
      <c r="F153" s="22" t="s">
        <v>277</v>
      </c>
      <c r="G153" s="52" t="str">
        <f t="shared" si="2"/>
        <v>Dodaci</v>
      </c>
    </row>
    <row r="154" spans="2:7">
      <c r="B154" s="25"/>
      <c r="C154" s="49"/>
      <c r="D154" s="49">
        <v>4236</v>
      </c>
      <c r="E154" s="21" t="s">
        <v>278</v>
      </c>
      <c r="F154" s="22" t="s">
        <v>279</v>
      </c>
      <c r="G154" s="52" t="str">
        <f t="shared" si="2"/>
        <v>Ostala prava</v>
      </c>
    </row>
    <row r="155" spans="2:7">
      <c r="B155" s="25"/>
      <c r="C155" s="49"/>
      <c r="D155" s="49">
        <v>4237</v>
      </c>
      <c r="E155" s="21" t="s">
        <v>280</v>
      </c>
      <c r="F155" s="22" t="s">
        <v>281</v>
      </c>
      <c r="G155" s="52" t="str">
        <f t="shared" si="2"/>
        <v>Doprinos za zdravstvenu zaštitu penzionera</v>
      </c>
    </row>
    <row r="156" spans="2:7">
      <c r="B156" s="25"/>
      <c r="C156" s="46"/>
      <c r="D156" s="44">
        <v>424</v>
      </c>
      <c r="E156" s="18" t="s">
        <v>282</v>
      </c>
      <c r="F156" s="19" t="s">
        <v>283</v>
      </c>
      <c r="G156" s="52" t="str">
        <f t="shared" si="2"/>
        <v>Ostala prava iz oblasti zdravstvene zaštite</v>
      </c>
    </row>
    <row r="157" spans="2:7">
      <c r="B157" s="14"/>
      <c r="C157" s="49"/>
      <c r="D157" s="49">
        <v>4241</v>
      </c>
      <c r="E157" s="21" t="s">
        <v>284</v>
      </c>
      <c r="F157" s="22" t="s">
        <v>285</v>
      </c>
      <c r="G157" s="52" t="str">
        <f t="shared" si="2"/>
        <v>Liječenje van Crne Gore</v>
      </c>
    </row>
    <row r="158" spans="2:7">
      <c r="B158" s="25"/>
      <c r="C158" s="46"/>
      <c r="D158" s="44">
        <v>425</v>
      </c>
      <c r="E158" s="18" t="s">
        <v>286</v>
      </c>
      <c r="F158" s="19" t="s">
        <v>287</v>
      </c>
      <c r="G158" s="52" t="str">
        <f t="shared" si="2"/>
        <v>Ostala prava iz zdravstvenog osiguranja</v>
      </c>
    </row>
    <row r="159" spans="2:7">
      <c r="B159" s="14"/>
      <c r="C159" s="49"/>
      <c r="D159" s="49">
        <v>4251</v>
      </c>
      <c r="E159" s="21" t="s">
        <v>288</v>
      </c>
      <c r="F159" s="22" t="s">
        <v>289</v>
      </c>
      <c r="G159" s="52" t="str">
        <f t="shared" si="2"/>
        <v>Ortopedske sprave i pomagala</v>
      </c>
    </row>
    <row r="160" spans="2:7">
      <c r="B160" s="25"/>
      <c r="C160" s="49"/>
      <c r="D160" s="49">
        <v>4252</v>
      </c>
      <c r="E160" s="21" t="s">
        <v>290</v>
      </c>
      <c r="F160" s="22" t="s">
        <v>291</v>
      </c>
      <c r="G160" s="52" t="str">
        <f t="shared" si="2"/>
        <v>Naknade za bolovanje preko 60 dana</v>
      </c>
    </row>
    <row r="161" spans="2:7">
      <c r="B161" s="25"/>
      <c r="C161" s="49"/>
      <c r="D161" s="49">
        <v>4253</v>
      </c>
      <c r="E161" s="21" t="s">
        <v>292</v>
      </c>
      <c r="F161" s="22" t="s">
        <v>293</v>
      </c>
      <c r="G161" s="52" t="str">
        <f t="shared" si="2"/>
        <v>Naknade za putne troškove osiguranika</v>
      </c>
    </row>
    <row r="162" spans="2:7" ht="23.25">
      <c r="B162" s="25"/>
      <c r="C162" s="44"/>
      <c r="D162" s="44">
        <v>43</v>
      </c>
      <c r="E162" s="15" t="s">
        <v>294</v>
      </c>
      <c r="F162" s="16" t="s">
        <v>295</v>
      </c>
      <c r="G162" s="52" t="str">
        <f t="shared" si="2"/>
        <v xml:space="preserve">Transferi institucijama, pojedincima, nevladinom i javnom sektoru </v>
      </c>
    </row>
    <row r="163" spans="2:7" ht="23.25">
      <c r="B163" s="14" t="s">
        <v>100</v>
      </c>
      <c r="C163" s="46"/>
      <c r="D163" s="44">
        <v>431</v>
      </c>
      <c r="E163" s="18" t="s">
        <v>294</v>
      </c>
      <c r="F163" s="19" t="s">
        <v>295</v>
      </c>
      <c r="G163" s="52" t="str">
        <f t="shared" si="2"/>
        <v xml:space="preserve">Transferi institucijama, pojedincima, nevladinom i javnom sektoru </v>
      </c>
    </row>
    <row r="164" spans="2:7">
      <c r="B164" s="14" t="s">
        <v>100</v>
      </c>
      <c r="C164" s="49"/>
      <c r="D164" s="49">
        <v>4311</v>
      </c>
      <c r="E164" s="21" t="s">
        <v>296</v>
      </c>
      <c r="F164" s="22" t="s">
        <v>297</v>
      </c>
      <c r="G164" s="52" t="str">
        <f t="shared" si="2"/>
        <v xml:space="preserve">Transferi za zdravstvenu zaštitu </v>
      </c>
    </row>
    <row r="165" spans="2:7">
      <c r="B165" s="25"/>
      <c r="C165" s="49"/>
      <c r="D165" s="49">
        <v>4312</v>
      </c>
      <c r="E165" s="21" t="s">
        <v>298</v>
      </c>
      <c r="F165" s="22" t="s">
        <v>299</v>
      </c>
      <c r="G165" s="52" t="str">
        <f t="shared" si="2"/>
        <v>Transferi obrazovanju</v>
      </c>
    </row>
    <row r="166" spans="2:7">
      <c r="B166" s="25"/>
      <c r="C166" s="49"/>
      <c r="D166" s="49">
        <v>4313</v>
      </c>
      <c r="E166" s="21" t="s">
        <v>300</v>
      </c>
      <c r="F166" s="22" t="s">
        <v>301</v>
      </c>
      <c r="G166" s="52" t="str">
        <f t="shared" si="2"/>
        <v>Transferi institucijama kulture i sporta</v>
      </c>
    </row>
    <row r="167" spans="2:7">
      <c r="B167" s="25"/>
      <c r="C167" s="49"/>
      <c r="D167" s="49">
        <v>4314</v>
      </c>
      <c r="E167" s="21" t="s">
        <v>302</v>
      </c>
      <c r="F167" s="22" t="s">
        <v>303</v>
      </c>
      <c r="G167" s="52" t="str">
        <f t="shared" si="2"/>
        <v>Transferi nevladinim organizacijama</v>
      </c>
    </row>
    <row r="168" spans="2:7" ht="23.25">
      <c r="B168" s="25"/>
      <c r="C168" s="49"/>
      <c r="D168" s="49">
        <v>4315</v>
      </c>
      <c r="E168" s="21" t="s">
        <v>304</v>
      </c>
      <c r="F168" s="22" t="s">
        <v>305</v>
      </c>
      <c r="G168" s="52" t="str">
        <f t="shared" si="2"/>
        <v>Transferi političkim partijama, strankama i udruženjima</v>
      </c>
    </row>
    <row r="169" spans="2:7">
      <c r="B169" s="25"/>
      <c r="C169" s="49"/>
      <c r="D169" s="49">
        <v>4316</v>
      </c>
      <c r="E169" s="21" t="s">
        <v>306</v>
      </c>
      <c r="F169" s="22" t="s">
        <v>307</v>
      </c>
      <c r="G169" s="52" t="str">
        <f t="shared" si="2"/>
        <v>Transferi za jednokratne socijalne pomoći</v>
      </c>
    </row>
    <row r="170" spans="2:7">
      <c r="B170" s="25"/>
      <c r="C170" s="49"/>
      <c r="D170" s="49">
        <v>4317</v>
      </c>
      <c r="E170" s="21" t="s">
        <v>308</v>
      </c>
      <c r="F170" s="22" t="s">
        <v>309</v>
      </c>
      <c r="G170" s="52" t="str">
        <f t="shared" si="2"/>
        <v>Transferi za lična primanja pripravnika</v>
      </c>
    </row>
    <row r="171" spans="2:7">
      <c r="B171" s="25"/>
      <c r="C171" s="49"/>
      <c r="D171" s="49">
        <v>4318</v>
      </c>
      <c r="E171" s="21" t="s">
        <v>310</v>
      </c>
      <c r="F171" s="22" t="s">
        <v>311</v>
      </c>
      <c r="G171" s="52" t="str">
        <f t="shared" si="2"/>
        <v>Ostali transferi pojedincima</v>
      </c>
    </row>
    <row r="172" spans="2:7">
      <c r="B172" s="25"/>
      <c r="C172" s="49"/>
      <c r="D172" s="49">
        <v>4319</v>
      </c>
      <c r="E172" s="21" t="s">
        <v>312</v>
      </c>
      <c r="F172" s="22" t="s">
        <v>313</v>
      </c>
      <c r="G172" s="52" t="str">
        <f t="shared" si="2"/>
        <v>Ostali transferi institucijama</v>
      </c>
    </row>
    <row r="173" spans="2:7">
      <c r="B173" s="25"/>
      <c r="C173" s="46"/>
      <c r="D173" s="44">
        <v>432</v>
      </c>
      <c r="E173" s="18" t="s">
        <v>314</v>
      </c>
      <c r="F173" s="19" t="s">
        <v>315</v>
      </c>
      <c r="G173" s="52" t="str">
        <f t="shared" si="2"/>
        <v xml:space="preserve">Ostali transferi </v>
      </c>
    </row>
    <row r="174" spans="2:7" ht="23.25">
      <c r="B174" s="14" t="s">
        <v>100</v>
      </c>
      <c r="C174" s="49"/>
      <c r="D174" s="49">
        <v>4321</v>
      </c>
      <c r="E174" s="21" t="s">
        <v>316</v>
      </c>
      <c r="F174" s="22" t="s">
        <v>317</v>
      </c>
      <c r="G174" s="52" t="str">
        <f t="shared" si="2"/>
        <v>Transferi Fondu penzijskog i invalidskog osiguranja</v>
      </c>
    </row>
    <row r="175" spans="2:7">
      <c r="B175" s="25"/>
      <c r="C175" s="49"/>
      <c r="D175" s="49">
        <v>4322</v>
      </c>
      <c r="E175" s="21" t="s">
        <v>318</v>
      </c>
      <c r="F175" s="22" t="s">
        <v>319</v>
      </c>
      <c r="G175" s="52" t="str">
        <f t="shared" si="2"/>
        <v>Transferi Fondu zdravstva</v>
      </c>
    </row>
    <row r="176" spans="2:7">
      <c r="B176" s="25"/>
      <c r="C176" s="49"/>
      <c r="D176" s="49">
        <v>4323</v>
      </c>
      <c r="E176" s="21" t="s">
        <v>320</v>
      </c>
      <c r="F176" s="22" t="s">
        <v>321</v>
      </c>
      <c r="G176" s="52" t="str">
        <f t="shared" si="2"/>
        <v>Transferi zavodu za zapošljavanje</v>
      </c>
    </row>
    <row r="177" spans="2:7">
      <c r="B177" s="25"/>
      <c r="C177" s="49"/>
      <c r="D177" s="49">
        <v>4324</v>
      </c>
      <c r="E177" s="21" t="s">
        <v>322</v>
      </c>
      <c r="F177" s="22" t="s">
        <v>323</v>
      </c>
      <c r="G177" s="52" t="str">
        <f t="shared" si="2"/>
        <v>Transferi opštinama</v>
      </c>
    </row>
    <row r="178" spans="2:7">
      <c r="B178" s="25"/>
      <c r="C178" s="49"/>
      <c r="D178" s="49">
        <v>4325</v>
      </c>
      <c r="E178" s="21" t="s">
        <v>324</v>
      </c>
      <c r="F178" s="22" t="s">
        <v>325</v>
      </c>
      <c r="G178" s="52" t="str">
        <f t="shared" si="2"/>
        <v>Transferi budžetu države</v>
      </c>
    </row>
    <row r="179" spans="2:7">
      <c r="B179" s="25"/>
      <c r="C179" s="49"/>
      <c r="D179" s="49">
        <v>4326</v>
      </c>
      <c r="E179" s="21" t="s">
        <v>326</v>
      </c>
      <c r="F179" s="22" t="s">
        <v>327</v>
      </c>
      <c r="G179" s="52" t="str">
        <f t="shared" si="2"/>
        <v>Transferi javnim preduzećima</v>
      </c>
    </row>
    <row r="180" spans="2:7">
      <c r="B180" s="25"/>
      <c r="C180" s="44" t="s">
        <v>100</v>
      </c>
      <c r="D180" s="44">
        <v>44</v>
      </c>
      <c r="E180" s="15" t="s">
        <v>560</v>
      </c>
      <c r="F180" s="16" t="s">
        <v>329</v>
      </c>
      <c r="G180" s="52" t="str">
        <f t="shared" si="2"/>
        <v>Kapitalni budžet</v>
      </c>
    </row>
    <row r="181" spans="2:7">
      <c r="B181" s="25"/>
      <c r="C181" s="44"/>
      <c r="D181" s="44">
        <v>440</v>
      </c>
      <c r="E181" s="15" t="s">
        <v>430</v>
      </c>
      <c r="F181" s="16" t="s">
        <v>431</v>
      </c>
      <c r="G181" s="52" t="str">
        <f t="shared" si="2"/>
        <v>Kapitalni izdaci u tekućem budžetu</v>
      </c>
    </row>
    <row r="182" spans="2:7">
      <c r="B182" s="14" t="s">
        <v>100</v>
      </c>
      <c r="C182" s="46"/>
      <c r="D182" s="44">
        <v>441</v>
      </c>
      <c r="E182" s="18" t="s">
        <v>328</v>
      </c>
      <c r="F182" s="19" t="s">
        <v>329</v>
      </c>
      <c r="G182" s="52" t="str">
        <f t="shared" si="2"/>
        <v>Kapitalni izdaci</v>
      </c>
    </row>
    <row r="183" spans="2:7">
      <c r="B183" s="14"/>
      <c r="C183" s="49"/>
      <c r="D183" s="49">
        <v>4411</v>
      </c>
      <c r="E183" s="21" t="s">
        <v>330</v>
      </c>
      <c r="F183" s="22" t="s">
        <v>331</v>
      </c>
      <c r="G183" s="52" t="str">
        <f t="shared" si="2"/>
        <v>Izdaci za infrastrukturu opšeg značaja</v>
      </c>
    </row>
    <row r="184" spans="2:7">
      <c r="B184" s="25"/>
      <c r="C184" s="49"/>
      <c r="D184" s="49">
        <v>4412</v>
      </c>
      <c r="E184" s="21" t="s">
        <v>332</v>
      </c>
      <c r="F184" s="22" t="s">
        <v>333</v>
      </c>
      <c r="G184" s="52" t="str">
        <f t="shared" si="2"/>
        <v>Izdaci za lokalnu infrastrukturu</v>
      </c>
    </row>
    <row r="185" spans="2:7">
      <c r="B185" s="25"/>
      <c r="C185" s="49"/>
      <c r="D185" s="49">
        <v>4413</v>
      </c>
      <c r="E185" s="21" t="s">
        <v>334</v>
      </c>
      <c r="F185" s="22" t="s">
        <v>335</v>
      </c>
      <c r="G185" s="52" t="str">
        <f t="shared" si="2"/>
        <v>Izdaci za građevinske objekte</v>
      </c>
    </row>
    <row r="186" spans="2:7">
      <c r="B186" s="25"/>
      <c r="C186" s="49"/>
      <c r="D186" s="49">
        <v>4414</v>
      </c>
      <c r="E186" s="21" t="s">
        <v>336</v>
      </c>
      <c r="F186" s="22" t="s">
        <v>337</v>
      </c>
      <c r="G186" s="52" t="str">
        <f t="shared" si="2"/>
        <v>Izdaci za uređenje zemljišta</v>
      </c>
    </row>
    <row r="187" spans="2:7">
      <c r="B187" s="25"/>
      <c r="C187" s="49"/>
      <c r="D187" s="49">
        <v>4415</v>
      </c>
      <c r="E187" s="21" t="s">
        <v>338</v>
      </c>
      <c r="F187" s="22" t="s">
        <v>339</v>
      </c>
      <c r="G187" s="52" t="str">
        <f t="shared" si="2"/>
        <v>Izdaci za opremu</v>
      </c>
    </row>
    <row r="188" spans="2:7">
      <c r="B188" s="25"/>
      <c r="C188" s="49"/>
      <c r="D188" s="49">
        <v>4416</v>
      </c>
      <c r="E188" s="21" t="s">
        <v>340</v>
      </c>
      <c r="F188" s="22" t="s">
        <v>341</v>
      </c>
      <c r="G188" s="52" t="str">
        <f t="shared" si="2"/>
        <v>Izdaci za investiciono održavanje</v>
      </c>
    </row>
    <row r="189" spans="2:7">
      <c r="B189" s="25"/>
      <c r="C189" s="49"/>
      <c r="D189" s="49">
        <v>4417</v>
      </c>
      <c r="E189" s="21" t="s">
        <v>342</v>
      </c>
      <c r="F189" s="22" t="s">
        <v>343</v>
      </c>
      <c r="G189" s="52" t="str">
        <f t="shared" si="2"/>
        <v>Izdaci za zalihe</v>
      </c>
    </row>
    <row r="190" spans="2:7">
      <c r="B190" s="25"/>
      <c r="C190" s="49"/>
      <c r="D190" s="49">
        <v>4418</v>
      </c>
      <c r="E190" s="21" t="s">
        <v>344</v>
      </c>
      <c r="F190" s="22" t="s">
        <v>345</v>
      </c>
      <c r="G190" s="52" t="str">
        <f t="shared" si="2"/>
        <v>Izdaci za kupovinu hartija od vrijednosti</v>
      </c>
    </row>
    <row r="191" spans="2:7">
      <c r="B191" s="25"/>
      <c r="C191" s="49"/>
      <c r="D191" s="49">
        <v>4419</v>
      </c>
      <c r="E191" s="21" t="s">
        <v>346</v>
      </c>
      <c r="F191" s="22" t="s">
        <v>347</v>
      </c>
      <c r="G191" s="52" t="str">
        <f t="shared" si="2"/>
        <v>Ostali kapitalni izdaci</v>
      </c>
    </row>
    <row r="192" spans="2:7">
      <c r="B192" s="25"/>
      <c r="C192" s="44"/>
      <c r="D192" s="44">
        <v>45</v>
      </c>
      <c r="E192" s="15" t="s">
        <v>348</v>
      </c>
      <c r="F192" s="16" t="s">
        <v>349</v>
      </c>
      <c r="G192" s="52" t="str">
        <f t="shared" si="2"/>
        <v>Krediti i pozajmice</v>
      </c>
    </row>
    <row r="193" spans="2:7">
      <c r="B193" s="14" t="s">
        <v>100</v>
      </c>
      <c r="C193" s="46"/>
      <c r="D193" s="44">
        <v>451</v>
      </c>
      <c r="E193" s="18" t="s">
        <v>121</v>
      </c>
      <c r="F193" s="19" t="s">
        <v>349</v>
      </c>
      <c r="G193" s="52" t="str">
        <f t="shared" si="2"/>
        <v>Pozajmice i krediti</v>
      </c>
    </row>
    <row r="194" spans="2:7" ht="23.25">
      <c r="B194" s="14"/>
      <c r="C194" s="49"/>
      <c r="D194" s="49">
        <v>4511</v>
      </c>
      <c r="E194" s="21" t="s">
        <v>350</v>
      </c>
      <c r="F194" s="22" t="s">
        <v>351</v>
      </c>
      <c r="G194" s="52" t="str">
        <f t="shared" si="2"/>
        <v>Pozajmice i krediti nefinansijskim institucijama</v>
      </c>
    </row>
    <row r="195" spans="2:7">
      <c r="B195" s="25"/>
      <c r="C195" s="49"/>
      <c r="D195" s="49">
        <v>4512</v>
      </c>
      <c r="E195" s="21" t="s">
        <v>352</v>
      </c>
      <c r="F195" s="22" t="s">
        <v>353</v>
      </c>
      <c r="G195" s="52" t="str">
        <f t="shared" si="2"/>
        <v>Pozajmice i krediti finansijskim institucijama</v>
      </c>
    </row>
    <row r="196" spans="2:7">
      <c r="B196" s="25"/>
      <c r="C196" s="49"/>
      <c r="D196" s="49">
        <v>4513</v>
      </c>
      <c r="E196" s="21" t="s">
        <v>354</v>
      </c>
      <c r="F196" s="22" t="s">
        <v>355</v>
      </c>
      <c r="G196" s="52" t="str">
        <f t="shared" si="2"/>
        <v>Pozajmice i krediti pojedincima</v>
      </c>
    </row>
    <row r="197" spans="2:7" ht="23.25">
      <c r="B197" s="25"/>
      <c r="C197" s="49"/>
      <c r="D197" s="49">
        <v>4514</v>
      </c>
      <c r="E197" s="21" t="s">
        <v>356</v>
      </c>
      <c r="F197" s="22" t="s">
        <v>357</v>
      </c>
      <c r="G197" s="52" t="str">
        <f t="shared" si="2"/>
        <v>Pozajmice i krediti vanbudžetskim fondovima i opštinama</v>
      </c>
    </row>
    <row r="198" spans="2:7">
      <c r="B198" s="25"/>
      <c r="C198" s="49"/>
      <c r="D198" s="49">
        <v>4515</v>
      </c>
      <c r="E198" s="21" t="s">
        <v>358</v>
      </c>
      <c r="F198" s="22" t="s">
        <v>359</v>
      </c>
      <c r="G198" s="52" t="str">
        <f t="shared" si="2"/>
        <v>Ostale pozajmice i krediti</v>
      </c>
    </row>
    <row r="199" spans="2:7">
      <c r="B199" s="25"/>
      <c r="C199" s="44"/>
      <c r="D199" s="44">
        <v>46</v>
      </c>
      <c r="E199" s="15" t="s">
        <v>360</v>
      </c>
      <c r="F199" s="16" t="s">
        <v>361</v>
      </c>
      <c r="G199" s="52" t="str">
        <f t="shared" ref="G199:G271" si="3">+IF(ISBLANK(IF($B$2=1,E199,F199)),"",IF($B$2=1,E199,F199))</f>
        <v>Otplata dugova</v>
      </c>
    </row>
    <row r="200" spans="2:7">
      <c r="B200" s="14" t="s">
        <v>100</v>
      </c>
      <c r="C200" s="46"/>
      <c r="D200" s="44">
        <v>461</v>
      </c>
      <c r="E200" s="18" t="s">
        <v>362</v>
      </c>
      <c r="F200" s="19" t="s">
        <v>361</v>
      </c>
      <c r="G200" s="52" t="str">
        <f t="shared" si="3"/>
        <v>Otplata duga</v>
      </c>
    </row>
    <row r="201" spans="2:7" ht="23.25">
      <c r="B201" s="14"/>
      <c r="C201" s="49"/>
      <c r="D201" s="49">
        <v>4611</v>
      </c>
      <c r="E201" s="21" t="s">
        <v>363</v>
      </c>
      <c r="F201" s="22" t="s">
        <v>364</v>
      </c>
      <c r="G201" s="52" t="str">
        <f t="shared" si="3"/>
        <v>Otplata hartija od vrijednosti i kredita rezidentima</v>
      </c>
    </row>
    <row r="202" spans="2:7" ht="23.25">
      <c r="B202" s="25"/>
      <c r="C202" s="49"/>
      <c r="D202" s="49">
        <v>4612</v>
      </c>
      <c r="E202" s="21" t="s">
        <v>365</v>
      </c>
      <c r="F202" s="22" t="s">
        <v>366</v>
      </c>
      <c r="G202" s="52" t="str">
        <f t="shared" si="3"/>
        <v>Otplata hartija od vrijednosti i kredita nerezidentima</v>
      </c>
    </row>
    <row r="203" spans="2:7">
      <c r="B203" s="25"/>
      <c r="C203" s="46"/>
      <c r="D203" s="44">
        <v>462</v>
      </c>
      <c r="E203" s="18" t="s">
        <v>367</v>
      </c>
      <c r="F203" s="19" t="s">
        <v>368</v>
      </c>
      <c r="G203" s="52" t="str">
        <f t="shared" si="3"/>
        <v>Otplata garancija</v>
      </c>
    </row>
    <row r="204" spans="2:7">
      <c r="B204" s="14"/>
      <c r="C204" s="49"/>
      <c r="D204" s="49">
        <v>4621</v>
      </c>
      <c r="E204" s="21" t="s">
        <v>369</v>
      </c>
      <c r="F204" s="22" t="s">
        <v>370</v>
      </c>
      <c r="G204" s="52" t="str">
        <f t="shared" si="3"/>
        <v>Otplata garancija u zemlji</v>
      </c>
    </row>
    <row r="205" spans="2:7">
      <c r="B205" s="25"/>
      <c r="C205" s="49"/>
      <c r="D205" s="49">
        <v>4622</v>
      </c>
      <c r="E205" s="21" t="s">
        <v>371</v>
      </c>
      <c r="F205" s="22" t="s">
        <v>372</v>
      </c>
      <c r="G205" s="52" t="str">
        <f t="shared" si="3"/>
        <v>Otplata garancija u inostranstvu</v>
      </c>
    </row>
    <row r="206" spans="2:7">
      <c r="B206" s="25"/>
      <c r="C206" s="44">
        <v>463</v>
      </c>
      <c r="D206" s="44">
        <v>4630</v>
      </c>
      <c r="E206" s="18" t="s">
        <v>373</v>
      </c>
      <c r="F206" s="19" t="s">
        <v>374</v>
      </c>
      <c r="G206" s="52" t="str">
        <f t="shared" si="3"/>
        <v>Otplata obaveza iz prethodnih godina</v>
      </c>
    </row>
    <row r="207" spans="2:7">
      <c r="B207" s="14"/>
      <c r="C207" s="44"/>
      <c r="D207" s="44">
        <v>47</v>
      </c>
      <c r="E207" s="28" t="s">
        <v>375</v>
      </c>
      <c r="F207" s="29" t="s">
        <v>376</v>
      </c>
      <c r="G207" s="52" t="str">
        <f t="shared" si="3"/>
        <v>Rezerve</v>
      </c>
    </row>
    <row r="208" spans="2:7">
      <c r="B208" s="14" t="s">
        <v>100</v>
      </c>
      <c r="C208" s="49">
        <v>471</v>
      </c>
      <c r="D208" s="49">
        <v>4710</v>
      </c>
      <c r="E208" s="30" t="s">
        <v>377</v>
      </c>
      <c r="F208" s="31" t="s">
        <v>378</v>
      </c>
      <c r="G208" s="52" t="str">
        <f t="shared" si="3"/>
        <v>Tekuća budžetska rezerva</v>
      </c>
    </row>
    <row r="209" spans="2:7">
      <c r="B209" s="25" t="s">
        <v>100</v>
      </c>
      <c r="C209" s="49">
        <v>472</v>
      </c>
      <c r="D209" s="49">
        <v>4720</v>
      </c>
      <c r="E209" s="30" t="s">
        <v>379</v>
      </c>
      <c r="F209" s="31" t="s">
        <v>380</v>
      </c>
      <c r="G209" s="52" t="str">
        <f t="shared" si="3"/>
        <v>Stalna budžetska rezerva</v>
      </c>
    </row>
    <row r="210" spans="2:7">
      <c r="B210" s="25"/>
      <c r="C210" s="49">
        <v>473</v>
      </c>
      <c r="D210" s="51">
        <v>4730</v>
      </c>
      <c r="E210" s="35" t="s">
        <v>381</v>
      </c>
      <c r="F210" s="36" t="s">
        <v>382</v>
      </c>
      <c r="G210" s="53" t="str">
        <f t="shared" si="3"/>
        <v>Ostale rezerve</v>
      </c>
    </row>
    <row r="211" spans="2:7">
      <c r="B211" s="25"/>
      <c r="C211" s="49"/>
      <c r="D211" s="92"/>
      <c r="E211" s="93"/>
      <c r="F211" s="94"/>
      <c r="G211" s="95"/>
    </row>
    <row r="212" spans="2:7">
      <c r="B212" s="25"/>
      <c r="C212" s="49"/>
      <c r="D212" s="49">
        <v>1000</v>
      </c>
      <c r="E212" s="30" t="s">
        <v>563</v>
      </c>
      <c r="F212" s="96" t="s">
        <v>564</v>
      </c>
      <c r="G212" s="52" t="str">
        <f t="shared" si="3"/>
        <v>Suficit / deficit</v>
      </c>
    </row>
    <row r="213" spans="2:7">
      <c r="B213" s="25"/>
      <c r="C213" s="49"/>
      <c r="D213" s="49">
        <v>1001</v>
      </c>
      <c r="E213" s="30" t="s">
        <v>565</v>
      </c>
      <c r="F213" s="96" t="s">
        <v>566</v>
      </c>
      <c r="G213" s="52" t="str">
        <f t="shared" si="3"/>
        <v>Primarni bilans</v>
      </c>
    </row>
    <row r="214" spans="2:7">
      <c r="B214" s="25"/>
      <c r="C214" s="49"/>
      <c r="D214" s="49"/>
      <c r="E214" s="30"/>
      <c r="F214" s="96" t="s">
        <v>100</v>
      </c>
      <c r="G214" s="52" t="str">
        <f t="shared" si="3"/>
        <v/>
      </c>
    </row>
    <row r="215" spans="2:7">
      <c r="B215" s="25"/>
      <c r="C215" s="49"/>
      <c r="D215" s="49">
        <v>1002</v>
      </c>
      <c r="E215" s="30" t="s">
        <v>561</v>
      </c>
      <c r="F215" s="96" t="s">
        <v>567</v>
      </c>
      <c r="G215" s="52" t="str">
        <f t="shared" si="3"/>
        <v>Nedostajuća sredstva</v>
      </c>
    </row>
    <row r="216" spans="2:7">
      <c r="B216" s="25"/>
      <c r="C216" s="49"/>
      <c r="D216" s="49">
        <v>1003</v>
      </c>
      <c r="E216" s="30" t="s">
        <v>562</v>
      </c>
      <c r="F216" s="96" t="s">
        <v>568</v>
      </c>
      <c r="G216" s="52" t="str">
        <f t="shared" si="3"/>
        <v>Finansiranje</v>
      </c>
    </row>
    <row r="217" spans="2:7">
      <c r="B217" s="25"/>
      <c r="C217" s="49"/>
      <c r="D217" s="49"/>
      <c r="E217" s="30"/>
      <c r="F217" s="96"/>
      <c r="G217" s="52" t="str">
        <f t="shared" si="3"/>
        <v/>
      </c>
    </row>
    <row r="218" spans="2:7">
      <c r="B218" s="25"/>
      <c r="C218" s="49"/>
      <c r="D218" s="49">
        <v>1004</v>
      </c>
      <c r="E218" s="30" t="s">
        <v>569</v>
      </c>
      <c r="F218" s="96" t="s">
        <v>570</v>
      </c>
      <c r="G218" s="52" t="str">
        <f t="shared" si="3"/>
        <v>Povećanje / smanjenje depozita</v>
      </c>
    </row>
    <row r="219" spans="2:7">
      <c r="B219" s="25"/>
      <c r="C219" s="49"/>
      <c r="D219" s="49"/>
      <c r="E219" s="30"/>
      <c r="F219" s="96"/>
    </row>
    <row r="220" spans="2:7">
      <c r="B220" s="25"/>
      <c r="C220" s="49"/>
      <c r="D220" s="49">
        <v>1005</v>
      </c>
      <c r="E220" s="30" t="s">
        <v>706</v>
      </c>
      <c r="F220" s="96" t="s">
        <v>707</v>
      </c>
      <c r="G220" s="52" t="str">
        <f t="shared" si="3"/>
        <v>Neto povećanje obaveza</v>
      </c>
    </row>
    <row r="221" spans="2:7">
      <c r="B221" s="25"/>
      <c r="C221" s="49"/>
      <c r="D221" s="51"/>
      <c r="E221" s="35"/>
      <c r="F221" s="36"/>
      <c r="G221" s="53"/>
    </row>
    <row r="222" spans="2:7">
      <c r="B222" s="25"/>
      <c r="C222" s="49"/>
      <c r="D222" s="39"/>
      <c r="E222" s="39"/>
      <c r="F222" s="39"/>
      <c r="G222" s="54" t="str">
        <f t="shared" si="3"/>
        <v/>
      </c>
    </row>
    <row r="223" spans="2:7">
      <c r="B223" s="13"/>
      <c r="C223" s="46"/>
      <c r="D223" s="46"/>
      <c r="E223" s="32"/>
      <c r="G223" s="52" t="str">
        <f t="shared" si="3"/>
        <v/>
      </c>
    </row>
    <row r="224" spans="2:7">
      <c r="C224" s="41" t="s">
        <v>432</v>
      </c>
      <c r="D224" s="49">
        <v>1</v>
      </c>
      <c r="E224" s="9" t="s">
        <v>383</v>
      </c>
      <c r="F224" s="10" t="s">
        <v>384</v>
      </c>
      <c r="G224" s="52" t="str">
        <f t="shared" si="3"/>
        <v>Januar</v>
      </c>
    </row>
    <row r="225" spans="3:7">
      <c r="C225" s="41" t="s">
        <v>437</v>
      </c>
      <c r="D225" s="49">
        <v>2</v>
      </c>
      <c r="E225" s="9" t="s">
        <v>385</v>
      </c>
      <c r="F225" s="10" t="s">
        <v>386</v>
      </c>
      <c r="G225" s="52" t="str">
        <f t="shared" si="3"/>
        <v>Februar</v>
      </c>
    </row>
    <row r="226" spans="3:7">
      <c r="C226" s="41" t="s">
        <v>438</v>
      </c>
      <c r="D226" s="49">
        <v>3</v>
      </c>
      <c r="E226" s="9" t="s">
        <v>387</v>
      </c>
      <c r="F226" s="10" t="s">
        <v>388</v>
      </c>
      <c r="G226" s="52" t="str">
        <f t="shared" si="3"/>
        <v>Mart</v>
      </c>
    </row>
    <row r="227" spans="3:7">
      <c r="D227" s="49">
        <v>4</v>
      </c>
      <c r="E227" s="9" t="s">
        <v>389</v>
      </c>
      <c r="F227" s="10" t="s">
        <v>389</v>
      </c>
      <c r="G227" s="52" t="str">
        <f t="shared" si="3"/>
        <v>April</v>
      </c>
    </row>
    <row r="228" spans="3:7">
      <c r="D228" s="49">
        <v>5</v>
      </c>
      <c r="E228" s="9" t="s">
        <v>390</v>
      </c>
      <c r="F228" s="10" t="s">
        <v>391</v>
      </c>
      <c r="G228" s="52" t="str">
        <f t="shared" si="3"/>
        <v>Maj</v>
      </c>
    </row>
    <row r="229" spans="3:7">
      <c r="D229" s="49">
        <v>6</v>
      </c>
      <c r="E229" s="9" t="s">
        <v>392</v>
      </c>
      <c r="F229" s="10" t="s">
        <v>393</v>
      </c>
      <c r="G229" s="52" t="str">
        <f t="shared" si="3"/>
        <v>Jun</v>
      </c>
    </row>
    <row r="230" spans="3:7">
      <c r="D230" s="49">
        <v>7</v>
      </c>
      <c r="E230" s="9" t="s">
        <v>394</v>
      </c>
      <c r="F230" s="10" t="s">
        <v>395</v>
      </c>
      <c r="G230" s="52" t="str">
        <f t="shared" si="3"/>
        <v>Jul</v>
      </c>
    </row>
    <row r="231" spans="3:7">
      <c r="D231" s="49">
        <v>8</v>
      </c>
      <c r="E231" s="9" t="s">
        <v>396</v>
      </c>
      <c r="F231" s="10" t="s">
        <v>397</v>
      </c>
      <c r="G231" s="52" t="str">
        <f t="shared" si="3"/>
        <v>Avgust</v>
      </c>
    </row>
    <row r="232" spans="3:7">
      <c r="D232" s="49">
        <v>9</v>
      </c>
      <c r="E232" s="9" t="s">
        <v>398</v>
      </c>
      <c r="F232" s="10" t="s">
        <v>399</v>
      </c>
      <c r="G232" s="52" t="str">
        <f t="shared" si="3"/>
        <v>Septembar</v>
      </c>
    </row>
    <row r="233" spans="3:7">
      <c r="D233" s="49">
        <v>10</v>
      </c>
      <c r="E233" s="9" t="s">
        <v>400</v>
      </c>
      <c r="F233" s="10" t="s">
        <v>401</v>
      </c>
      <c r="G233" s="52" t="str">
        <f t="shared" si="3"/>
        <v>Oktobar</v>
      </c>
    </row>
    <row r="234" spans="3:7">
      <c r="D234" s="49">
        <v>11</v>
      </c>
      <c r="E234" s="9" t="s">
        <v>402</v>
      </c>
      <c r="F234" s="10" t="s">
        <v>403</v>
      </c>
      <c r="G234" s="52" t="str">
        <f t="shared" si="3"/>
        <v>Novembar</v>
      </c>
    </row>
    <row r="235" spans="3:7">
      <c r="D235" s="49">
        <v>12</v>
      </c>
      <c r="E235" s="9" t="s">
        <v>404</v>
      </c>
      <c r="F235" s="10" t="s">
        <v>405</v>
      </c>
      <c r="G235" s="52" t="str">
        <f t="shared" si="3"/>
        <v>Decembar</v>
      </c>
    </row>
    <row r="236" spans="3:7">
      <c r="D236" s="49"/>
      <c r="E236" s="9"/>
      <c r="F236" s="10"/>
      <c r="G236" s="6"/>
    </row>
    <row r="237" spans="3:7">
      <c r="D237" s="49"/>
      <c r="E237" s="9"/>
      <c r="F237" s="10"/>
      <c r="G237" s="52" t="str">
        <f>+VLOOKUP($B$3,$D$224:$F$235,$B$2+1,FALSE)</f>
        <v>Jul</v>
      </c>
    </row>
    <row r="238" spans="3:7">
      <c r="D238" s="49"/>
      <c r="E238" s="9"/>
      <c r="F238" s="10"/>
      <c r="G238" s="52" t="str">
        <f>+CONCATENATE("Jan - ",LEFT(G237,3))</f>
        <v>Jan - Jul</v>
      </c>
    </row>
    <row r="239" spans="3:7">
      <c r="D239" s="49"/>
      <c r="E239" s="9"/>
      <c r="F239" s="10"/>
      <c r="G239" s="52" t="str">
        <f>+CONCATENATE("Jan - ",LEFT(G235,3))</f>
        <v>Jan - Dec</v>
      </c>
    </row>
    <row r="240" spans="3:7">
      <c r="D240" s="49"/>
      <c r="E240" s="9"/>
      <c r="F240" s="10"/>
    </row>
    <row r="241" spans="4:7">
      <c r="D241" s="46"/>
      <c r="E241" s="9" t="s">
        <v>435</v>
      </c>
      <c r="F241" s="10" t="s">
        <v>436</v>
      </c>
      <c r="G241" s="52" t="str">
        <f t="shared" si="3"/>
        <v>BDP</v>
      </c>
    </row>
    <row r="242" spans="4:7">
      <c r="D242" s="46"/>
      <c r="E242" s="9"/>
      <c r="F242" s="10"/>
      <c r="G242" s="52" t="str">
        <f>+CONCATENATE("% ",G241)</f>
        <v>% BDP</v>
      </c>
    </row>
    <row r="243" spans="4:7">
      <c r="D243" s="46"/>
      <c r="E243" s="9"/>
      <c r="F243" s="10"/>
    </row>
    <row r="244" spans="4:7">
      <c r="D244" s="46"/>
      <c r="E244" s="9" t="s">
        <v>574</v>
      </c>
      <c r="F244" s="10" t="s">
        <v>571</v>
      </c>
      <c r="G244" s="52" t="str">
        <f t="shared" si="3"/>
        <v>Ostvarenje budžeta</v>
      </c>
    </row>
    <row r="245" spans="4:7">
      <c r="D245" s="46"/>
      <c r="E245" s="9" t="s">
        <v>572</v>
      </c>
      <c r="F245" s="10" t="s">
        <v>573</v>
      </c>
      <c r="G245" s="52" t="str">
        <f t="shared" si="3"/>
        <v>Plan ostvarenja budžeta</v>
      </c>
    </row>
    <row r="246" spans="4:7">
      <c r="D246" s="46"/>
      <c r="E246" s="9" t="str">
        <f>+CONCATENATE("Analitika za period ",G238)</f>
        <v>Analitika za period Jan - Jul</v>
      </c>
      <c r="F246" s="10" t="str">
        <f>+CONCATENATE("Analytics for period ",G238)</f>
        <v>Analytics for period Jan - Jul</v>
      </c>
      <c r="G246" s="52" t="str">
        <f>+IF(ISBLANK(IF($B$2=1,E246,F246)),"",IF($B$2=1,E246,F246))</f>
        <v>Analitika za period Jan - Jul</v>
      </c>
    </row>
    <row r="247" spans="4:7">
      <c r="D247" s="39"/>
      <c r="E247" s="145"/>
      <c r="F247" s="146"/>
      <c r="G247" s="54"/>
    </row>
    <row r="248" spans="4:7">
      <c r="D248" s="46"/>
      <c r="E248" s="9"/>
      <c r="F248" s="10"/>
    </row>
    <row r="249" spans="4:7">
      <c r="D249" s="46"/>
      <c r="E249" s="9" t="s">
        <v>423</v>
      </c>
      <c r="F249" s="10" t="s">
        <v>423</v>
      </c>
      <c r="G249" s="52" t="str">
        <f t="shared" si="3"/>
        <v>Plan</v>
      </c>
    </row>
    <row r="250" spans="4:7">
      <c r="D250" s="46"/>
      <c r="E250" s="9" t="s">
        <v>424</v>
      </c>
      <c r="F250" s="10" t="s">
        <v>425</v>
      </c>
      <c r="G250" s="52" t="str">
        <f t="shared" si="3"/>
        <v>Ostvarenje</v>
      </c>
    </row>
    <row r="251" spans="4:7">
      <c r="D251" s="46"/>
      <c r="E251" s="9"/>
      <c r="F251" s="10"/>
    </row>
    <row r="252" spans="4:7">
      <c r="D252" s="46"/>
      <c r="E252" s="9" t="s">
        <v>697</v>
      </c>
      <c r="F252" s="10" t="s">
        <v>698</v>
      </c>
      <c r="G252" s="52" t="str">
        <f t="shared" si="3"/>
        <v>Odstupanje</v>
      </c>
    </row>
    <row r="253" spans="4:7">
      <c r="D253" s="46"/>
      <c r="E253" s="9"/>
      <c r="F253" s="10"/>
    </row>
    <row r="254" spans="4:7">
      <c r="D254" s="46"/>
      <c r="E254" s="9" t="s">
        <v>703</v>
      </c>
      <c r="F254" s="10" t="s">
        <v>704</v>
      </c>
      <c r="G254" s="52" t="str">
        <f t="shared" si="3"/>
        <v>Realizacija budžeta</v>
      </c>
    </row>
    <row r="255" spans="4:7">
      <c r="D255" s="46"/>
      <c r="E255" s="9"/>
      <c r="F255" s="10"/>
    </row>
    <row r="256" spans="4:7">
      <c r="D256" s="46"/>
      <c r="E256" s="9"/>
      <c r="F256" s="10"/>
    </row>
    <row r="257" spans="4:7">
      <c r="D257" s="46"/>
      <c r="E257" s="9"/>
      <c r="F257" s="10"/>
    </row>
    <row r="258" spans="4:7">
      <c r="D258" s="43"/>
      <c r="E258" s="64"/>
      <c r="F258" s="65"/>
    </row>
    <row r="259" spans="4:7">
      <c r="D259" s="55"/>
      <c r="E259" s="37"/>
      <c r="F259" s="38"/>
      <c r="G259" s="54" t="str">
        <f t="shared" si="3"/>
        <v/>
      </c>
    </row>
    <row r="260" spans="4:7">
      <c r="G260" s="52" t="str">
        <f t="shared" si="3"/>
        <v/>
      </c>
    </row>
    <row r="261" spans="4:7">
      <c r="D261" s="41" t="s">
        <v>434</v>
      </c>
      <c r="E261" s="9" t="s">
        <v>406</v>
      </c>
      <c r="F261" s="10" t="s">
        <v>407</v>
      </c>
      <c r="G261" s="52" t="str">
        <f>+CONCATENATE(IF(ISBLANK(IF($B$2=1,E261,F261)),"",IF($B$2=1,E261,F261))," ",$G$237)</f>
        <v>Prihodi za mjesec Jul</v>
      </c>
    </row>
    <row r="262" spans="4:7">
      <c r="E262" s="9" t="s">
        <v>408</v>
      </c>
      <c r="F262" s="10" t="s">
        <v>410</v>
      </c>
      <c r="G262" s="52" t="str">
        <f>+CONCATENATE(IF(ISBLANK(IF($B$2=1,E262,F262)),"",IF($B$2=1,E262,F262))," ",$G$237)</f>
        <v>Rashodi za mjesec Jul</v>
      </c>
    </row>
    <row r="263" spans="4:7">
      <c r="E263" s="9" t="s">
        <v>409</v>
      </c>
      <c r="F263" s="10" t="s">
        <v>411</v>
      </c>
      <c r="G263" s="52" t="str">
        <f>+CONCATENATE(IF(ISBLANK(IF($B$2=1,E263,F263)),"",IF($B$2=1,E263,F263))," ",$G$237)</f>
        <v>Deficit za mjesec Jul</v>
      </c>
    </row>
    <row r="265" spans="4:7">
      <c r="E265" s="9" t="s">
        <v>412</v>
      </c>
      <c r="F265" s="10" t="s">
        <v>416</v>
      </c>
      <c r="G265" s="52" t="str">
        <f>+CONCATENATE(IF(ISBLANK(IF($B$2=1,E265,F265)),"",IF($B$2=1,E265,F265))," ",$G$237)</f>
        <v>Prihodi za period Januar - Jul</v>
      </c>
    </row>
    <row r="266" spans="4:7">
      <c r="E266" s="9" t="s">
        <v>413</v>
      </c>
      <c r="F266" s="10" t="s">
        <v>417</v>
      </c>
      <c r="G266" s="52" t="str">
        <f>+CONCATENATE(IF(ISBLANK(IF($B$2=1,E266,F266)),"",IF($B$2=1,E266,F266))," ",$G$237)</f>
        <v>Rashodi za period Januar - Jul</v>
      </c>
    </row>
    <row r="267" spans="4:7">
      <c r="E267" s="9" t="s">
        <v>414</v>
      </c>
      <c r="F267" s="10" t="s">
        <v>418</v>
      </c>
      <c r="G267" s="52" t="str">
        <f>+CONCATENATE(IF(ISBLANK(IF($B$2=1,E267,F267)),"",IF($B$2=1,E267,F267))," ",$G$237)</f>
        <v>Deficit za period Januar - Jul</v>
      </c>
    </row>
    <row r="269" spans="4:7">
      <c r="E269" s="9" t="s">
        <v>421</v>
      </c>
      <c r="F269" s="10" t="s">
        <v>422</v>
      </c>
      <c r="G269" s="52" t="str">
        <f t="shared" si="3"/>
        <v>Stanje javnog duga (% BDP)</v>
      </c>
    </row>
    <row r="271" spans="4:7">
      <c r="E271" s="9" t="s">
        <v>419</v>
      </c>
      <c r="F271" s="10" t="s">
        <v>420</v>
      </c>
      <c r="G271" s="52" t="str">
        <f t="shared" si="3"/>
        <v>Pregled</v>
      </c>
    </row>
    <row r="273" spans="5:7" ht="60">
      <c r="E273" s="302" t="s">
        <v>708</v>
      </c>
      <c r="F273" s="60" t="s">
        <v>709</v>
      </c>
      <c r="G273" s="61" t="str">
        <f>+IF(ISBLANK(IF($B$2=1,E273,F273)),"",IF($B$2=1,E273,F273))</f>
        <v>Kontakt:e-mail: mf@mif.gov.metel/fax: 00 382 20 242 835</v>
      </c>
    </row>
    <row r="274" spans="5:7">
      <c r="E274" s="57"/>
    </row>
    <row r="275" spans="5:7">
      <c r="E275" s="58"/>
    </row>
    <row r="276" spans="5:7">
      <c r="E276" s="58"/>
    </row>
    <row r="277" spans="5:7">
      <c r="E277" s="59"/>
    </row>
  </sheetData>
  <sheetProtection selectLockedCells="1" selectUnlockedCells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Breakdown</vt:lpstr>
      <vt:lpstr>Analitika - 2015</vt:lpstr>
      <vt:lpstr>Analitika - 2014</vt:lpstr>
      <vt:lpstr>2015</vt:lpstr>
      <vt:lpstr>2014</vt:lpstr>
      <vt:lpstr>2013</vt:lpstr>
      <vt:lpstr>Dug</vt:lpstr>
      <vt:lpstr>DataEx</vt:lpstr>
      <vt:lpstr>Master</vt:lpstr>
      <vt:lpstr>'2013'!_2013plan</vt:lpstr>
      <vt:lpstr>Dug!_2013plan</vt:lpstr>
      <vt:lpstr>'2014'!_2014plan</vt:lpstr>
      <vt:lpstr>'2015'!_2015plan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milos.popovic</dc:creator>
  <cp:lastModifiedBy>tatjana.minic</cp:lastModifiedBy>
  <cp:lastPrinted>2015-02-20T13:44:35Z</cp:lastPrinted>
  <dcterms:created xsi:type="dcterms:W3CDTF">2014-09-15T13:41:17Z</dcterms:created>
  <dcterms:modified xsi:type="dcterms:W3CDTF">2015-09-04T09:08:51Z</dcterms:modified>
</cp:coreProperties>
</file>