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010" activeTab="5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4519" concurrentCalc="0" concurrentManualCount="1"/>
</workbook>
</file>

<file path=xl/calcChain.xml><?xml version="1.0" encoding="utf-8"?>
<calcChain xmlns="http://schemas.openxmlformats.org/spreadsheetml/2006/main">
  <c r="G273" i="2"/>
  <c r="G271"/>
  <c r="G269"/>
  <c r="G267"/>
  <c r="G266"/>
  <c r="G265"/>
  <c r="G263"/>
  <c r="G262"/>
  <c r="G261"/>
  <c r="G260"/>
  <c r="G259"/>
  <c r="G254"/>
  <c r="G252"/>
  <c r="G250"/>
  <c r="G249"/>
  <c r="G246"/>
  <c r="F246"/>
  <c r="E246"/>
  <c r="G245"/>
  <c r="G244"/>
  <c r="G242"/>
  <c r="G241"/>
  <c r="G239"/>
  <c r="G238"/>
  <c r="G237"/>
  <c r="G235"/>
  <c r="G234"/>
  <c r="G233"/>
  <c r="G232"/>
  <c r="G231"/>
  <c r="G230"/>
  <c r="G229"/>
  <c r="G228"/>
  <c r="G227"/>
  <c r="G226"/>
  <c r="G225"/>
  <c r="G224"/>
  <c r="G223"/>
  <c r="G222"/>
  <c r="G220"/>
  <c r="G218"/>
  <c r="G217"/>
  <c r="G216"/>
  <c r="G215"/>
  <c r="G214"/>
  <c r="G213"/>
  <c r="G212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"/>
  <c r="D409" i="6"/>
  <c r="D408"/>
  <c r="D407"/>
  <c r="DU406"/>
  <c r="DT406"/>
  <c r="DS406"/>
  <c r="DR406"/>
  <c r="DQ406"/>
  <c r="DP406"/>
  <c r="DO406"/>
  <c r="DN406"/>
  <c r="DM406"/>
  <c r="DL406"/>
  <c r="DK406"/>
  <c r="DJ406"/>
  <c r="DI406"/>
  <c r="DH406"/>
  <c r="DG406"/>
  <c r="DF406"/>
  <c r="DE406"/>
  <c r="DD406"/>
  <c r="DC406"/>
  <c r="DB406"/>
  <c r="DA406"/>
  <c r="CZ406"/>
  <c r="CY406"/>
  <c r="CX406"/>
  <c r="CW406"/>
  <c r="CV406"/>
  <c r="CU406"/>
  <c r="CT406"/>
  <c r="CS406"/>
  <c r="CR406"/>
  <c r="CQ406"/>
  <c r="CP406"/>
  <c r="CO406"/>
  <c r="CN406"/>
  <c r="CM406"/>
  <c r="CL406"/>
  <c r="D406"/>
  <c r="D405"/>
  <c r="D404"/>
  <c r="D403"/>
  <c r="DU402"/>
  <c r="DT402"/>
  <c r="DS402"/>
  <c r="DR402"/>
  <c r="DQ402"/>
  <c r="DP402"/>
  <c r="DO402"/>
  <c r="DN402"/>
  <c r="DM402"/>
  <c r="DL402"/>
  <c r="DK402"/>
  <c r="DJ402"/>
  <c r="DI402"/>
  <c r="DH402"/>
  <c r="DG402"/>
  <c r="DF402"/>
  <c r="DE402"/>
  <c r="DD402"/>
  <c r="DC402"/>
  <c r="DB402"/>
  <c r="DA402"/>
  <c r="CZ402"/>
  <c r="CY402"/>
  <c r="CX402"/>
  <c r="CW402"/>
  <c r="CV402"/>
  <c r="CU402"/>
  <c r="CT402"/>
  <c r="CS402"/>
  <c r="CR402"/>
  <c r="CQ402"/>
  <c r="CP402"/>
  <c r="CO402"/>
  <c r="CN402"/>
  <c r="CM402"/>
  <c r="CL402"/>
  <c r="D402"/>
  <c r="D401"/>
  <c r="D400"/>
  <c r="DU399"/>
  <c r="DT399"/>
  <c r="DS399"/>
  <c r="DR399"/>
  <c r="DQ399"/>
  <c r="DP399"/>
  <c r="DO399"/>
  <c r="DN399"/>
  <c r="DM399"/>
  <c r="DL399"/>
  <c r="DK399"/>
  <c r="DJ399"/>
  <c r="DI399"/>
  <c r="DH399"/>
  <c r="DG399"/>
  <c r="DF399"/>
  <c r="DE399"/>
  <c r="DD399"/>
  <c r="DC399"/>
  <c r="DB399"/>
  <c r="DA399"/>
  <c r="CZ399"/>
  <c r="CY399"/>
  <c r="CX399"/>
  <c r="CW399"/>
  <c r="CV399"/>
  <c r="CU399"/>
  <c r="CT399"/>
  <c r="CS399"/>
  <c r="CR399"/>
  <c r="CQ399"/>
  <c r="CP399"/>
  <c r="CO399"/>
  <c r="CN399"/>
  <c r="CM399"/>
  <c r="CL399"/>
  <c r="D399"/>
  <c r="DU398"/>
  <c r="DT398"/>
  <c r="DS398"/>
  <c r="DR398"/>
  <c r="DQ398"/>
  <c r="DP398"/>
  <c r="DO398"/>
  <c r="DN398"/>
  <c r="DM398"/>
  <c r="DL398"/>
  <c r="DK398"/>
  <c r="DJ398"/>
  <c r="DI398"/>
  <c r="DH398"/>
  <c r="DG398"/>
  <c r="DF398"/>
  <c r="DE398"/>
  <c r="DD398"/>
  <c r="DC398"/>
  <c r="DB398"/>
  <c r="DA398"/>
  <c r="CZ398"/>
  <c r="CY398"/>
  <c r="CX398"/>
  <c r="CW398"/>
  <c r="CV398"/>
  <c r="CU398"/>
  <c r="CT398"/>
  <c r="CS398"/>
  <c r="CR398"/>
  <c r="CQ398"/>
  <c r="CP398"/>
  <c r="CO398"/>
  <c r="CN398"/>
  <c r="CM398"/>
  <c r="CL398"/>
  <c r="D398"/>
  <c r="D397"/>
  <c r="D396"/>
  <c r="D395"/>
  <c r="D394"/>
  <c r="D393"/>
  <c r="DU392"/>
  <c r="DT392"/>
  <c r="DS392"/>
  <c r="DR392"/>
  <c r="DQ392"/>
  <c r="DP392"/>
  <c r="DO392"/>
  <c r="DN392"/>
  <c r="DM392"/>
  <c r="DL392"/>
  <c r="DK392"/>
  <c r="DJ392"/>
  <c r="DI392"/>
  <c r="DH392"/>
  <c r="DG392"/>
  <c r="DF392"/>
  <c r="DE392"/>
  <c r="DD392"/>
  <c r="DC392"/>
  <c r="DB392"/>
  <c r="DA392"/>
  <c r="CZ392"/>
  <c r="CY392"/>
  <c r="CX392"/>
  <c r="CW392"/>
  <c r="CV392"/>
  <c r="CU392"/>
  <c r="CT392"/>
  <c r="CS392"/>
  <c r="CR392"/>
  <c r="CQ392"/>
  <c r="CP392"/>
  <c r="CO392"/>
  <c r="CN392"/>
  <c r="CM392"/>
  <c r="CL392"/>
  <c r="D392"/>
  <c r="DU391"/>
  <c r="DT391"/>
  <c r="DS391"/>
  <c r="DR391"/>
  <c r="DQ391"/>
  <c r="DP391"/>
  <c r="DO391"/>
  <c r="DN391"/>
  <c r="DM391"/>
  <c r="DL391"/>
  <c r="DK391"/>
  <c r="DJ391"/>
  <c r="DI391"/>
  <c r="DH391"/>
  <c r="DG391"/>
  <c r="DF391"/>
  <c r="DE391"/>
  <c r="DD391"/>
  <c r="DC391"/>
  <c r="DB391"/>
  <c r="DA391"/>
  <c r="CZ391"/>
  <c r="CY391"/>
  <c r="CX391"/>
  <c r="CW391"/>
  <c r="CV391"/>
  <c r="CU391"/>
  <c r="CT391"/>
  <c r="CS391"/>
  <c r="CR391"/>
  <c r="CQ391"/>
  <c r="CP391"/>
  <c r="CO391"/>
  <c r="CN391"/>
  <c r="CM391"/>
  <c r="CL391"/>
  <c r="D391"/>
  <c r="D390"/>
  <c r="D389"/>
  <c r="D388"/>
  <c r="D387"/>
  <c r="D386"/>
  <c r="D385"/>
  <c r="D384"/>
  <c r="D383"/>
  <c r="D382"/>
  <c r="DU381"/>
  <c r="DT381"/>
  <c r="DS381"/>
  <c r="DR381"/>
  <c r="DQ381"/>
  <c r="DP381"/>
  <c r="DO381"/>
  <c r="DN381"/>
  <c r="DM381"/>
  <c r="DL381"/>
  <c r="DK381"/>
  <c r="DJ381"/>
  <c r="DI381"/>
  <c r="DH381"/>
  <c r="DG381"/>
  <c r="DF381"/>
  <c r="DE381"/>
  <c r="DD381"/>
  <c r="DC381"/>
  <c r="DB381"/>
  <c r="DA381"/>
  <c r="CZ381"/>
  <c r="CY381"/>
  <c r="CX381"/>
  <c r="CW381"/>
  <c r="CV381"/>
  <c r="CU381"/>
  <c r="CT381"/>
  <c r="CS381"/>
  <c r="CR381"/>
  <c r="CQ381"/>
  <c r="CP381"/>
  <c r="CO381"/>
  <c r="CN381"/>
  <c r="CM381"/>
  <c r="CL381"/>
  <c r="D381"/>
  <c r="D380"/>
  <c r="D379"/>
  <c r="D378"/>
  <c r="D377"/>
  <c r="D376"/>
  <c r="D375"/>
  <c r="D374"/>
  <c r="DU373"/>
  <c r="DT373"/>
  <c r="DS373"/>
  <c r="DR373"/>
  <c r="DQ373"/>
  <c r="DP373"/>
  <c r="DO373"/>
  <c r="DN373"/>
  <c r="DM373"/>
  <c r="DL373"/>
  <c r="DK373"/>
  <c r="DJ373"/>
  <c r="DI373"/>
  <c r="DH373"/>
  <c r="DG373"/>
  <c r="DF373"/>
  <c r="DE373"/>
  <c r="DD373"/>
  <c r="DC373"/>
  <c r="DB373"/>
  <c r="DA373"/>
  <c r="CZ373"/>
  <c r="CY373"/>
  <c r="CX373"/>
  <c r="CW373"/>
  <c r="CV373"/>
  <c r="CU373"/>
  <c r="CT373"/>
  <c r="CS373"/>
  <c r="CR373"/>
  <c r="CQ373"/>
  <c r="CP373"/>
  <c r="CO373"/>
  <c r="CN373"/>
  <c r="CM373"/>
  <c r="CL373"/>
  <c r="D373"/>
  <c r="D372"/>
  <c r="D371"/>
  <c r="D370"/>
  <c r="D369"/>
  <c r="D368"/>
  <c r="D367"/>
  <c r="D366"/>
  <c r="D365"/>
  <c r="D364"/>
  <c r="DU363"/>
  <c r="DT363"/>
  <c r="DS363"/>
  <c r="DR363"/>
  <c r="DQ363"/>
  <c r="DP363"/>
  <c r="DO363"/>
  <c r="DN363"/>
  <c r="DM363"/>
  <c r="DL363"/>
  <c r="DK363"/>
  <c r="DJ363"/>
  <c r="DI363"/>
  <c r="DH363"/>
  <c r="DG363"/>
  <c r="DF363"/>
  <c r="DE363"/>
  <c r="DD363"/>
  <c r="DC363"/>
  <c r="DB363"/>
  <c r="DA363"/>
  <c r="CZ363"/>
  <c r="CY363"/>
  <c r="CX363"/>
  <c r="CW363"/>
  <c r="CV363"/>
  <c r="CU363"/>
  <c r="CT363"/>
  <c r="CS363"/>
  <c r="CR363"/>
  <c r="CQ363"/>
  <c r="CP363"/>
  <c r="CO363"/>
  <c r="CN363"/>
  <c r="CM363"/>
  <c r="CL363"/>
  <c r="D363"/>
  <c r="DU362"/>
  <c r="DT362"/>
  <c r="DS362"/>
  <c r="DR362"/>
  <c r="DQ362"/>
  <c r="DP362"/>
  <c r="DO362"/>
  <c r="DN362"/>
  <c r="DM362"/>
  <c r="DL362"/>
  <c r="DK362"/>
  <c r="DJ362"/>
  <c r="DI362"/>
  <c r="DH362"/>
  <c r="DG362"/>
  <c r="DF362"/>
  <c r="DE362"/>
  <c r="DD362"/>
  <c r="DC362"/>
  <c r="DB362"/>
  <c r="DA362"/>
  <c r="CZ362"/>
  <c r="CY362"/>
  <c r="CX362"/>
  <c r="CW362"/>
  <c r="CV362"/>
  <c r="CU362"/>
  <c r="CT362"/>
  <c r="CS362"/>
  <c r="CR362"/>
  <c r="CQ362"/>
  <c r="CP362"/>
  <c r="CO362"/>
  <c r="CN362"/>
  <c r="CM362"/>
  <c r="CL362"/>
  <c r="D362"/>
  <c r="D361"/>
  <c r="D360"/>
  <c r="D359"/>
  <c r="DU358"/>
  <c r="DT358"/>
  <c r="DS358"/>
  <c r="DR358"/>
  <c r="DQ358"/>
  <c r="DP358"/>
  <c r="DO358"/>
  <c r="DN358"/>
  <c r="DM358"/>
  <c r="DL358"/>
  <c r="DK358"/>
  <c r="DJ358"/>
  <c r="DI358"/>
  <c r="DH358"/>
  <c r="DG358"/>
  <c r="DF358"/>
  <c r="DE358"/>
  <c r="DD358"/>
  <c r="DC358"/>
  <c r="DB358"/>
  <c r="DA358"/>
  <c r="CZ358"/>
  <c r="CY358"/>
  <c r="CX358"/>
  <c r="CW358"/>
  <c r="CV358"/>
  <c r="CU358"/>
  <c r="CT358"/>
  <c r="CS358"/>
  <c r="CR358"/>
  <c r="CQ358"/>
  <c r="CP358"/>
  <c r="CO358"/>
  <c r="CN358"/>
  <c r="CM358"/>
  <c r="CL358"/>
  <c r="D358"/>
  <c r="D357"/>
  <c r="DU356"/>
  <c r="DT356"/>
  <c r="DS356"/>
  <c r="DR356"/>
  <c r="DQ356"/>
  <c r="DP356"/>
  <c r="DO356"/>
  <c r="DN356"/>
  <c r="DM356"/>
  <c r="DL356"/>
  <c r="DK356"/>
  <c r="DJ356"/>
  <c r="DI356"/>
  <c r="DH356"/>
  <c r="DG356"/>
  <c r="DF356"/>
  <c r="DE356"/>
  <c r="DD356"/>
  <c r="DC356"/>
  <c r="DB356"/>
  <c r="DA356"/>
  <c r="CZ356"/>
  <c r="CY356"/>
  <c r="CX356"/>
  <c r="CW356"/>
  <c r="CV356"/>
  <c r="CU356"/>
  <c r="CT356"/>
  <c r="CS356"/>
  <c r="CR356"/>
  <c r="CQ356"/>
  <c r="CP356"/>
  <c r="CO356"/>
  <c r="CN356"/>
  <c r="CM356"/>
  <c r="CL356"/>
  <c r="D356"/>
  <c r="D355"/>
  <c r="D354"/>
  <c r="D353"/>
  <c r="D352"/>
  <c r="D351"/>
  <c r="D350"/>
  <c r="D349"/>
  <c r="DU348"/>
  <c r="DT348"/>
  <c r="DS348"/>
  <c r="DR348"/>
  <c r="DQ348"/>
  <c r="DP348"/>
  <c r="DO348"/>
  <c r="DN348"/>
  <c r="DM348"/>
  <c r="DL348"/>
  <c r="DK348"/>
  <c r="DJ348"/>
  <c r="DI348"/>
  <c r="DH348"/>
  <c r="DG348"/>
  <c r="DF348"/>
  <c r="DE348"/>
  <c r="DD348"/>
  <c r="DC348"/>
  <c r="DB348"/>
  <c r="DA348"/>
  <c r="CZ348"/>
  <c r="CY348"/>
  <c r="CX348"/>
  <c r="CW348"/>
  <c r="CV348"/>
  <c r="CU348"/>
  <c r="CT348"/>
  <c r="CS348"/>
  <c r="CR348"/>
  <c r="CQ348"/>
  <c r="CP348"/>
  <c r="CO348"/>
  <c r="CN348"/>
  <c r="CM348"/>
  <c r="CL348"/>
  <c r="D348"/>
  <c r="D347"/>
  <c r="D346"/>
  <c r="D345"/>
  <c r="D344"/>
  <c r="D343"/>
  <c r="DU342"/>
  <c r="DT342"/>
  <c r="DS342"/>
  <c r="DR342"/>
  <c r="DQ342"/>
  <c r="DP342"/>
  <c r="DO342"/>
  <c r="DN342"/>
  <c r="DM342"/>
  <c r="DL342"/>
  <c r="DK342"/>
  <c r="DJ342"/>
  <c r="DI342"/>
  <c r="DH342"/>
  <c r="DG342"/>
  <c r="DF342"/>
  <c r="DE342"/>
  <c r="DD342"/>
  <c r="DC342"/>
  <c r="DB342"/>
  <c r="DA342"/>
  <c r="CZ342"/>
  <c r="CY342"/>
  <c r="CX342"/>
  <c r="CW342"/>
  <c r="CV342"/>
  <c r="CU342"/>
  <c r="CT342"/>
  <c r="CS342"/>
  <c r="CR342"/>
  <c r="CQ342"/>
  <c r="CP342"/>
  <c r="CO342"/>
  <c r="CN342"/>
  <c r="CM342"/>
  <c r="CL342"/>
  <c r="D342"/>
  <c r="D341"/>
  <c r="D340"/>
  <c r="D339"/>
  <c r="D338"/>
  <c r="D337"/>
  <c r="D336"/>
  <c r="D335"/>
  <c r="DU334"/>
  <c r="DT334"/>
  <c r="DS334"/>
  <c r="DR334"/>
  <c r="DQ334"/>
  <c r="DP334"/>
  <c r="DO334"/>
  <c r="DN334"/>
  <c r="DM334"/>
  <c r="DL334"/>
  <c r="DK334"/>
  <c r="DJ334"/>
  <c r="DI334"/>
  <c r="DH334"/>
  <c r="DG334"/>
  <c r="DF334"/>
  <c r="DE334"/>
  <c r="DD334"/>
  <c r="DC334"/>
  <c r="DB334"/>
  <c r="DA334"/>
  <c r="CZ334"/>
  <c r="CY334"/>
  <c r="CX334"/>
  <c r="CW334"/>
  <c r="CV334"/>
  <c r="CU334"/>
  <c r="CT334"/>
  <c r="CS334"/>
  <c r="CR334"/>
  <c r="CQ334"/>
  <c r="CP334"/>
  <c r="CO334"/>
  <c r="CN334"/>
  <c r="CM334"/>
  <c r="CL334"/>
  <c r="D334"/>
  <c r="DU333"/>
  <c r="DT333"/>
  <c r="DS333"/>
  <c r="DR333"/>
  <c r="DQ333"/>
  <c r="DP333"/>
  <c r="DO333"/>
  <c r="DN333"/>
  <c r="DM333"/>
  <c r="DL333"/>
  <c r="DK333"/>
  <c r="DJ333"/>
  <c r="DI333"/>
  <c r="DH333"/>
  <c r="DG333"/>
  <c r="DF333"/>
  <c r="DE333"/>
  <c r="DD333"/>
  <c r="DC333"/>
  <c r="DB333"/>
  <c r="DA333"/>
  <c r="CZ333"/>
  <c r="CY333"/>
  <c r="CX333"/>
  <c r="CW333"/>
  <c r="CV333"/>
  <c r="CU333"/>
  <c r="CT333"/>
  <c r="CS333"/>
  <c r="CR333"/>
  <c r="CQ333"/>
  <c r="CP333"/>
  <c r="CO333"/>
  <c r="CN333"/>
  <c r="CM333"/>
  <c r="CL333"/>
  <c r="D333"/>
  <c r="D332"/>
  <c r="D331"/>
  <c r="D330"/>
  <c r="D329"/>
  <c r="D328"/>
  <c r="D327"/>
  <c r="D326"/>
  <c r="D325"/>
  <c r="D324"/>
  <c r="DU323"/>
  <c r="DT323"/>
  <c r="DS323"/>
  <c r="DR323"/>
  <c r="DQ323"/>
  <c r="DP323"/>
  <c r="DO323"/>
  <c r="DN323"/>
  <c r="DM323"/>
  <c r="DL323"/>
  <c r="DK323"/>
  <c r="DJ323"/>
  <c r="DI323"/>
  <c r="DH323"/>
  <c r="DG323"/>
  <c r="DF323"/>
  <c r="DE323"/>
  <c r="DD323"/>
  <c r="DC323"/>
  <c r="DB323"/>
  <c r="DA323"/>
  <c r="CZ323"/>
  <c r="CY323"/>
  <c r="CX323"/>
  <c r="CW323"/>
  <c r="CV323"/>
  <c r="CU323"/>
  <c r="CT323"/>
  <c r="CS323"/>
  <c r="CR323"/>
  <c r="CQ323"/>
  <c r="CP323"/>
  <c r="CO323"/>
  <c r="CN323"/>
  <c r="CM323"/>
  <c r="CL323"/>
  <c r="D323"/>
  <c r="D322"/>
  <c r="D321"/>
  <c r="D320"/>
  <c r="DU319"/>
  <c r="DT319"/>
  <c r="DS319"/>
  <c r="DR319"/>
  <c r="DQ319"/>
  <c r="DP319"/>
  <c r="DO319"/>
  <c r="DN319"/>
  <c r="DM319"/>
  <c r="DL319"/>
  <c r="DK319"/>
  <c r="DJ319"/>
  <c r="DI319"/>
  <c r="DH319"/>
  <c r="DG319"/>
  <c r="DF319"/>
  <c r="DE319"/>
  <c r="DD319"/>
  <c r="DC319"/>
  <c r="DB319"/>
  <c r="DA319"/>
  <c r="CZ319"/>
  <c r="CY319"/>
  <c r="CX319"/>
  <c r="CW319"/>
  <c r="CV319"/>
  <c r="CU319"/>
  <c r="CT319"/>
  <c r="CS319"/>
  <c r="CR319"/>
  <c r="CQ319"/>
  <c r="CP319"/>
  <c r="CO319"/>
  <c r="CN319"/>
  <c r="CM319"/>
  <c r="CL319"/>
  <c r="D319"/>
  <c r="D318"/>
  <c r="D317"/>
  <c r="D316"/>
  <c r="DU315"/>
  <c r="DT315"/>
  <c r="DS315"/>
  <c r="DR315"/>
  <c r="DQ315"/>
  <c r="DP315"/>
  <c r="DO315"/>
  <c r="DN315"/>
  <c r="DM315"/>
  <c r="DL315"/>
  <c r="DK315"/>
  <c r="DJ315"/>
  <c r="DI315"/>
  <c r="DH315"/>
  <c r="DG315"/>
  <c r="DF315"/>
  <c r="DE315"/>
  <c r="DD315"/>
  <c r="DC315"/>
  <c r="DB315"/>
  <c r="DA315"/>
  <c r="CZ315"/>
  <c r="CY315"/>
  <c r="CX315"/>
  <c r="CW315"/>
  <c r="CV315"/>
  <c r="CU315"/>
  <c r="CT315"/>
  <c r="CS315"/>
  <c r="CR315"/>
  <c r="CQ315"/>
  <c r="CP315"/>
  <c r="CO315"/>
  <c r="CN315"/>
  <c r="CM315"/>
  <c r="CL315"/>
  <c r="D315"/>
  <c r="D314"/>
  <c r="D313"/>
  <c r="DU312"/>
  <c r="DT312"/>
  <c r="DS312"/>
  <c r="DR312"/>
  <c r="DQ312"/>
  <c r="DP312"/>
  <c r="DO312"/>
  <c r="DN312"/>
  <c r="DM312"/>
  <c r="DL312"/>
  <c r="DK312"/>
  <c r="DJ312"/>
  <c r="DI312"/>
  <c r="DH312"/>
  <c r="DG312"/>
  <c r="DF312"/>
  <c r="DE312"/>
  <c r="DD312"/>
  <c r="DC312"/>
  <c r="DB312"/>
  <c r="DA312"/>
  <c r="CZ312"/>
  <c r="CY312"/>
  <c r="CX312"/>
  <c r="CW312"/>
  <c r="CV312"/>
  <c r="CU312"/>
  <c r="CT312"/>
  <c r="CS312"/>
  <c r="CR312"/>
  <c r="CQ312"/>
  <c r="CP312"/>
  <c r="CO312"/>
  <c r="CN312"/>
  <c r="CM312"/>
  <c r="CL312"/>
  <c r="D312"/>
  <c r="D311"/>
  <c r="D310"/>
  <c r="DI309"/>
  <c r="D309"/>
  <c r="DU308"/>
  <c r="DT308"/>
  <c r="DS308"/>
  <c r="DR308"/>
  <c r="DQ308"/>
  <c r="DP308"/>
  <c r="DO308"/>
  <c r="DN308"/>
  <c r="DM308"/>
  <c r="DL308"/>
  <c r="DK308"/>
  <c r="DJ308"/>
  <c r="DI308"/>
  <c r="DH308"/>
  <c r="DG308"/>
  <c r="DF308"/>
  <c r="DE308"/>
  <c r="DD308"/>
  <c r="DC308"/>
  <c r="DB308"/>
  <c r="DA308"/>
  <c r="CZ308"/>
  <c r="CY308"/>
  <c r="CX308"/>
  <c r="CW308"/>
  <c r="CV308"/>
  <c r="CU308"/>
  <c r="CT308"/>
  <c r="CS308"/>
  <c r="CR308"/>
  <c r="CQ308"/>
  <c r="CP308"/>
  <c r="CO308"/>
  <c r="CN308"/>
  <c r="CM308"/>
  <c r="CL308"/>
  <c r="D308"/>
  <c r="D307"/>
  <c r="D306"/>
  <c r="D305"/>
  <c r="D304"/>
  <c r="D303"/>
  <c r="D302"/>
  <c r="D301"/>
  <c r="D300"/>
  <c r="D299"/>
  <c r="DU298"/>
  <c r="DT298"/>
  <c r="DS298"/>
  <c r="DR298"/>
  <c r="DQ298"/>
  <c r="DP298"/>
  <c r="DO298"/>
  <c r="DN298"/>
  <c r="DM298"/>
  <c r="DL298"/>
  <c r="DK298"/>
  <c r="DJ298"/>
  <c r="DI298"/>
  <c r="DH298"/>
  <c r="DG298"/>
  <c r="DF298"/>
  <c r="DE298"/>
  <c r="DD298"/>
  <c r="DC298"/>
  <c r="DB298"/>
  <c r="DA298"/>
  <c r="CZ298"/>
  <c r="CY298"/>
  <c r="CX298"/>
  <c r="CW298"/>
  <c r="CV298"/>
  <c r="CU298"/>
  <c r="CT298"/>
  <c r="CS298"/>
  <c r="CR298"/>
  <c r="CQ298"/>
  <c r="CP298"/>
  <c r="CO298"/>
  <c r="CN298"/>
  <c r="CM298"/>
  <c r="CL298"/>
  <c r="D298"/>
  <c r="D297"/>
  <c r="D296"/>
  <c r="D295"/>
  <c r="D294"/>
  <c r="D293"/>
  <c r="D292"/>
  <c r="DU291"/>
  <c r="DT291"/>
  <c r="DS291"/>
  <c r="DR291"/>
  <c r="DQ291"/>
  <c r="DP291"/>
  <c r="DO291"/>
  <c r="DN291"/>
  <c r="DM291"/>
  <c r="DL291"/>
  <c r="DK291"/>
  <c r="DJ291"/>
  <c r="DI291"/>
  <c r="DH291"/>
  <c r="DG291"/>
  <c r="DF291"/>
  <c r="DE291"/>
  <c r="DD291"/>
  <c r="DC291"/>
  <c r="DB291"/>
  <c r="DA291"/>
  <c r="CZ291"/>
  <c r="CY291"/>
  <c r="CX291"/>
  <c r="CW291"/>
  <c r="CV291"/>
  <c r="CU291"/>
  <c r="CT291"/>
  <c r="CS291"/>
  <c r="CR291"/>
  <c r="CQ291"/>
  <c r="CP291"/>
  <c r="CO291"/>
  <c r="CN291"/>
  <c r="CM291"/>
  <c r="CL291"/>
  <c r="D291"/>
  <c r="D290"/>
  <c r="D289"/>
  <c r="D288"/>
  <c r="D287"/>
  <c r="D286"/>
  <c r="D285"/>
  <c r="D284"/>
  <c r="DU283"/>
  <c r="DT283"/>
  <c r="DS283"/>
  <c r="DR283"/>
  <c r="DQ283"/>
  <c r="DP283"/>
  <c r="DO283"/>
  <c r="DN283"/>
  <c r="DM283"/>
  <c r="DL283"/>
  <c r="DK283"/>
  <c r="DJ283"/>
  <c r="DI283"/>
  <c r="DH283"/>
  <c r="DG283"/>
  <c r="DF283"/>
  <c r="DE283"/>
  <c r="DD283"/>
  <c r="DC283"/>
  <c r="DB283"/>
  <c r="DA283"/>
  <c r="CZ283"/>
  <c r="CY283"/>
  <c r="CX283"/>
  <c r="CW283"/>
  <c r="CV283"/>
  <c r="CU283"/>
  <c r="CT283"/>
  <c r="CS283"/>
  <c r="CR283"/>
  <c r="CQ283"/>
  <c r="CP283"/>
  <c r="CO283"/>
  <c r="CN283"/>
  <c r="CM283"/>
  <c r="CL283"/>
  <c r="D283"/>
  <c r="D282"/>
  <c r="D281"/>
  <c r="D280"/>
  <c r="D279"/>
  <c r="D278"/>
  <c r="DU277"/>
  <c r="DT277"/>
  <c r="DS277"/>
  <c r="DR277"/>
  <c r="DQ277"/>
  <c r="DP277"/>
  <c r="DO277"/>
  <c r="DN277"/>
  <c r="DM277"/>
  <c r="DL277"/>
  <c r="DK277"/>
  <c r="DJ277"/>
  <c r="DI277"/>
  <c r="DH277"/>
  <c r="DG277"/>
  <c r="DF277"/>
  <c r="DE277"/>
  <c r="DD277"/>
  <c r="DC277"/>
  <c r="DB277"/>
  <c r="DA277"/>
  <c r="CZ277"/>
  <c r="CY277"/>
  <c r="CX277"/>
  <c r="CW277"/>
  <c r="CV277"/>
  <c r="CU277"/>
  <c r="CT277"/>
  <c r="CS277"/>
  <c r="CR277"/>
  <c r="CQ277"/>
  <c r="CP277"/>
  <c r="CO277"/>
  <c r="CN277"/>
  <c r="CM277"/>
  <c r="CL277"/>
  <c r="D277"/>
  <c r="D276"/>
  <c r="D275"/>
  <c r="D274"/>
  <c r="D273"/>
  <c r="DU272"/>
  <c r="DT272"/>
  <c r="DS272"/>
  <c r="DR272"/>
  <c r="DQ272"/>
  <c r="DP272"/>
  <c r="DO272"/>
  <c r="DN272"/>
  <c r="DM272"/>
  <c r="DL272"/>
  <c r="DK272"/>
  <c r="DJ272"/>
  <c r="DI272"/>
  <c r="DH272"/>
  <c r="DG272"/>
  <c r="DF272"/>
  <c r="DE272"/>
  <c r="DD272"/>
  <c r="DC272"/>
  <c r="DB272"/>
  <c r="DA272"/>
  <c r="CZ272"/>
  <c r="CY272"/>
  <c r="CX272"/>
  <c r="CW272"/>
  <c r="CV272"/>
  <c r="CU272"/>
  <c r="CT272"/>
  <c r="CS272"/>
  <c r="CR272"/>
  <c r="CQ272"/>
  <c r="CP272"/>
  <c r="CO272"/>
  <c r="CN272"/>
  <c r="CM272"/>
  <c r="CL272"/>
  <c r="D272"/>
  <c r="D271"/>
  <c r="D270"/>
  <c r="D269"/>
  <c r="D268"/>
  <c r="D267"/>
  <c r="D266"/>
  <c r="D265"/>
  <c r="D264"/>
  <c r="D263"/>
  <c r="D262"/>
  <c r="D261"/>
  <c r="D260"/>
  <c r="D259"/>
  <c r="D258"/>
  <c r="D257"/>
  <c r="DU256"/>
  <c r="DT256"/>
  <c r="DS256"/>
  <c r="DR256"/>
  <c r="DQ256"/>
  <c r="DP256"/>
  <c r="DO256"/>
  <c r="DN256"/>
  <c r="DM256"/>
  <c r="DL256"/>
  <c r="DK256"/>
  <c r="DJ256"/>
  <c r="DI256"/>
  <c r="DH256"/>
  <c r="DG256"/>
  <c r="DF256"/>
  <c r="DE256"/>
  <c r="DD256"/>
  <c r="DC256"/>
  <c r="DB256"/>
  <c r="DA256"/>
  <c r="CZ256"/>
  <c r="CY256"/>
  <c r="CX256"/>
  <c r="CW256"/>
  <c r="CV256"/>
  <c r="CU256"/>
  <c r="CT256"/>
  <c r="CS256"/>
  <c r="CR256"/>
  <c r="CQ256"/>
  <c r="CP256"/>
  <c r="CO256"/>
  <c r="CN256"/>
  <c r="CM256"/>
  <c r="CL256"/>
  <c r="D256"/>
  <c r="D255"/>
  <c r="D254"/>
  <c r="D253"/>
  <c r="D252"/>
  <c r="D251"/>
  <c r="D250"/>
  <c r="D249"/>
  <c r="D248"/>
  <c r="D247"/>
  <c r="DU246"/>
  <c r="DT246"/>
  <c r="DS246"/>
  <c r="DR246"/>
  <c r="DQ246"/>
  <c r="DP246"/>
  <c r="DO246"/>
  <c r="DN246"/>
  <c r="DM246"/>
  <c r="DL246"/>
  <c r="DK246"/>
  <c r="DJ246"/>
  <c r="DI246"/>
  <c r="DH246"/>
  <c r="DG246"/>
  <c r="DF246"/>
  <c r="DE246"/>
  <c r="DD246"/>
  <c r="DC246"/>
  <c r="DB246"/>
  <c r="DA246"/>
  <c r="CZ246"/>
  <c r="CY246"/>
  <c r="CX246"/>
  <c r="CW246"/>
  <c r="CV246"/>
  <c r="CU246"/>
  <c r="CT246"/>
  <c r="CS246"/>
  <c r="CR246"/>
  <c r="CQ246"/>
  <c r="CP246"/>
  <c r="CO246"/>
  <c r="CN246"/>
  <c r="CM246"/>
  <c r="CL246"/>
  <c r="D246"/>
  <c r="D245"/>
  <c r="D244"/>
  <c r="D243"/>
  <c r="D242"/>
  <c r="D241"/>
  <c r="D240"/>
  <c r="DU239"/>
  <c r="DT239"/>
  <c r="DS239"/>
  <c r="DR239"/>
  <c r="DQ239"/>
  <c r="DP239"/>
  <c r="DO239"/>
  <c r="DN239"/>
  <c r="DM239"/>
  <c r="DL239"/>
  <c r="DK239"/>
  <c r="DJ239"/>
  <c r="DI239"/>
  <c r="DH239"/>
  <c r="DG239"/>
  <c r="DF239"/>
  <c r="DE239"/>
  <c r="DD239"/>
  <c r="DC239"/>
  <c r="DB239"/>
  <c r="DA239"/>
  <c r="CZ239"/>
  <c r="CY239"/>
  <c r="CX239"/>
  <c r="CW239"/>
  <c r="CV239"/>
  <c r="CU239"/>
  <c r="CT239"/>
  <c r="CS239"/>
  <c r="CR239"/>
  <c r="CQ239"/>
  <c r="CP239"/>
  <c r="CO239"/>
  <c r="CN239"/>
  <c r="CM239"/>
  <c r="CL239"/>
  <c r="D239"/>
  <c r="D238"/>
  <c r="D237"/>
  <c r="D236"/>
  <c r="D235"/>
  <c r="DU234"/>
  <c r="DT234"/>
  <c r="DS234"/>
  <c r="DR234"/>
  <c r="DQ234"/>
  <c r="DP234"/>
  <c r="DO234"/>
  <c r="DN234"/>
  <c r="DM234"/>
  <c r="DL234"/>
  <c r="DK234"/>
  <c r="DJ234"/>
  <c r="DI234"/>
  <c r="DH234"/>
  <c r="DG234"/>
  <c r="DF234"/>
  <c r="DE234"/>
  <c r="DD234"/>
  <c r="DC234"/>
  <c r="DB234"/>
  <c r="DA234"/>
  <c r="CZ234"/>
  <c r="CY234"/>
  <c r="CX234"/>
  <c r="CW234"/>
  <c r="CV234"/>
  <c r="CU234"/>
  <c r="CT234"/>
  <c r="CS234"/>
  <c r="CR234"/>
  <c r="CQ234"/>
  <c r="CP234"/>
  <c r="CO234"/>
  <c r="CN234"/>
  <c r="CM234"/>
  <c r="CL234"/>
  <c r="D234"/>
  <c r="D233"/>
  <c r="D232"/>
  <c r="D231"/>
  <c r="D230"/>
  <c r="D229"/>
  <c r="D228"/>
  <c r="D227"/>
  <c r="D226"/>
  <c r="DU225"/>
  <c r="DT225"/>
  <c r="DS225"/>
  <c r="DR225"/>
  <c r="DQ225"/>
  <c r="DP225"/>
  <c r="DO225"/>
  <c r="DN225"/>
  <c r="DM225"/>
  <c r="DL225"/>
  <c r="DK225"/>
  <c r="DJ225"/>
  <c r="DI225"/>
  <c r="DH225"/>
  <c r="DG225"/>
  <c r="DF225"/>
  <c r="DE225"/>
  <c r="DD225"/>
  <c r="DC225"/>
  <c r="DB225"/>
  <c r="DA225"/>
  <c r="CZ225"/>
  <c r="CY225"/>
  <c r="CX225"/>
  <c r="CW225"/>
  <c r="CV225"/>
  <c r="CU225"/>
  <c r="CT225"/>
  <c r="CS225"/>
  <c r="CR225"/>
  <c r="CQ225"/>
  <c r="CP225"/>
  <c r="CO225"/>
  <c r="CN225"/>
  <c r="CM225"/>
  <c r="CL225"/>
  <c r="D225"/>
  <c r="DJ224"/>
  <c r="D224"/>
  <c r="DU223"/>
  <c r="DT223"/>
  <c r="DS223"/>
  <c r="DR223"/>
  <c r="DQ223"/>
  <c r="DP223"/>
  <c r="DO223"/>
  <c r="DN223"/>
  <c r="DM223"/>
  <c r="DL223"/>
  <c r="DK223"/>
  <c r="DJ223"/>
  <c r="D223"/>
  <c r="R12" i="4"/>
  <c r="R13"/>
  <c r="R14"/>
  <c r="R15"/>
  <c r="R16"/>
  <c r="R17"/>
  <c r="R18"/>
  <c r="R19"/>
  <c r="R11"/>
  <c r="R20"/>
  <c r="R25"/>
  <c r="R26"/>
  <c r="R27"/>
  <c r="R28"/>
  <c r="R29"/>
  <c r="R10"/>
  <c r="DI197" i="6"/>
  <c r="R33" i="4"/>
  <c r="R34"/>
  <c r="R35"/>
  <c r="R36"/>
  <c r="R37"/>
  <c r="R38"/>
  <c r="R39"/>
  <c r="R40"/>
  <c r="R41"/>
  <c r="R42"/>
  <c r="R32"/>
  <c r="R44"/>
  <c r="R45"/>
  <c r="R46"/>
  <c r="R47"/>
  <c r="R48"/>
  <c r="R43"/>
  <c r="R49"/>
  <c r="R50"/>
  <c r="R51"/>
  <c r="R52"/>
  <c r="R53"/>
  <c r="R54"/>
  <c r="R30"/>
  <c r="DI198" i="6"/>
  <c r="DI199"/>
  <c r="Q12" i="4"/>
  <c r="Q13"/>
  <c r="Q14"/>
  <c r="Q15"/>
  <c r="Q16"/>
  <c r="Q17"/>
  <c r="Q18"/>
  <c r="Q19"/>
  <c r="Q11"/>
  <c r="Q20"/>
  <c r="Q25"/>
  <c r="Q26"/>
  <c r="Q27"/>
  <c r="Q28"/>
  <c r="Q29"/>
  <c r="Q10"/>
  <c r="DH197" i="6"/>
  <c r="Q33" i="4"/>
  <c r="Q34"/>
  <c r="Q35"/>
  <c r="Q36"/>
  <c r="Q37"/>
  <c r="Q38"/>
  <c r="Q39"/>
  <c r="Q40"/>
  <c r="Q41"/>
  <c r="Q42"/>
  <c r="Q32"/>
  <c r="Q44"/>
  <c r="Q45"/>
  <c r="Q46"/>
  <c r="Q47"/>
  <c r="Q48"/>
  <c r="Q43"/>
  <c r="Q49"/>
  <c r="Q50"/>
  <c r="Q51"/>
  <c r="Q52"/>
  <c r="Q53"/>
  <c r="Q54"/>
  <c r="Q30"/>
  <c r="DH198" i="6"/>
  <c r="DH199"/>
  <c r="P12" i="4"/>
  <c r="P13"/>
  <c r="P14"/>
  <c r="P15"/>
  <c r="P16"/>
  <c r="P17"/>
  <c r="P18"/>
  <c r="P19"/>
  <c r="P11"/>
  <c r="P20"/>
  <c r="P25"/>
  <c r="P26"/>
  <c r="P27"/>
  <c r="P28"/>
  <c r="P29"/>
  <c r="P10"/>
  <c r="DG197" i="6"/>
  <c r="P33" i="4"/>
  <c r="P34"/>
  <c r="P35"/>
  <c r="P36"/>
  <c r="P37"/>
  <c r="P38"/>
  <c r="P39"/>
  <c r="P40"/>
  <c r="P41"/>
  <c r="P42"/>
  <c r="P32"/>
  <c r="P44"/>
  <c r="P45"/>
  <c r="P46"/>
  <c r="P47"/>
  <c r="P48"/>
  <c r="P43"/>
  <c r="P49"/>
  <c r="P50"/>
  <c r="P51"/>
  <c r="P52"/>
  <c r="P53"/>
  <c r="P54"/>
  <c r="P30"/>
  <c r="DG198" i="6"/>
  <c r="DG199"/>
  <c r="O12" i="4"/>
  <c r="O13"/>
  <c r="O14"/>
  <c r="O15"/>
  <c r="O16"/>
  <c r="O17"/>
  <c r="O18"/>
  <c r="O19"/>
  <c r="O11"/>
  <c r="O20"/>
  <c r="O25"/>
  <c r="O26"/>
  <c r="O27"/>
  <c r="O28"/>
  <c r="O29"/>
  <c r="O10"/>
  <c r="DF197" i="6"/>
  <c r="O33" i="4"/>
  <c r="O34"/>
  <c r="O35"/>
  <c r="O36"/>
  <c r="O37"/>
  <c r="O38"/>
  <c r="O39"/>
  <c r="O40"/>
  <c r="O41"/>
  <c r="O42"/>
  <c r="O32"/>
  <c r="O44"/>
  <c r="O45"/>
  <c r="O46"/>
  <c r="O47"/>
  <c r="O48"/>
  <c r="O43"/>
  <c r="O49"/>
  <c r="O50"/>
  <c r="O51"/>
  <c r="O52"/>
  <c r="O53"/>
  <c r="O54"/>
  <c r="O30"/>
  <c r="DF198" i="6"/>
  <c r="DF199"/>
  <c r="N12" i="4"/>
  <c r="N13"/>
  <c r="N14"/>
  <c r="N15"/>
  <c r="N16"/>
  <c r="N17"/>
  <c r="N18"/>
  <c r="N19"/>
  <c r="N11"/>
  <c r="N20"/>
  <c r="N25"/>
  <c r="N26"/>
  <c r="N27"/>
  <c r="N28"/>
  <c r="N29"/>
  <c r="N10"/>
  <c r="DE197" i="6"/>
  <c r="N33" i="4"/>
  <c r="N34"/>
  <c r="N35"/>
  <c r="N36"/>
  <c r="N37"/>
  <c r="N38"/>
  <c r="N39"/>
  <c r="N40"/>
  <c r="N41"/>
  <c r="N42"/>
  <c r="N32"/>
  <c r="N44"/>
  <c r="N45"/>
  <c r="N46"/>
  <c r="N47"/>
  <c r="N48"/>
  <c r="N43"/>
  <c r="N49"/>
  <c r="N50"/>
  <c r="N51"/>
  <c r="N52"/>
  <c r="N53"/>
  <c r="N54"/>
  <c r="N30"/>
  <c r="DE198" i="6"/>
  <c r="DE199"/>
  <c r="M12" i="4"/>
  <c r="M13"/>
  <c r="M14"/>
  <c r="M15"/>
  <c r="M16"/>
  <c r="M17"/>
  <c r="M18"/>
  <c r="M19"/>
  <c r="M11"/>
  <c r="M20"/>
  <c r="M25"/>
  <c r="M26"/>
  <c r="M27"/>
  <c r="M28"/>
  <c r="M29"/>
  <c r="M10"/>
  <c r="DD197" i="6"/>
  <c r="M33" i="4"/>
  <c r="M34"/>
  <c r="M35"/>
  <c r="M36"/>
  <c r="M37"/>
  <c r="M38"/>
  <c r="M39"/>
  <c r="M40"/>
  <c r="M41"/>
  <c r="M42"/>
  <c r="M32"/>
  <c r="M44"/>
  <c r="M45"/>
  <c r="M46"/>
  <c r="M47"/>
  <c r="M48"/>
  <c r="M43"/>
  <c r="M49"/>
  <c r="M50"/>
  <c r="M51"/>
  <c r="M52"/>
  <c r="M53"/>
  <c r="M54"/>
  <c r="M30"/>
  <c r="DD198" i="6"/>
  <c r="DD199"/>
  <c r="L12" i="4"/>
  <c r="L13"/>
  <c r="L14"/>
  <c r="L15"/>
  <c r="L16"/>
  <c r="L17"/>
  <c r="L18"/>
  <c r="L19"/>
  <c r="L11"/>
  <c r="L20"/>
  <c r="L25"/>
  <c r="L26"/>
  <c r="L27"/>
  <c r="L28"/>
  <c r="L29"/>
  <c r="L10"/>
  <c r="DC197" i="6"/>
  <c r="L33" i="4"/>
  <c r="L34"/>
  <c r="L35"/>
  <c r="L36"/>
  <c r="L37"/>
  <c r="L38"/>
  <c r="L39"/>
  <c r="L40"/>
  <c r="L41"/>
  <c r="L42"/>
  <c r="L32"/>
  <c r="L44"/>
  <c r="L45"/>
  <c r="L46"/>
  <c r="L47"/>
  <c r="L48"/>
  <c r="L43"/>
  <c r="L49"/>
  <c r="L50"/>
  <c r="L51"/>
  <c r="L52"/>
  <c r="L53"/>
  <c r="L54"/>
  <c r="L30"/>
  <c r="DC198" i="6"/>
  <c r="DC199"/>
  <c r="K12" i="4"/>
  <c r="K13"/>
  <c r="K14"/>
  <c r="K15"/>
  <c r="K16"/>
  <c r="K17"/>
  <c r="K18"/>
  <c r="K19"/>
  <c r="K11"/>
  <c r="K20"/>
  <c r="K25"/>
  <c r="K26"/>
  <c r="K27"/>
  <c r="K28"/>
  <c r="K29"/>
  <c r="K10"/>
  <c r="DB197" i="6"/>
  <c r="K33" i="4"/>
  <c r="K34"/>
  <c r="K35"/>
  <c r="K36"/>
  <c r="K37"/>
  <c r="K38"/>
  <c r="K39"/>
  <c r="K40"/>
  <c r="K41"/>
  <c r="K42"/>
  <c r="K32"/>
  <c r="K44"/>
  <c r="K45"/>
  <c r="K46"/>
  <c r="K47"/>
  <c r="K48"/>
  <c r="K43"/>
  <c r="K49"/>
  <c r="K50"/>
  <c r="K51"/>
  <c r="K52"/>
  <c r="K53"/>
  <c r="K54"/>
  <c r="K30"/>
  <c r="DB198" i="6"/>
  <c r="DB199"/>
  <c r="J12" i="4"/>
  <c r="J13"/>
  <c r="J14"/>
  <c r="J15"/>
  <c r="J16"/>
  <c r="J17"/>
  <c r="J18"/>
  <c r="J19"/>
  <c r="J11"/>
  <c r="J20"/>
  <c r="J25"/>
  <c r="J26"/>
  <c r="J27"/>
  <c r="J28"/>
  <c r="J29"/>
  <c r="J10"/>
  <c r="DA197" i="6"/>
  <c r="J33" i="4"/>
  <c r="J34"/>
  <c r="J35"/>
  <c r="J36"/>
  <c r="J37"/>
  <c r="J38"/>
  <c r="J39"/>
  <c r="J40"/>
  <c r="J41"/>
  <c r="J42"/>
  <c r="J32"/>
  <c r="J44"/>
  <c r="J45"/>
  <c r="J46"/>
  <c r="J47"/>
  <c r="J48"/>
  <c r="J43"/>
  <c r="J49"/>
  <c r="J50"/>
  <c r="J51"/>
  <c r="J52"/>
  <c r="J53"/>
  <c r="J54"/>
  <c r="J30"/>
  <c r="DA198" i="6"/>
  <c r="DA199"/>
  <c r="I12" i="4"/>
  <c r="I13"/>
  <c r="I14"/>
  <c r="I15"/>
  <c r="I16"/>
  <c r="I17"/>
  <c r="I18"/>
  <c r="I19"/>
  <c r="I11"/>
  <c r="I20"/>
  <c r="I25"/>
  <c r="I26"/>
  <c r="I27"/>
  <c r="I28"/>
  <c r="I29"/>
  <c r="I10"/>
  <c r="CZ197" i="6"/>
  <c r="I33" i="4"/>
  <c r="I34"/>
  <c r="I35"/>
  <c r="I36"/>
  <c r="I37"/>
  <c r="I38"/>
  <c r="I39"/>
  <c r="I40"/>
  <c r="I41"/>
  <c r="I42"/>
  <c r="I32"/>
  <c r="I44"/>
  <c r="I45"/>
  <c r="I46"/>
  <c r="I47"/>
  <c r="I48"/>
  <c r="I43"/>
  <c r="I49"/>
  <c r="I50"/>
  <c r="I51"/>
  <c r="I52"/>
  <c r="I53"/>
  <c r="I54"/>
  <c r="I30"/>
  <c r="CZ198" i="6"/>
  <c r="CZ199"/>
  <c r="H12" i="4"/>
  <c r="H13"/>
  <c r="H14"/>
  <c r="H15"/>
  <c r="H16"/>
  <c r="H17"/>
  <c r="H18"/>
  <c r="H19"/>
  <c r="H11"/>
  <c r="H20"/>
  <c r="H25"/>
  <c r="H26"/>
  <c r="H27"/>
  <c r="H28"/>
  <c r="H29"/>
  <c r="H10"/>
  <c r="CY197" i="6"/>
  <c r="H33" i="4"/>
  <c r="H34"/>
  <c r="H35"/>
  <c r="H36"/>
  <c r="H37"/>
  <c r="H38"/>
  <c r="H39"/>
  <c r="H40"/>
  <c r="H41"/>
  <c r="H42"/>
  <c r="H32"/>
  <c r="H44"/>
  <c r="H45"/>
  <c r="H46"/>
  <c r="H47"/>
  <c r="H48"/>
  <c r="H43"/>
  <c r="H49"/>
  <c r="H50"/>
  <c r="H51"/>
  <c r="H52"/>
  <c r="H53"/>
  <c r="H54"/>
  <c r="H30"/>
  <c r="CY198" i="6"/>
  <c r="CY199"/>
  <c r="G12" i="4"/>
  <c r="G13"/>
  <c r="G14"/>
  <c r="G15"/>
  <c r="G16"/>
  <c r="G17"/>
  <c r="G18"/>
  <c r="G19"/>
  <c r="G11"/>
  <c r="G20"/>
  <c r="G25"/>
  <c r="G26"/>
  <c r="G27"/>
  <c r="G28"/>
  <c r="G29"/>
  <c r="G10"/>
  <c r="CX197" i="6"/>
  <c r="G33" i="4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54"/>
  <c r="G30"/>
  <c r="CX198" i="6"/>
  <c r="CX199"/>
  <c r="R12" i="8"/>
  <c r="R13"/>
  <c r="R14"/>
  <c r="R15"/>
  <c r="R16"/>
  <c r="R17"/>
  <c r="R18"/>
  <c r="R19"/>
  <c r="R11"/>
  <c r="R20"/>
  <c r="R25"/>
  <c r="R26"/>
  <c r="R27"/>
  <c r="R28"/>
  <c r="R29"/>
  <c r="R10"/>
  <c r="R33"/>
  <c r="R34"/>
  <c r="R35"/>
  <c r="R36"/>
  <c r="R37"/>
  <c r="R38"/>
  <c r="R39"/>
  <c r="R40"/>
  <c r="R41"/>
  <c r="R42"/>
  <c r="R32"/>
  <c r="R44"/>
  <c r="R45"/>
  <c r="R46"/>
  <c r="R47"/>
  <c r="R48"/>
  <c r="R43"/>
  <c r="R49"/>
  <c r="R50"/>
  <c r="R51"/>
  <c r="R52"/>
  <c r="R53"/>
  <c r="R54"/>
  <c r="R30"/>
  <c r="R55"/>
  <c r="R56"/>
  <c r="CW199" i="6"/>
  <c r="Q12" i="8"/>
  <c r="Q13"/>
  <c r="Q14"/>
  <c r="Q15"/>
  <c r="Q16"/>
  <c r="Q17"/>
  <c r="Q18"/>
  <c r="Q19"/>
  <c r="Q11"/>
  <c r="Q20"/>
  <c r="Q25"/>
  <c r="Q26"/>
  <c r="Q27"/>
  <c r="Q28"/>
  <c r="Q29"/>
  <c r="Q10"/>
  <c r="Q33"/>
  <c r="Q34"/>
  <c r="Q35"/>
  <c r="Q36"/>
  <c r="Q37"/>
  <c r="Q38"/>
  <c r="Q39"/>
  <c r="Q40"/>
  <c r="Q41"/>
  <c r="Q42"/>
  <c r="Q32"/>
  <c r="Q44"/>
  <c r="Q45"/>
  <c r="Q46"/>
  <c r="Q47"/>
  <c r="Q48"/>
  <c r="Q43"/>
  <c r="Q49"/>
  <c r="Q50"/>
  <c r="Q51"/>
  <c r="Q52"/>
  <c r="Q53"/>
  <c r="Q54"/>
  <c r="Q30"/>
  <c r="Q55"/>
  <c r="Q56"/>
  <c r="CV199" i="6"/>
  <c r="P12" i="8"/>
  <c r="P13"/>
  <c r="P14"/>
  <c r="P15"/>
  <c r="P16"/>
  <c r="P17"/>
  <c r="P18"/>
  <c r="P19"/>
  <c r="P11"/>
  <c r="P20"/>
  <c r="P25"/>
  <c r="P26"/>
  <c r="P27"/>
  <c r="P28"/>
  <c r="P29"/>
  <c r="P10"/>
  <c r="P33"/>
  <c r="P34"/>
  <c r="P35"/>
  <c r="P36"/>
  <c r="P37"/>
  <c r="P38"/>
  <c r="P39"/>
  <c r="P40"/>
  <c r="P41"/>
  <c r="P42"/>
  <c r="P32"/>
  <c r="P44"/>
  <c r="P45"/>
  <c r="P46"/>
  <c r="P47"/>
  <c r="P48"/>
  <c r="P43"/>
  <c r="P49"/>
  <c r="P50"/>
  <c r="P51"/>
  <c r="P52"/>
  <c r="P53"/>
  <c r="P54"/>
  <c r="P30"/>
  <c r="P55"/>
  <c r="P56"/>
  <c r="CU199" i="6"/>
  <c r="O12" i="8"/>
  <c r="O13"/>
  <c r="O14"/>
  <c r="O15"/>
  <c r="O16"/>
  <c r="O17"/>
  <c r="O18"/>
  <c r="O19"/>
  <c r="O11"/>
  <c r="O20"/>
  <c r="O25"/>
  <c r="O26"/>
  <c r="O27"/>
  <c r="O28"/>
  <c r="O29"/>
  <c r="O10"/>
  <c r="O33"/>
  <c r="O34"/>
  <c r="O35"/>
  <c r="O36"/>
  <c r="O37"/>
  <c r="O38"/>
  <c r="O39"/>
  <c r="O40"/>
  <c r="O41"/>
  <c r="O42"/>
  <c r="O32"/>
  <c r="O44"/>
  <c r="O45"/>
  <c r="O46"/>
  <c r="O47"/>
  <c r="O48"/>
  <c r="O43"/>
  <c r="O49"/>
  <c r="O50"/>
  <c r="O51"/>
  <c r="O52"/>
  <c r="O53"/>
  <c r="O54"/>
  <c r="O30"/>
  <c r="O55"/>
  <c r="O56"/>
  <c r="CT199" i="6"/>
  <c r="N12" i="8"/>
  <c r="N13"/>
  <c r="N14"/>
  <c r="N15"/>
  <c r="N16"/>
  <c r="N17"/>
  <c r="N18"/>
  <c r="N19"/>
  <c r="N11"/>
  <c r="N20"/>
  <c r="N25"/>
  <c r="N26"/>
  <c r="N27"/>
  <c r="N28"/>
  <c r="N29"/>
  <c r="N10"/>
  <c r="N33"/>
  <c r="N34"/>
  <c r="N35"/>
  <c r="N36"/>
  <c r="N37"/>
  <c r="N38"/>
  <c r="N39"/>
  <c r="N40"/>
  <c r="N41"/>
  <c r="N42"/>
  <c r="N32"/>
  <c r="N44"/>
  <c r="N45"/>
  <c r="N46"/>
  <c r="N47"/>
  <c r="N48"/>
  <c r="N43"/>
  <c r="N49"/>
  <c r="N50"/>
  <c r="N51"/>
  <c r="N52"/>
  <c r="N53"/>
  <c r="N54"/>
  <c r="N30"/>
  <c r="N55"/>
  <c r="N56"/>
  <c r="CS199" i="6"/>
  <c r="M12" i="8"/>
  <c r="M13"/>
  <c r="M14"/>
  <c r="M15"/>
  <c r="M16"/>
  <c r="M17"/>
  <c r="M18"/>
  <c r="M19"/>
  <c r="M11"/>
  <c r="M20"/>
  <c r="M25"/>
  <c r="M26"/>
  <c r="M27"/>
  <c r="M28"/>
  <c r="M29"/>
  <c r="M10"/>
  <c r="M33"/>
  <c r="M34"/>
  <c r="M35"/>
  <c r="M36"/>
  <c r="M37"/>
  <c r="M38"/>
  <c r="M39"/>
  <c r="M40"/>
  <c r="M41"/>
  <c r="M42"/>
  <c r="M32"/>
  <c r="M44"/>
  <c r="M45"/>
  <c r="M46"/>
  <c r="M47"/>
  <c r="M48"/>
  <c r="M43"/>
  <c r="M49"/>
  <c r="M50"/>
  <c r="M51"/>
  <c r="M52"/>
  <c r="M53"/>
  <c r="M54"/>
  <c r="M30"/>
  <c r="M55"/>
  <c r="M56"/>
  <c r="CR199" i="6"/>
  <c r="L12" i="8"/>
  <c r="L13"/>
  <c r="L14"/>
  <c r="L15"/>
  <c r="L16"/>
  <c r="L17"/>
  <c r="L18"/>
  <c r="L19"/>
  <c r="L11"/>
  <c r="L20"/>
  <c r="L25"/>
  <c r="L26"/>
  <c r="L27"/>
  <c r="L28"/>
  <c r="L29"/>
  <c r="L10"/>
  <c r="L33"/>
  <c r="L34"/>
  <c r="L35"/>
  <c r="L36"/>
  <c r="L37"/>
  <c r="L38"/>
  <c r="L39"/>
  <c r="L40"/>
  <c r="L41"/>
  <c r="L42"/>
  <c r="L32"/>
  <c r="L44"/>
  <c r="L45"/>
  <c r="L46"/>
  <c r="L47"/>
  <c r="L48"/>
  <c r="L43"/>
  <c r="L49"/>
  <c r="L50"/>
  <c r="L51"/>
  <c r="L52"/>
  <c r="L53"/>
  <c r="L54"/>
  <c r="L30"/>
  <c r="L55"/>
  <c r="L56"/>
  <c r="CQ199" i="6"/>
  <c r="K12" i="8"/>
  <c r="K13"/>
  <c r="K14"/>
  <c r="K15"/>
  <c r="K16"/>
  <c r="K17"/>
  <c r="K18"/>
  <c r="K19"/>
  <c r="K11"/>
  <c r="K20"/>
  <c r="K25"/>
  <c r="K26"/>
  <c r="K27"/>
  <c r="K28"/>
  <c r="K29"/>
  <c r="K10"/>
  <c r="K33"/>
  <c r="K34"/>
  <c r="K35"/>
  <c r="K36"/>
  <c r="K37"/>
  <c r="K38"/>
  <c r="K39"/>
  <c r="K40"/>
  <c r="K41"/>
  <c r="K42"/>
  <c r="K32"/>
  <c r="K44"/>
  <c r="K45"/>
  <c r="K46"/>
  <c r="K47"/>
  <c r="K48"/>
  <c r="K43"/>
  <c r="K49"/>
  <c r="K50"/>
  <c r="K51"/>
  <c r="K52"/>
  <c r="K53"/>
  <c r="K54"/>
  <c r="K30"/>
  <c r="K55"/>
  <c r="K56"/>
  <c r="CP199" i="6"/>
  <c r="J12" i="8"/>
  <c r="J13"/>
  <c r="J14"/>
  <c r="J15"/>
  <c r="J16"/>
  <c r="J17"/>
  <c r="J18"/>
  <c r="J19"/>
  <c r="J11"/>
  <c r="J20"/>
  <c r="J25"/>
  <c r="J26"/>
  <c r="J27"/>
  <c r="J28"/>
  <c r="J29"/>
  <c r="J10"/>
  <c r="J33"/>
  <c r="J34"/>
  <c r="J35"/>
  <c r="J36"/>
  <c r="J37"/>
  <c r="J38"/>
  <c r="J39"/>
  <c r="J40"/>
  <c r="J41"/>
  <c r="J42"/>
  <c r="J32"/>
  <c r="J44"/>
  <c r="J45"/>
  <c r="J46"/>
  <c r="J47"/>
  <c r="J48"/>
  <c r="J43"/>
  <c r="J49"/>
  <c r="J50"/>
  <c r="J51"/>
  <c r="J52"/>
  <c r="J53"/>
  <c r="J54"/>
  <c r="J30"/>
  <c r="J55"/>
  <c r="J56"/>
  <c r="CO199" i="6"/>
  <c r="I12" i="8"/>
  <c r="I13"/>
  <c r="I14"/>
  <c r="I15"/>
  <c r="I16"/>
  <c r="I17"/>
  <c r="I18"/>
  <c r="I19"/>
  <c r="I11"/>
  <c r="I20"/>
  <c r="I25"/>
  <c r="I26"/>
  <c r="I27"/>
  <c r="I28"/>
  <c r="I29"/>
  <c r="I10"/>
  <c r="I33"/>
  <c r="I34"/>
  <c r="I35"/>
  <c r="I36"/>
  <c r="I37"/>
  <c r="I38"/>
  <c r="I39"/>
  <c r="I40"/>
  <c r="I41"/>
  <c r="I42"/>
  <c r="I32"/>
  <c r="I44"/>
  <c r="I45"/>
  <c r="I46"/>
  <c r="I47"/>
  <c r="I48"/>
  <c r="I43"/>
  <c r="I49"/>
  <c r="I50"/>
  <c r="I51"/>
  <c r="I52"/>
  <c r="I53"/>
  <c r="I54"/>
  <c r="I30"/>
  <c r="I55"/>
  <c r="I56"/>
  <c r="CN199" i="6"/>
  <c r="H12" i="8"/>
  <c r="H13"/>
  <c r="H14"/>
  <c r="H15"/>
  <c r="H16"/>
  <c r="H17"/>
  <c r="H18"/>
  <c r="H19"/>
  <c r="H11"/>
  <c r="H20"/>
  <c r="H25"/>
  <c r="H26"/>
  <c r="H27"/>
  <c r="H28"/>
  <c r="H29"/>
  <c r="H10"/>
  <c r="H33"/>
  <c r="H34"/>
  <c r="H35"/>
  <c r="H36"/>
  <c r="H37"/>
  <c r="H38"/>
  <c r="H39"/>
  <c r="H40"/>
  <c r="H41"/>
  <c r="H42"/>
  <c r="H32"/>
  <c r="H44"/>
  <c r="H45"/>
  <c r="H46"/>
  <c r="H47"/>
  <c r="H48"/>
  <c r="H43"/>
  <c r="H49"/>
  <c r="H50"/>
  <c r="H51"/>
  <c r="H52"/>
  <c r="H53"/>
  <c r="H54"/>
  <c r="H30"/>
  <c r="H55"/>
  <c r="H56"/>
  <c r="CM199" i="6"/>
  <c r="G12" i="8"/>
  <c r="G13"/>
  <c r="G14"/>
  <c r="G15"/>
  <c r="G16"/>
  <c r="G17"/>
  <c r="G18"/>
  <c r="G19"/>
  <c r="G11"/>
  <c r="G20"/>
  <c r="G25"/>
  <c r="G26"/>
  <c r="G27"/>
  <c r="G28"/>
  <c r="G29"/>
  <c r="G10"/>
  <c r="G33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54"/>
  <c r="G30"/>
  <c r="G55"/>
  <c r="G56"/>
  <c r="CL199" i="6"/>
  <c r="E199"/>
  <c r="CW198"/>
  <c r="CV198"/>
  <c r="CU198"/>
  <c r="CT198"/>
  <c r="CS198"/>
  <c r="CR198"/>
  <c r="CQ198"/>
  <c r="CP198"/>
  <c r="CO198"/>
  <c r="CN198"/>
  <c r="CM198"/>
  <c r="CL198"/>
  <c r="E198"/>
  <c r="CW197"/>
  <c r="CV197"/>
  <c r="CU197"/>
  <c r="CT197"/>
  <c r="CS197"/>
  <c r="CR197"/>
  <c r="CQ197"/>
  <c r="CP197"/>
  <c r="CO197"/>
  <c r="CN197"/>
  <c r="CM197"/>
  <c r="CL197"/>
  <c r="E197"/>
  <c r="DI57"/>
  <c r="DH57"/>
  <c r="DG57"/>
  <c r="DF57"/>
  <c r="DE57"/>
  <c r="DD57"/>
  <c r="DC57"/>
  <c r="DB57"/>
  <c r="DA57"/>
  <c r="CZ57"/>
  <c r="CY57"/>
  <c r="CX57"/>
  <c r="DI56"/>
  <c r="DH56"/>
  <c r="DG56"/>
  <c r="DF56"/>
  <c r="DE56"/>
  <c r="DD56"/>
  <c r="DC56"/>
  <c r="DB56"/>
  <c r="DA56"/>
  <c r="CZ56"/>
  <c r="CY56"/>
  <c r="CX56"/>
  <c r="DI53"/>
  <c r="DH53"/>
  <c r="DG53"/>
  <c r="DF53"/>
  <c r="DE53"/>
  <c r="DD53"/>
  <c r="DC53"/>
  <c r="DB53"/>
  <c r="DA53"/>
  <c r="CZ53"/>
  <c r="CY53"/>
  <c r="CX53"/>
  <c r="DI50"/>
  <c r="DH50"/>
  <c r="DG50"/>
  <c r="DF50"/>
  <c r="DE50"/>
  <c r="DD50"/>
  <c r="DC50"/>
  <c r="DB50"/>
  <c r="DA50"/>
  <c r="CZ50"/>
  <c r="CY50"/>
  <c r="CX50"/>
  <c r="DI47"/>
  <c r="DH47"/>
  <c r="DG47"/>
  <c r="DF47"/>
  <c r="DE47"/>
  <c r="DD47"/>
  <c r="DC47"/>
  <c r="DB47"/>
  <c r="DA47"/>
  <c r="CZ47"/>
  <c r="CY47"/>
  <c r="CX47"/>
  <c r="DI41"/>
  <c r="DH41"/>
  <c r="DG41"/>
  <c r="DF41"/>
  <c r="DE41"/>
  <c r="DD41"/>
  <c r="DC41"/>
  <c r="DB41"/>
  <c r="DA41"/>
  <c r="CZ41"/>
  <c r="CY41"/>
  <c r="CX41"/>
  <c r="DI31"/>
  <c r="DH31"/>
  <c r="DG31"/>
  <c r="DF31"/>
  <c r="DE31"/>
  <c r="DD31"/>
  <c r="DC31"/>
  <c r="DB31"/>
  <c r="DA31"/>
  <c r="CZ31"/>
  <c r="CY31"/>
  <c r="CX31"/>
  <c r="DI24"/>
  <c r="DH24"/>
  <c r="DG24"/>
  <c r="DF24"/>
  <c r="DE24"/>
  <c r="DD24"/>
  <c r="DC24"/>
  <c r="DB24"/>
  <c r="DA24"/>
  <c r="CZ24"/>
  <c r="CY24"/>
  <c r="CX24"/>
  <c r="DI5"/>
  <c r="DH5"/>
  <c r="DG5"/>
  <c r="DF5"/>
  <c r="DE5"/>
  <c r="DD5"/>
  <c r="DC5"/>
  <c r="DB5"/>
  <c r="DA5"/>
  <c r="CZ5"/>
  <c r="CY5"/>
  <c r="CX5"/>
  <c r="DI4"/>
  <c r="DH4"/>
  <c r="DG4"/>
  <c r="DF4"/>
  <c r="DE4"/>
  <c r="DD4"/>
  <c r="DC4"/>
  <c r="DB4"/>
  <c r="DA4"/>
  <c r="CZ4"/>
  <c r="CY4"/>
  <c r="CX4"/>
  <c r="G106" i="9"/>
  <c r="G107"/>
  <c r="G108"/>
  <c r="G109"/>
  <c r="G110"/>
  <c r="G111"/>
  <c r="G112"/>
  <c r="G113"/>
  <c r="G105"/>
  <c r="G115"/>
  <c r="G116"/>
  <c r="G117"/>
  <c r="G118"/>
  <c r="G114"/>
  <c r="G119"/>
  <c r="G120"/>
  <c r="G121"/>
  <c r="G122"/>
  <c r="G123"/>
  <c r="G104"/>
  <c r="G127"/>
  <c r="G128"/>
  <c r="G129"/>
  <c r="G130"/>
  <c r="G131"/>
  <c r="G132"/>
  <c r="G133"/>
  <c r="G134"/>
  <c r="G135"/>
  <c r="G136"/>
  <c r="G126"/>
  <c r="G138"/>
  <c r="G139"/>
  <c r="G140"/>
  <c r="G141"/>
  <c r="G142"/>
  <c r="G137"/>
  <c r="G143"/>
  <c r="G144"/>
  <c r="G145"/>
  <c r="G146"/>
  <c r="G147"/>
  <c r="G124"/>
  <c r="G148"/>
  <c r="G151"/>
  <c r="G152"/>
  <c r="G153"/>
  <c r="G150"/>
  <c r="G154"/>
  <c r="G156"/>
  <c r="G157"/>
  <c r="G158"/>
  <c r="G159"/>
  <c r="H106"/>
  <c r="H107"/>
  <c r="H108"/>
  <c r="H109"/>
  <c r="H110"/>
  <c r="H111"/>
  <c r="H112"/>
  <c r="H113"/>
  <c r="H105"/>
  <c r="H115"/>
  <c r="H116"/>
  <c r="H117"/>
  <c r="H118"/>
  <c r="H114"/>
  <c r="H119"/>
  <c r="H120"/>
  <c r="H121"/>
  <c r="H122"/>
  <c r="H123"/>
  <c r="H104"/>
  <c r="H127"/>
  <c r="H128"/>
  <c r="H129"/>
  <c r="H130"/>
  <c r="H131"/>
  <c r="H132"/>
  <c r="H133"/>
  <c r="H134"/>
  <c r="H135"/>
  <c r="H136"/>
  <c r="H126"/>
  <c r="H138"/>
  <c r="H139"/>
  <c r="H140"/>
  <c r="H141"/>
  <c r="H142"/>
  <c r="H137"/>
  <c r="H143"/>
  <c r="H144"/>
  <c r="H145"/>
  <c r="H146"/>
  <c r="H147"/>
  <c r="H124"/>
  <c r="H148"/>
  <c r="H151"/>
  <c r="H152"/>
  <c r="H153"/>
  <c r="H150"/>
  <c r="H154"/>
  <c r="H156"/>
  <c r="H157"/>
  <c r="H158"/>
  <c r="H159"/>
  <c r="I106"/>
  <c r="I107"/>
  <c r="I108"/>
  <c r="I109"/>
  <c r="I110"/>
  <c r="I111"/>
  <c r="I112"/>
  <c r="I113"/>
  <c r="I105"/>
  <c r="I115"/>
  <c r="I116"/>
  <c r="I117"/>
  <c r="I118"/>
  <c r="I114"/>
  <c r="I119"/>
  <c r="I120"/>
  <c r="I121"/>
  <c r="I122"/>
  <c r="I123"/>
  <c r="I104"/>
  <c r="I127"/>
  <c r="I128"/>
  <c r="I129"/>
  <c r="I130"/>
  <c r="I131"/>
  <c r="I132"/>
  <c r="I133"/>
  <c r="I134"/>
  <c r="I135"/>
  <c r="I136"/>
  <c r="I126"/>
  <c r="I138"/>
  <c r="I139"/>
  <c r="I140"/>
  <c r="I141"/>
  <c r="I142"/>
  <c r="I137"/>
  <c r="I143"/>
  <c r="I144"/>
  <c r="I145"/>
  <c r="I146"/>
  <c r="I147"/>
  <c r="I124"/>
  <c r="I148"/>
  <c r="I151"/>
  <c r="I152"/>
  <c r="I153"/>
  <c r="I150"/>
  <c r="I154"/>
  <c r="I156"/>
  <c r="I157"/>
  <c r="I158"/>
  <c r="I159"/>
  <c r="J106"/>
  <c r="J107"/>
  <c r="J108"/>
  <c r="J109"/>
  <c r="J110"/>
  <c r="J111"/>
  <c r="J112"/>
  <c r="J113"/>
  <c r="J105"/>
  <c r="J115"/>
  <c r="J116"/>
  <c r="J117"/>
  <c r="J118"/>
  <c r="J114"/>
  <c r="J119"/>
  <c r="J120"/>
  <c r="J121"/>
  <c r="J122"/>
  <c r="J123"/>
  <c r="J104"/>
  <c r="J127"/>
  <c r="J128"/>
  <c r="J129"/>
  <c r="J130"/>
  <c r="J131"/>
  <c r="J132"/>
  <c r="J133"/>
  <c r="J134"/>
  <c r="J135"/>
  <c r="J136"/>
  <c r="J126"/>
  <c r="J138"/>
  <c r="J139"/>
  <c r="J140"/>
  <c r="J141"/>
  <c r="J142"/>
  <c r="J137"/>
  <c r="J143"/>
  <c r="J144"/>
  <c r="J145"/>
  <c r="J146"/>
  <c r="J147"/>
  <c r="J124"/>
  <c r="J148"/>
  <c r="J151"/>
  <c r="J152"/>
  <c r="J153"/>
  <c r="J150"/>
  <c r="J154"/>
  <c r="J156"/>
  <c r="J157"/>
  <c r="J158"/>
  <c r="J159"/>
  <c r="K106"/>
  <c r="K107"/>
  <c r="K108"/>
  <c r="K109"/>
  <c r="K110"/>
  <c r="K111"/>
  <c r="K112"/>
  <c r="K113"/>
  <c r="K105"/>
  <c r="K115"/>
  <c r="K116"/>
  <c r="K117"/>
  <c r="K118"/>
  <c r="K114"/>
  <c r="K119"/>
  <c r="K120"/>
  <c r="K121"/>
  <c r="K122"/>
  <c r="K123"/>
  <c r="K104"/>
  <c r="K127"/>
  <c r="K128"/>
  <c r="K129"/>
  <c r="K130"/>
  <c r="K131"/>
  <c r="K132"/>
  <c r="K133"/>
  <c r="K134"/>
  <c r="K135"/>
  <c r="K136"/>
  <c r="K126"/>
  <c r="K138"/>
  <c r="K139"/>
  <c r="K140"/>
  <c r="K141"/>
  <c r="K142"/>
  <c r="K137"/>
  <c r="K143"/>
  <c r="K144"/>
  <c r="K145"/>
  <c r="K146"/>
  <c r="K147"/>
  <c r="K124"/>
  <c r="K148"/>
  <c r="K151"/>
  <c r="K152"/>
  <c r="K153"/>
  <c r="K150"/>
  <c r="K154"/>
  <c r="K156"/>
  <c r="K157"/>
  <c r="K158"/>
  <c r="K159"/>
  <c r="L106"/>
  <c r="L107"/>
  <c r="L108"/>
  <c r="L109"/>
  <c r="L110"/>
  <c r="L111"/>
  <c r="L112"/>
  <c r="L113"/>
  <c r="L105"/>
  <c r="L115"/>
  <c r="L116"/>
  <c r="L117"/>
  <c r="L118"/>
  <c r="L114"/>
  <c r="L119"/>
  <c r="L120"/>
  <c r="L121"/>
  <c r="L122"/>
  <c r="L123"/>
  <c r="L104"/>
  <c r="L127"/>
  <c r="L128"/>
  <c r="L129"/>
  <c r="L130"/>
  <c r="L131"/>
  <c r="L132"/>
  <c r="L133"/>
  <c r="L134"/>
  <c r="L135"/>
  <c r="L136"/>
  <c r="L126"/>
  <c r="L138"/>
  <c r="L139"/>
  <c r="L140"/>
  <c r="L141"/>
  <c r="L142"/>
  <c r="L137"/>
  <c r="L143"/>
  <c r="L144"/>
  <c r="L145"/>
  <c r="L146"/>
  <c r="L147"/>
  <c r="L124"/>
  <c r="L148"/>
  <c r="L151"/>
  <c r="L152"/>
  <c r="L153"/>
  <c r="L150"/>
  <c r="L154"/>
  <c r="L156"/>
  <c r="L157"/>
  <c r="L158"/>
  <c r="L159"/>
  <c r="M106"/>
  <c r="M107"/>
  <c r="M108"/>
  <c r="M109"/>
  <c r="M110"/>
  <c r="M111"/>
  <c r="M112"/>
  <c r="M113"/>
  <c r="M105"/>
  <c r="M115"/>
  <c r="M116"/>
  <c r="M117"/>
  <c r="M118"/>
  <c r="M114"/>
  <c r="M119"/>
  <c r="M120"/>
  <c r="M121"/>
  <c r="M122"/>
  <c r="M123"/>
  <c r="M104"/>
  <c r="M127"/>
  <c r="M128"/>
  <c r="M129"/>
  <c r="M130"/>
  <c r="M131"/>
  <c r="M132"/>
  <c r="M133"/>
  <c r="M134"/>
  <c r="M135"/>
  <c r="M136"/>
  <c r="M126"/>
  <c r="M138"/>
  <c r="M139"/>
  <c r="M140"/>
  <c r="M141"/>
  <c r="M142"/>
  <c r="M137"/>
  <c r="M143"/>
  <c r="M144"/>
  <c r="M145"/>
  <c r="M146"/>
  <c r="M147"/>
  <c r="M124"/>
  <c r="M148"/>
  <c r="M151"/>
  <c r="M152"/>
  <c r="M153"/>
  <c r="M150"/>
  <c r="M154"/>
  <c r="M156"/>
  <c r="M157"/>
  <c r="M158"/>
  <c r="M159"/>
  <c r="N106"/>
  <c r="N107"/>
  <c r="N108"/>
  <c r="N109"/>
  <c r="N110"/>
  <c r="N111"/>
  <c r="N112"/>
  <c r="N113"/>
  <c r="N105"/>
  <c r="N115"/>
  <c r="N116"/>
  <c r="N117"/>
  <c r="N118"/>
  <c r="N114"/>
  <c r="N119"/>
  <c r="N120"/>
  <c r="N121"/>
  <c r="N122"/>
  <c r="N123"/>
  <c r="N104"/>
  <c r="N127"/>
  <c r="N128"/>
  <c r="N129"/>
  <c r="N130"/>
  <c r="N131"/>
  <c r="N132"/>
  <c r="N133"/>
  <c r="N134"/>
  <c r="N135"/>
  <c r="N136"/>
  <c r="N126"/>
  <c r="N138"/>
  <c r="N139"/>
  <c r="N140"/>
  <c r="N141"/>
  <c r="N142"/>
  <c r="N137"/>
  <c r="N143"/>
  <c r="N144"/>
  <c r="N145"/>
  <c r="N146"/>
  <c r="N147"/>
  <c r="N124"/>
  <c r="N148"/>
  <c r="N151"/>
  <c r="N152"/>
  <c r="N153"/>
  <c r="N150"/>
  <c r="N154"/>
  <c r="N156"/>
  <c r="N157"/>
  <c r="N158"/>
  <c r="N159"/>
  <c r="O106"/>
  <c r="O107"/>
  <c r="O108"/>
  <c r="O109"/>
  <c r="O110"/>
  <c r="O111"/>
  <c r="O112"/>
  <c r="O113"/>
  <c r="O105"/>
  <c r="O115"/>
  <c r="O116"/>
  <c r="O117"/>
  <c r="O118"/>
  <c r="O114"/>
  <c r="O119"/>
  <c r="O120"/>
  <c r="O121"/>
  <c r="O122"/>
  <c r="O123"/>
  <c r="O104"/>
  <c r="O127"/>
  <c r="O128"/>
  <c r="O129"/>
  <c r="O130"/>
  <c r="O131"/>
  <c r="O132"/>
  <c r="O133"/>
  <c r="O134"/>
  <c r="O135"/>
  <c r="O136"/>
  <c r="O126"/>
  <c r="O138"/>
  <c r="O139"/>
  <c r="O140"/>
  <c r="O141"/>
  <c r="O142"/>
  <c r="O137"/>
  <c r="O143"/>
  <c r="O144"/>
  <c r="O145"/>
  <c r="O146"/>
  <c r="O147"/>
  <c r="O124"/>
  <c r="O148"/>
  <c r="O151"/>
  <c r="O152"/>
  <c r="O153"/>
  <c r="O150"/>
  <c r="O154"/>
  <c r="O156"/>
  <c r="O157"/>
  <c r="O158"/>
  <c r="O159"/>
  <c r="P106"/>
  <c r="P107"/>
  <c r="P108"/>
  <c r="P109"/>
  <c r="P110"/>
  <c r="P111"/>
  <c r="P112"/>
  <c r="P113"/>
  <c r="P105"/>
  <c r="P115"/>
  <c r="P116"/>
  <c r="P117"/>
  <c r="P118"/>
  <c r="P114"/>
  <c r="P119"/>
  <c r="P120"/>
  <c r="P121"/>
  <c r="P122"/>
  <c r="P123"/>
  <c r="P104"/>
  <c r="P127"/>
  <c r="P128"/>
  <c r="P129"/>
  <c r="P130"/>
  <c r="P131"/>
  <c r="P132"/>
  <c r="P133"/>
  <c r="P134"/>
  <c r="P135"/>
  <c r="P136"/>
  <c r="P126"/>
  <c r="P138"/>
  <c r="P139"/>
  <c r="P140"/>
  <c r="P141"/>
  <c r="P142"/>
  <c r="P137"/>
  <c r="P143"/>
  <c r="P144"/>
  <c r="P145"/>
  <c r="P146"/>
  <c r="P147"/>
  <c r="P124"/>
  <c r="P148"/>
  <c r="P151"/>
  <c r="P152"/>
  <c r="P153"/>
  <c r="P150"/>
  <c r="P154"/>
  <c r="P156"/>
  <c r="P157"/>
  <c r="P158"/>
  <c r="P159"/>
  <c r="Q106"/>
  <c r="Q107"/>
  <c r="Q108"/>
  <c r="Q109"/>
  <c r="Q110"/>
  <c r="Q111"/>
  <c r="Q112"/>
  <c r="Q113"/>
  <c r="Q105"/>
  <c r="Q115"/>
  <c r="Q116"/>
  <c r="Q117"/>
  <c r="Q118"/>
  <c r="Q114"/>
  <c r="Q119"/>
  <c r="Q120"/>
  <c r="Q121"/>
  <c r="Q122"/>
  <c r="Q123"/>
  <c r="Q104"/>
  <c r="Q127"/>
  <c r="Q128"/>
  <c r="Q129"/>
  <c r="Q130"/>
  <c r="Q131"/>
  <c r="Q132"/>
  <c r="Q133"/>
  <c r="Q134"/>
  <c r="Q135"/>
  <c r="Q136"/>
  <c r="Q126"/>
  <c r="Q138"/>
  <c r="Q139"/>
  <c r="Q140"/>
  <c r="Q141"/>
  <c r="Q142"/>
  <c r="Q137"/>
  <c r="Q143"/>
  <c r="Q144"/>
  <c r="Q145"/>
  <c r="Q146"/>
  <c r="Q147"/>
  <c r="Q124"/>
  <c r="Q148"/>
  <c r="Q151"/>
  <c r="Q152"/>
  <c r="Q153"/>
  <c r="Q150"/>
  <c r="Q154"/>
  <c r="Q156"/>
  <c r="Q157"/>
  <c r="Q158"/>
  <c r="Q159"/>
  <c r="R106"/>
  <c r="R107"/>
  <c r="R108"/>
  <c r="R109"/>
  <c r="R110"/>
  <c r="R111"/>
  <c r="R112"/>
  <c r="R113"/>
  <c r="R105"/>
  <c r="R115"/>
  <c r="R116"/>
  <c r="R117"/>
  <c r="R118"/>
  <c r="R114"/>
  <c r="R119"/>
  <c r="R120"/>
  <c r="R121"/>
  <c r="R122"/>
  <c r="R123"/>
  <c r="R104"/>
  <c r="R127"/>
  <c r="R128"/>
  <c r="R129"/>
  <c r="R130"/>
  <c r="R131"/>
  <c r="R132"/>
  <c r="R133"/>
  <c r="R134"/>
  <c r="R135"/>
  <c r="R136"/>
  <c r="R126"/>
  <c r="R138"/>
  <c r="R139"/>
  <c r="R140"/>
  <c r="R141"/>
  <c r="R142"/>
  <c r="R137"/>
  <c r="R143"/>
  <c r="R144"/>
  <c r="R145"/>
  <c r="R146"/>
  <c r="R147"/>
  <c r="R124"/>
  <c r="R148"/>
  <c r="R151"/>
  <c r="R152"/>
  <c r="R153"/>
  <c r="R150"/>
  <c r="R154"/>
  <c r="R156"/>
  <c r="R157"/>
  <c r="R158"/>
  <c r="R159"/>
  <c r="S159"/>
  <c r="T159"/>
  <c r="B159"/>
  <c r="A159"/>
  <c r="S158"/>
  <c r="T158"/>
  <c r="B158"/>
  <c r="A158"/>
  <c r="S157"/>
  <c r="T157"/>
  <c r="B157"/>
  <c r="A157"/>
  <c r="S156"/>
  <c r="T156"/>
  <c r="B156"/>
  <c r="A156"/>
  <c r="G155"/>
  <c r="H155"/>
  <c r="I155"/>
  <c r="J155"/>
  <c r="K155"/>
  <c r="L155"/>
  <c r="M155"/>
  <c r="N155"/>
  <c r="O155"/>
  <c r="P155"/>
  <c r="Q155"/>
  <c r="R155"/>
  <c r="S155"/>
  <c r="T155"/>
  <c r="B155"/>
  <c r="A155"/>
  <c r="S154"/>
  <c r="T154"/>
  <c r="B154"/>
  <c r="A154"/>
  <c r="S153"/>
  <c r="T153"/>
  <c r="B153"/>
  <c r="A153"/>
  <c r="S152"/>
  <c r="T152"/>
  <c r="B152"/>
  <c r="A152"/>
  <c r="S151"/>
  <c r="T151"/>
  <c r="B151"/>
  <c r="A151"/>
  <c r="S150"/>
  <c r="T150"/>
  <c r="B150"/>
  <c r="A150"/>
  <c r="G149"/>
  <c r="H149"/>
  <c r="I149"/>
  <c r="J149"/>
  <c r="K149"/>
  <c r="L149"/>
  <c r="M149"/>
  <c r="N149"/>
  <c r="O149"/>
  <c r="P149"/>
  <c r="Q149"/>
  <c r="R149"/>
  <c r="S149"/>
  <c r="T149"/>
  <c r="B149"/>
  <c r="A149"/>
  <c r="S148"/>
  <c r="T148"/>
  <c r="B148"/>
  <c r="A148"/>
  <c r="S147"/>
  <c r="T147"/>
  <c r="B147"/>
  <c r="A147"/>
  <c r="S146"/>
  <c r="T146"/>
  <c r="B146"/>
  <c r="A146"/>
  <c r="S145"/>
  <c r="T145"/>
  <c r="B145"/>
  <c r="A145"/>
  <c r="S144"/>
  <c r="T144"/>
  <c r="B144"/>
  <c r="A144"/>
  <c r="S143"/>
  <c r="T143"/>
  <c r="B143"/>
  <c r="A143"/>
  <c r="S142"/>
  <c r="T142"/>
  <c r="B142"/>
  <c r="A142"/>
  <c r="S141"/>
  <c r="T141"/>
  <c r="B141"/>
  <c r="A141"/>
  <c r="S140"/>
  <c r="T140"/>
  <c r="B140"/>
  <c r="A140"/>
  <c r="S139"/>
  <c r="T139"/>
  <c r="B139"/>
  <c r="A139"/>
  <c r="S138"/>
  <c r="T138"/>
  <c r="B138"/>
  <c r="A138"/>
  <c r="S137"/>
  <c r="T137"/>
  <c r="B137"/>
  <c r="A137"/>
  <c r="S136"/>
  <c r="T136"/>
  <c r="B136"/>
  <c r="A136"/>
  <c r="S135"/>
  <c r="T135"/>
  <c r="B135"/>
  <c r="A135"/>
  <c r="S134"/>
  <c r="T134"/>
  <c r="B134"/>
  <c r="A134"/>
  <c r="S133"/>
  <c r="T133"/>
  <c r="B133"/>
  <c r="A133"/>
  <c r="S132"/>
  <c r="T132"/>
  <c r="B132"/>
  <c r="A132"/>
  <c r="S131"/>
  <c r="T131"/>
  <c r="B131"/>
  <c r="A131"/>
  <c r="S130"/>
  <c r="T130"/>
  <c r="B130"/>
  <c r="A130"/>
  <c r="S129"/>
  <c r="T129"/>
  <c r="B129"/>
  <c r="A129"/>
  <c r="S128"/>
  <c r="T128"/>
  <c r="B128"/>
  <c r="A128"/>
  <c r="S127"/>
  <c r="T127"/>
  <c r="B127"/>
  <c r="A127"/>
  <c r="S126"/>
  <c r="T126"/>
  <c r="B126"/>
  <c r="A126"/>
  <c r="G125"/>
  <c r="H125"/>
  <c r="I125"/>
  <c r="J125"/>
  <c r="K125"/>
  <c r="L125"/>
  <c r="M125"/>
  <c r="N125"/>
  <c r="O125"/>
  <c r="P125"/>
  <c r="Q125"/>
  <c r="R125"/>
  <c r="S125"/>
  <c r="T125"/>
  <c r="B125"/>
  <c r="A125"/>
  <c r="S124"/>
  <c r="T124"/>
  <c r="B124"/>
  <c r="A124"/>
  <c r="S123"/>
  <c r="T123"/>
  <c r="B123"/>
  <c r="A123"/>
  <c r="S122"/>
  <c r="T122"/>
  <c r="B122"/>
  <c r="A122"/>
  <c r="S121"/>
  <c r="T121"/>
  <c r="B121"/>
  <c r="A121"/>
  <c r="S120"/>
  <c r="T120"/>
  <c r="B120"/>
  <c r="A120"/>
  <c r="S119"/>
  <c r="T119"/>
  <c r="B119"/>
  <c r="A119"/>
  <c r="S118"/>
  <c r="T118"/>
  <c r="B118"/>
  <c r="A118"/>
  <c r="S117"/>
  <c r="T117"/>
  <c r="B117"/>
  <c r="A117"/>
  <c r="S116"/>
  <c r="T116"/>
  <c r="B116"/>
  <c r="A116"/>
  <c r="S115"/>
  <c r="T115"/>
  <c r="B115"/>
  <c r="A115"/>
  <c r="S114"/>
  <c r="T114"/>
  <c r="B114"/>
  <c r="A114"/>
  <c r="S113"/>
  <c r="T113"/>
  <c r="B113"/>
  <c r="A113"/>
  <c r="S112"/>
  <c r="T112"/>
  <c r="B112"/>
  <c r="A112"/>
  <c r="S111"/>
  <c r="T111"/>
  <c r="B111"/>
  <c r="A111"/>
  <c r="S110"/>
  <c r="T110"/>
  <c r="B110"/>
  <c r="A110"/>
  <c r="S109"/>
  <c r="T109"/>
  <c r="B109"/>
  <c r="A109"/>
  <c r="S108"/>
  <c r="T108"/>
  <c r="B108"/>
  <c r="A108"/>
  <c r="S107"/>
  <c r="T107"/>
  <c r="B107"/>
  <c r="A107"/>
  <c r="S106"/>
  <c r="T106"/>
  <c r="B106"/>
  <c r="A106"/>
  <c r="S105"/>
  <c r="T105"/>
  <c r="B105"/>
  <c r="A105"/>
  <c r="S104"/>
  <c r="T104"/>
  <c r="B104"/>
  <c r="A104"/>
  <c r="T9"/>
  <c r="T103"/>
  <c r="T102"/>
  <c r="S102"/>
  <c r="R8"/>
  <c r="R102"/>
  <c r="Q8"/>
  <c r="Q102"/>
  <c r="P8"/>
  <c r="P102"/>
  <c r="O8"/>
  <c r="O102"/>
  <c r="N8"/>
  <c r="N102"/>
  <c r="M8"/>
  <c r="M102"/>
  <c r="L8"/>
  <c r="L102"/>
  <c r="K8"/>
  <c r="K102"/>
  <c r="J8"/>
  <c r="J102"/>
  <c r="I8"/>
  <c r="I102"/>
  <c r="H8"/>
  <c r="H102"/>
  <c r="G8"/>
  <c r="G102"/>
  <c r="S7"/>
  <c r="S101"/>
  <c r="B101"/>
  <c r="R100"/>
  <c r="Q100"/>
  <c r="P100"/>
  <c r="O100"/>
  <c r="N100"/>
  <c r="M100"/>
  <c r="L100"/>
  <c r="K100"/>
  <c r="J100"/>
  <c r="I100"/>
  <c r="H100"/>
  <c r="G100"/>
  <c r="G12"/>
  <c r="G13"/>
  <c r="G14"/>
  <c r="G15"/>
  <c r="G16"/>
  <c r="G17"/>
  <c r="G18"/>
  <c r="G19"/>
  <c r="G11"/>
  <c r="G20"/>
  <c r="G25"/>
  <c r="G26"/>
  <c r="G27"/>
  <c r="G28"/>
  <c r="G29"/>
  <c r="G10"/>
  <c r="G33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30"/>
  <c r="G54"/>
  <c r="G57"/>
  <c r="G58"/>
  <c r="G59"/>
  <c r="G56"/>
  <c r="G60"/>
  <c r="G62"/>
  <c r="G63"/>
  <c r="G64"/>
  <c r="G65"/>
  <c r="H12"/>
  <c r="H13"/>
  <c r="H14"/>
  <c r="H15"/>
  <c r="H16"/>
  <c r="H17"/>
  <c r="H18"/>
  <c r="H19"/>
  <c r="H11"/>
  <c r="H20"/>
  <c r="H25"/>
  <c r="H26"/>
  <c r="H27"/>
  <c r="H28"/>
  <c r="H29"/>
  <c r="H10"/>
  <c r="H33"/>
  <c r="H34"/>
  <c r="H35"/>
  <c r="H36"/>
  <c r="H37"/>
  <c r="H38"/>
  <c r="H39"/>
  <c r="H40"/>
  <c r="H41"/>
  <c r="H42"/>
  <c r="H32"/>
  <c r="H44"/>
  <c r="H45"/>
  <c r="H46"/>
  <c r="H47"/>
  <c r="H48"/>
  <c r="H43"/>
  <c r="H49"/>
  <c r="H50"/>
  <c r="H51"/>
  <c r="H52"/>
  <c r="H53"/>
  <c r="H30"/>
  <c r="H54"/>
  <c r="H57"/>
  <c r="H58"/>
  <c r="H59"/>
  <c r="H56"/>
  <c r="H60"/>
  <c r="H62"/>
  <c r="H63"/>
  <c r="H64"/>
  <c r="H65"/>
  <c r="I12"/>
  <c r="I13"/>
  <c r="I14"/>
  <c r="I15"/>
  <c r="I16"/>
  <c r="I17"/>
  <c r="I18"/>
  <c r="I19"/>
  <c r="I11"/>
  <c r="I20"/>
  <c r="I25"/>
  <c r="I26"/>
  <c r="I27"/>
  <c r="I28"/>
  <c r="I29"/>
  <c r="I10"/>
  <c r="I33"/>
  <c r="I34"/>
  <c r="I35"/>
  <c r="I36"/>
  <c r="I37"/>
  <c r="I38"/>
  <c r="I39"/>
  <c r="I40"/>
  <c r="I41"/>
  <c r="I42"/>
  <c r="I32"/>
  <c r="I44"/>
  <c r="I45"/>
  <c r="I46"/>
  <c r="I47"/>
  <c r="I48"/>
  <c r="I43"/>
  <c r="I49"/>
  <c r="I50"/>
  <c r="I51"/>
  <c r="I52"/>
  <c r="I53"/>
  <c r="I30"/>
  <c r="I54"/>
  <c r="I57"/>
  <c r="I58"/>
  <c r="I59"/>
  <c r="I56"/>
  <c r="I60"/>
  <c r="I62"/>
  <c r="I63"/>
  <c r="I64"/>
  <c r="I65"/>
  <c r="J12"/>
  <c r="J13"/>
  <c r="J14"/>
  <c r="J15"/>
  <c r="J16"/>
  <c r="J17"/>
  <c r="J18"/>
  <c r="J19"/>
  <c r="J11"/>
  <c r="J20"/>
  <c r="J25"/>
  <c r="J26"/>
  <c r="J27"/>
  <c r="J28"/>
  <c r="J29"/>
  <c r="J10"/>
  <c r="J33"/>
  <c r="J34"/>
  <c r="J35"/>
  <c r="J36"/>
  <c r="J37"/>
  <c r="J38"/>
  <c r="J39"/>
  <c r="J40"/>
  <c r="J41"/>
  <c r="J42"/>
  <c r="J32"/>
  <c r="J44"/>
  <c r="J45"/>
  <c r="J46"/>
  <c r="J47"/>
  <c r="J48"/>
  <c r="J43"/>
  <c r="J49"/>
  <c r="J50"/>
  <c r="J51"/>
  <c r="J52"/>
  <c r="J53"/>
  <c r="J30"/>
  <c r="J54"/>
  <c r="J57"/>
  <c r="J58"/>
  <c r="J59"/>
  <c r="J56"/>
  <c r="J60"/>
  <c r="J62"/>
  <c r="J63"/>
  <c r="J64"/>
  <c r="J65"/>
  <c r="K12"/>
  <c r="K13"/>
  <c r="K14"/>
  <c r="K15"/>
  <c r="K16"/>
  <c r="K17"/>
  <c r="K18"/>
  <c r="K19"/>
  <c r="K11"/>
  <c r="K20"/>
  <c r="K25"/>
  <c r="K26"/>
  <c r="K27"/>
  <c r="K28"/>
  <c r="K29"/>
  <c r="K10"/>
  <c r="K33"/>
  <c r="K34"/>
  <c r="K35"/>
  <c r="K36"/>
  <c r="K37"/>
  <c r="K38"/>
  <c r="K39"/>
  <c r="K40"/>
  <c r="K41"/>
  <c r="K42"/>
  <c r="K32"/>
  <c r="K44"/>
  <c r="K45"/>
  <c r="K46"/>
  <c r="K47"/>
  <c r="K48"/>
  <c r="K43"/>
  <c r="K49"/>
  <c r="K50"/>
  <c r="K51"/>
  <c r="K52"/>
  <c r="K53"/>
  <c r="K30"/>
  <c r="K54"/>
  <c r="K57"/>
  <c r="K58"/>
  <c r="K59"/>
  <c r="K56"/>
  <c r="K60"/>
  <c r="K62"/>
  <c r="K63"/>
  <c r="K64"/>
  <c r="K65"/>
  <c r="L12"/>
  <c r="L13"/>
  <c r="L14"/>
  <c r="L15"/>
  <c r="L16"/>
  <c r="L17"/>
  <c r="L18"/>
  <c r="L19"/>
  <c r="L11"/>
  <c r="L20"/>
  <c r="L25"/>
  <c r="L26"/>
  <c r="L27"/>
  <c r="L28"/>
  <c r="L29"/>
  <c r="L10"/>
  <c r="L33"/>
  <c r="L34"/>
  <c r="L35"/>
  <c r="L36"/>
  <c r="L37"/>
  <c r="L38"/>
  <c r="L39"/>
  <c r="L40"/>
  <c r="L41"/>
  <c r="L42"/>
  <c r="L32"/>
  <c r="L44"/>
  <c r="L45"/>
  <c r="L46"/>
  <c r="L47"/>
  <c r="L48"/>
  <c r="L43"/>
  <c r="L49"/>
  <c r="L50"/>
  <c r="L51"/>
  <c r="L52"/>
  <c r="L53"/>
  <c r="L30"/>
  <c r="L54"/>
  <c r="L57"/>
  <c r="L58"/>
  <c r="L59"/>
  <c r="L56"/>
  <c r="L60"/>
  <c r="L62"/>
  <c r="L63"/>
  <c r="L64"/>
  <c r="L65"/>
  <c r="M12"/>
  <c r="M13"/>
  <c r="M14"/>
  <c r="M15"/>
  <c r="M16"/>
  <c r="M17"/>
  <c r="M18"/>
  <c r="M19"/>
  <c r="M11"/>
  <c r="M20"/>
  <c r="M25"/>
  <c r="M26"/>
  <c r="M27"/>
  <c r="M28"/>
  <c r="M29"/>
  <c r="M10"/>
  <c r="M33"/>
  <c r="M34"/>
  <c r="M35"/>
  <c r="M36"/>
  <c r="M37"/>
  <c r="M38"/>
  <c r="M39"/>
  <c r="M40"/>
  <c r="M41"/>
  <c r="M42"/>
  <c r="M32"/>
  <c r="M44"/>
  <c r="M45"/>
  <c r="M46"/>
  <c r="M47"/>
  <c r="M48"/>
  <c r="M43"/>
  <c r="M49"/>
  <c r="M50"/>
  <c r="M51"/>
  <c r="M52"/>
  <c r="M53"/>
  <c r="M30"/>
  <c r="M54"/>
  <c r="M57"/>
  <c r="M58"/>
  <c r="M59"/>
  <c r="M56"/>
  <c r="M60"/>
  <c r="M62"/>
  <c r="M63"/>
  <c r="M64"/>
  <c r="M65"/>
  <c r="N12"/>
  <c r="N13"/>
  <c r="N14"/>
  <c r="N15"/>
  <c r="N16"/>
  <c r="N17"/>
  <c r="N18"/>
  <c r="N19"/>
  <c r="N11"/>
  <c r="N20"/>
  <c r="N25"/>
  <c r="N26"/>
  <c r="N27"/>
  <c r="N28"/>
  <c r="N29"/>
  <c r="N10"/>
  <c r="N33"/>
  <c r="N34"/>
  <c r="N35"/>
  <c r="N36"/>
  <c r="N37"/>
  <c r="N38"/>
  <c r="N39"/>
  <c r="N40"/>
  <c r="N41"/>
  <c r="N42"/>
  <c r="N32"/>
  <c r="N44"/>
  <c r="N45"/>
  <c r="N46"/>
  <c r="N47"/>
  <c r="N48"/>
  <c r="N43"/>
  <c r="N49"/>
  <c r="N50"/>
  <c r="N51"/>
  <c r="N52"/>
  <c r="N53"/>
  <c r="N30"/>
  <c r="N54"/>
  <c r="N57"/>
  <c r="N58"/>
  <c r="N59"/>
  <c r="N56"/>
  <c r="N60"/>
  <c r="N62"/>
  <c r="N63"/>
  <c r="N64"/>
  <c r="N65"/>
  <c r="O12"/>
  <c r="O13"/>
  <c r="O14"/>
  <c r="O15"/>
  <c r="O16"/>
  <c r="O17"/>
  <c r="O18"/>
  <c r="O19"/>
  <c r="O11"/>
  <c r="O20"/>
  <c r="O25"/>
  <c r="O26"/>
  <c r="O27"/>
  <c r="O28"/>
  <c r="O29"/>
  <c r="O10"/>
  <c r="O33"/>
  <c r="O34"/>
  <c r="O35"/>
  <c r="O36"/>
  <c r="O37"/>
  <c r="O38"/>
  <c r="O39"/>
  <c r="O40"/>
  <c r="O41"/>
  <c r="O42"/>
  <c r="O32"/>
  <c r="O44"/>
  <c r="O45"/>
  <c r="O46"/>
  <c r="O47"/>
  <c r="O48"/>
  <c r="O43"/>
  <c r="O49"/>
  <c r="O50"/>
  <c r="O51"/>
  <c r="O52"/>
  <c r="O53"/>
  <c r="O30"/>
  <c r="O54"/>
  <c r="O57"/>
  <c r="O58"/>
  <c r="O59"/>
  <c r="O56"/>
  <c r="O60"/>
  <c r="O62"/>
  <c r="O63"/>
  <c r="O64"/>
  <c r="O65"/>
  <c r="P12"/>
  <c r="P13"/>
  <c r="P14"/>
  <c r="P15"/>
  <c r="P16"/>
  <c r="P17"/>
  <c r="P18"/>
  <c r="P19"/>
  <c r="P11"/>
  <c r="P20"/>
  <c r="P25"/>
  <c r="P26"/>
  <c r="P27"/>
  <c r="P28"/>
  <c r="P29"/>
  <c r="P10"/>
  <c r="P33"/>
  <c r="P34"/>
  <c r="P35"/>
  <c r="P36"/>
  <c r="P37"/>
  <c r="P38"/>
  <c r="P39"/>
  <c r="P40"/>
  <c r="P41"/>
  <c r="P42"/>
  <c r="P32"/>
  <c r="P44"/>
  <c r="P45"/>
  <c r="P46"/>
  <c r="P47"/>
  <c r="P48"/>
  <c r="P43"/>
  <c r="P49"/>
  <c r="P50"/>
  <c r="P51"/>
  <c r="P52"/>
  <c r="P53"/>
  <c r="P30"/>
  <c r="P54"/>
  <c r="P57"/>
  <c r="P58"/>
  <c r="P59"/>
  <c r="P56"/>
  <c r="P60"/>
  <c r="P62"/>
  <c r="P63"/>
  <c r="P64"/>
  <c r="P65"/>
  <c r="Q12"/>
  <c r="Q13"/>
  <c r="Q14"/>
  <c r="Q15"/>
  <c r="Q16"/>
  <c r="Q17"/>
  <c r="Q18"/>
  <c r="Q19"/>
  <c r="Q11"/>
  <c r="Q20"/>
  <c r="Q25"/>
  <c r="Q26"/>
  <c r="Q27"/>
  <c r="Q28"/>
  <c r="Q29"/>
  <c r="Q10"/>
  <c r="Q33"/>
  <c r="Q34"/>
  <c r="Q35"/>
  <c r="Q36"/>
  <c r="Q37"/>
  <c r="Q38"/>
  <c r="Q39"/>
  <c r="Q40"/>
  <c r="Q41"/>
  <c r="Q42"/>
  <c r="Q32"/>
  <c r="Q44"/>
  <c r="Q45"/>
  <c r="Q46"/>
  <c r="Q47"/>
  <c r="Q48"/>
  <c r="Q43"/>
  <c r="Q49"/>
  <c r="Q50"/>
  <c r="Q51"/>
  <c r="Q52"/>
  <c r="Q53"/>
  <c r="Q30"/>
  <c r="Q54"/>
  <c r="Q57"/>
  <c r="Q58"/>
  <c r="Q59"/>
  <c r="Q56"/>
  <c r="Q60"/>
  <c r="Q62"/>
  <c r="Q63"/>
  <c r="Q64"/>
  <c r="Q65"/>
  <c r="R12"/>
  <c r="R13"/>
  <c r="R14"/>
  <c r="R15"/>
  <c r="R16"/>
  <c r="R17"/>
  <c r="R18"/>
  <c r="R19"/>
  <c r="R11"/>
  <c r="R20"/>
  <c r="R25"/>
  <c r="R26"/>
  <c r="R27"/>
  <c r="R28"/>
  <c r="R29"/>
  <c r="R10"/>
  <c r="R33"/>
  <c r="R34"/>
  <c r="R35"/>
  <c r="R36"/>
  <c r="R37"/>
  <c r="R38"/>
  <c r="R39"/>
  <c r="R40"/>
  <c r="R41"/>
  <c r="R42"/>
  <c r="R32"/>
  <c r="R44"/>
  <c r="R45"/>
  <c r="R46"/>
  <c r="R47"/>
  <c r="R48"/>
  <c r="R43"/>
  <c r="R49"/>
  <c r="R50"/>
  <c r="R51"/>
  <c r="R52"/>
  <c r="R53"/>
  <c r="R30"/>
  <c r="R54"/>
  <c r="R57"/>
  <c r="R58"/>
  <c r="R59"/>
  <c r="R56"/>
  <c r="R60"/>
  <c r="R62"/>
  <c r="R63"/>
  <c r="R64"/>
  <c r="R65"/>
  <c r="S65"/>
  <c r="T65"/>
  <c r="B65"/>
  <c r="S64"/>
  <c r="T64"/>
  <c r="B64"/>
  <c r="S63"/>
  <c r="T63"/>
  <c r="B63"/>
  <c r="S62"/>
  <c r="T62"/>
  <c r="B62"/>
  <c r="G61"/>
  <c r="H61"/>
  <c r="I61"/>
  <c r="J61"/>
  <c r="K61"/>
  <c r="L61"/>
  <c r="M61"/>
  <c r="N61"/>
  <c r="O61"/>
  <c r="P61"/>
  <c r="Q61"/>
  <c r="R61"/>
  <c r="S61"/>
  <c r="T61"/>
  <c r="B61"/>
  <c r="S60"/>
  <c r="T60"/>
  <c r="B60"/>
  <c r="S59"/>
  <c r="T59"/>
  <c r="B59"/>
  <c r="S58"/>
  <c r="T58"/>
  <c r="B58"/>
  <c r="S57"/>
  <c r="T57"/>
  <c r="B57"/>
  <c r="S56"/>
  <c r="T56"/>
  <c r="B56"/>
  <c r="G55"/>
  <c r="H55"/>
  <c r="I55"/>
  <c r="J55"/>
  <c r="K55"/>
  <c r="L55"/>
  <c r="M55"/>
  <c r="N55"/>
  <c r="O55"/>
  <c r="P55"/>
  <c r="Q55"/>
  <c r="R55"/>
  <c r="S55"/>
  <c r="T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S43"/>
  <c r="T43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S32"/>
  <c r="T32"/>
  <c r="B32"/>
  <c r="G31"/>
  <c r="H31"/>
  <c r="I31"/>
  <c r="J31"/>
  <c r="K31"/>
  <c r="L31"/>
  <c r="M31"/>
  <c r="N31"/>
  <c r="O31"/>
  <c r="P31"/>
  <c r="Q31"/>
  <c r="R31"/>
  <c r="S31"/>
  <c r="T31"/>
  <c r="B31"/>
  <c r="S30"/>
  <c r="T30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S24"/>
  <c r="T24"/>
  <c r="B24"/>
  <c r="G23"/>
  <c r="H23"/>
  <c r="I23"/>
  <c r="J23"/>
  <c r="K23"/>
  <c r="L23"/>
  <c r="M23"/>
  <c r="N23"/>
  <c r="O23"/>
  <c r="P23"/>
  <c r="Q23"/>
  <c r="R23"/>
  <c r="S23"/>
  <c r="T23"/>
  <c r="B23"/>
  <c r="G22"/>
  <c r="H22"/>
  <c r="I22"/>
  <c r="J22"/>
  <c r="K22"/>
  <c r="L22"/>
  <c r="M22"/>
  <c r="N22"/>
  <c r="O22"/>
  <c r="P22"/>
  <c r="Q22"/>
  <c r="R22"/>
  <c r="S22"/>
  <c r="T22"/>
  <c r="B22"/>
  <c r="G21"/>
  <c r="H21"/>
  <c r="I21"/>
  <c r="J21"/>
  <c r="K21"/>
  <c r="L21"/>
  <c r="M21"/>
  <c r="N21"/>
  <c r="O21"/>
  <c r="P21"/>
  <c r="Q21"/>
  <c r="R21"/>
  <c r="S21"/>
  <c r="T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S11"/>
  <c r="T11"/>
  <c r="B11"/>
  <c r="S10"/>
  <c r="T10"/>
  <c r="B10"/>
  <c r="S8"/>
  <c r="B7"/>
  <c r="R5"/>
  <c r="Q5"/>
  <c r="P5"/>
  <c r="O5"/>
  <c r="N5"/>
  <c r="M5"/>
  <c r="L5"/>
  <c r="K5"/>
  <c r="J5"/>
  <c r="I5"/>
  <c r="H5"/>
  <c r="G5"/>
  <c r="E4"/>
  <c r="E3"/>
  <c r="E2"/>
  <c r="G107" i="8"/>
  <c r="G108"/>
  <c r="G109"/>
  <c r="G110"/>
  <c r="G111"/>
  <c r="G112"/>
  <c r="G113"/>
  <c r="G114"/>
  <c r="G106"/>
  <c r="G116"/>
  <c r="G117"/>
  <c r="G118"/>
  <c r="G119"/>
  <c r="G115"/>
  <c r="G120"/>
  <c r="G121"/>
  <c r="G122"/>
  <c r="G123"/>
  <c r="G124"/>
  <c r="G105"/>
  <c r="G128"/>
  <c r="G129"/>
  <c r="G130"/>
  <c r="G131"/>
  <c r="G132"/>
  <c r="G133"/>
  <c r="G134"/>
  <c r="G135"/>
  <c r="G136"/>
  <c r="G137"/>
  <c r="G127"/>
  <c r="G139"/>
  <c r="G140"/>
  <c r="G141"/>
  <c r="G142"/>
  <c r="G143"/>
  <c r="G138"/>
  <c r="G144"/>
  <c r="G145"/>
  <c r="G146"/>
  <c r="G147"/>
  <c r="G148"/>
  <c r="G125"/>
  <c r="G149"/>
  <c r="G152"/>
  <c r="G153"/>
  <c r="G154"/>
  <c r="G151"/>
  <c r="G155"/>
  <c r="G157"/>
  <c r="G158"/>
  <c r="G159"/>
  <c r="G160"/>
  <c r="H107"/>
  <c r="H108"/>
  <c r="H109"/>
  <c r="H110"/>
  <c r="H111"/>
  <c r="H112"/>
  <c r="H113"/>
  <c r="H114"/>
  <c r="H106"/>
  <c r="H116"/>
  <c r="H117"/>
  <c r="H118"/>
  <c r="H119"/>
  <c r="H115"/>
  <c r="H120"/>
  <c r="H121"/>
  <c r="H122"/>
  <c r="H123"/>
  <c r="H124"/>
  <c r="H105"/>
  <c r="H128"/>
  <c r="H129"/>
  <c r="H130"/>
  <c r="H131"/>
  <c r="H132"/>
  <c r="H133"/>
  <c r="H134"/>
  <c r="H135"/>
  <c r="H136"/>
  <c r="H137"/>
  <c r="H127"/>
  <c r="H139"/>
  <c r="H140"/>
  <c r="H141"/>
  <c r="H142"/>
  <c r="H143"/>
  <c r="H138"/>
  <c r="H144"/>
  <c r="H145"/>
  <c r="H146"/>
  <c r="H147"/>
  <c r="H148"/>
  <c r="H125"/>
  <c r="H149"/>
  <c r="H152"/>
  <c r="H153"/>
  <c r="H154"/>
  <c r="H151"/>
  <c r="H155"/>
  <c r="H157"/>
  <c r="H158"/>
  <c r="H159"/>
  <c r="H160"/>
  <c r="I107"/>
  <c r="I108"/>
  <c r="I109"/>
  <c r="I110"/>
  <c r="I111"/>
  <c r="I112"/>
  <c r="I113"/>
  <c r="I114"/>
  <c r="I106"/>
  <c r="I116"/>
  <c r="I117"/>
  <c r="I118"/>
  <c r="I119"/>
  <c r="I115"/>
  <c r="I120"/>
  <c r="I121"/>
  <c r="I122"/>
  <c r="I123"/>
  <c r="I124"/>
  <c r="I105"/>
  <c r="I128"/>
  <c r="I129"/>
  <c r="I130"/>
  <c r="I131"/>
  <c r="I132"/>
  <c r="I133"/>
  <c r="I134"/>
  <c r="I135"/>
  <c r="I136"/>
  <c r="I137"/>
  <c r="I127"/>
  <c r="I139"/>
  <c r="I140"/>
  <c r="I141"/>
  <c r="I142"/>
  <c r="I143"/>
  <c r="I138"/>
  <c r="I144"/>
  <c r="I145"/>
  <c r="I146"/>
  <c r="I147"/>
  <c r="I148"/>
  <c r="I125"/>
  <c r="I149"/>
  <c r="I152"/>
  <c r="I153"/>
  <c r="I154"/>
  <c r="I151"/>
  <c r="I155"/>
  <c r="I157"/>
  <c r="I158"/>
  <c r="I159"/>
  <c r="I160"/>
  <c r="J107"/>
  <c r="J108"/>
  <c r="J109"/>
  <c r="J110"/>
  <c r="J111"/>
  <c r="J112"/>
  <c r="J113"/>
  <c r="J114"/>
  <c r="J106"/>
  <c r="J116"/>
  <c r="J117"/>
  <c r="J118"/>
  <c r="J119"/>
  <c r="J115"/>
  <c r="J120"/>
  <c r="J121"/>
  <c r="J122"/>
  <c r="J123"/>
  <c r="J124"/>
  <c r="J105"/>
  <c r="J128"/>
  <c r="J129"/>
  <c r="J130"/>
  <c r="J131"/>
  <c r="J132"/>
  <c r="J133"/>
  <c r="J134"/>
  <c r="J135"/>
  <c r="J136"/>
  <c r="J137"/>
  <c r="J127"/>
  <c r="J139"/>
  <c r="J140"/>
  <c r="J141"/>
  <c r="J142"/>
  <c r="J143"/>
  <c r="J138"/>
  <c r="J144"/>
  <c r="J145"/>
  <c r="J146"/>
  <c r="J147"/>
  <c r="J148"/>
  <c r="J125"/>
  <c r="J149"/>
  <c r="J152"/>
  <c r="J153"/>
  <c r="J154"/>
  <c r="J151"/>
  <c r="J155"/>
  <c r="J157"/>
  <c r="J158"/>
  <c r="J159"/>
  <c r="J160"/>
  <c r="K107"/>
  <c r="K108"/>
  <c r="K109"/>
  <c r="K110"/>
  <c r="K111"/>
  <c r="K112"/>
  <c r="K113"/>
  <c r="K114"/>
  <c r="K106"/>
  <c r="K116"/>
  <c r="K117"/>
  <c r="K118"/>
  <c r="K119"/>
  <c r="K115"/>
  <c r="K120"/>
  <c r="K121"/>
  <c r="K122"/>
  <c r="K123"/>
  <c r="K124"/>
  <c r="K105"/>
  <c r="K128"/>
  <c r="K129"/>
  <c r="K130"/>
  <c r="K131"/>
  <c r="K132"/>
  <c r="K133"/>
  <c r="K134"/>
  <c r="K135"/>
  <c r="K136"/>
  <c r="K137"/>
  <c r="K127"/>
  <c r="K139"/>
  <c r="K140"/>
  <c r="K141"/>
  <c r="K142"/>
  <c r="K143"/>
  <c r="K138"/>
  <c r="K144"/>
  <c r="K145"/>
  <c r="K146"/>
  <c r="K147"/>
  <c r="K148"/>
  <c r="K125"/>
  <c r="K149"/>
  <c r="K152"/>
  <c r="K153"/>
  <c r="K154"/>
  <c r="K151"/>
  <c r="K155"/>
  <c r="K157"/>
  <c r="K158"/>
  <c r="K159"/>
  <c r="K160"/>
  <c r="L107"/>
  <c r="L108"/>
  <c r="L109"/>
  <c r="L110"/>
  <c r="L111"/>
  <c r="L112"/>
  <c r="L113"/>
  <c r="L114"/>
  <c r="L106"/>
  <c r="L116"/>
  <c r="L117"/>
  <c r="L118"/>
  <c r="L119"/>
  <c r="L115"/>
  <c r="L120"/>
  <c r="L121"/>
  <c r="L122"/>
  <c r="L123"/>
  <c r="L124"/>
  <c r="L105"/>
  <c r="L128"/>
  <c r="L129"/>
  <c r="L130"/>
  <c r="L131"/>
  <c r="L132"/>
  <c r="L133"/>
  <c r="L134"/>
  <c r="L135"/>
  <c r="L136"/>
  <c r="L137"/>
  <c r="L127"/>
  <c r="L139"/>
  <c r="L140"/>
  <c r="L141"/>
  <c r="L142"/>
  <c r="L143"/>
  <c r="L138"/>
  <c r="L144"/>
  <c r="L145"/>
  <c r="L146"/>
  <c r="L147"/>
  <c r="L148"/>
  <c r="L125"/>
  <c r="L149"/>
  <c r="L152"/>
  <c r="L153"/>
  <c r="L154"/>
  <c r="L151"/>
  <c r="L155"/>
  <c r="L157"/>
  <c r="L158"/>
  <c r="L159"/>
  <c r="L160"/>
  <c r="M107"/>
  <c r="M108"/>
  <c r="M109"/>
  <c r="M110"/>
  <c r="M111"/>
  <c r="M112"/>
  <c r="M113"/>
  <c r="M114"/>
  <c r="M106"/>
  <c r="M116"/>
  <c r="M117"/>
  <c r="M118"/>
  <c r="M119"/>
  <c r="M115"/>
  <c r="M120"/>
  <c r="M121"/>
  <c r="M122"/>
  <c r="M123"/>
  <c r="M124"/>
  <c r="M105"/>
  <c r="M128"/>
  <c r="M129"/>
  <c r="M130"/>
  <c r="M131"/>
  <c r="M132"/>
  <c r="M133"/>
  <c r="M134"/>
  <c r="M135"/>
  <c r="M136"/>
  <c r="M137"/>
  <c r="M127"/>
  <c r="M139"/>
  <c r="M140"/>
  <c r="M141"/>
  <c r="M142"/>
  <c r="M143"/>
  <c r="M138"/>
  <c r="M144"/>
  <c r="M145"/>
  <c r="M146"/>
  <c r="M147"/>
  <c r="M148"/>
  <c r="M125"/>
  <c r="M149"/>
  <c r="M152"/>
  <c r="M153"/>
  <c r="M154"/>
  <c r="M151"/>
  <c r="M155"/>
  <c r="M157"/>
  <c r="M158"/>
  <c r="M159"/>
  <c r="M160"/>
  <c r="N107"/>
  <c r="N108"/>
  <c r="N109"/>
  <c r="N110"/>
  <c r="N111"/>
  <c r="N112"/>
  <c r="N113"/>
  <c r="N114"/>
  <c r="N106"/>
  <c r="N116"/>
  <c r="N117"/>
  <c r="N118"/>
  <c r="N119"/>
  <c r="N115"/>
  <c r="N120"/>
  <c r="N121"/>
  <c r="N122"/>
  <c r="N123"/>
  <c r="N124"/>
  <c r="N105"/>
  <c r="N128"/>
  <c r="N129"/>
  <c r="N130"/>
  <c r="N131"/>
  <c r="N132"/>
  <c r="N133"/>
  <c r="N134"/>
  <c r="N135"/>
  <c r="N136"/>
  <c r="N137"/>
  <c r="N127"/>
  <c r="N139"/>
  <c r="N140"/>
  <c r="N141"/>
  <c r="N142"/>
  <c r="N143"/>
  <c r="N138"/>
  <c r="N144"/>
  <c r="N145"/>
  <c r="N146"/>
  <c r="N147"/>
  <c r="N148"/>
  <c r="N125"/>
  <c r="N149"/>
  <c r="N152"/>
  <c r="N153"/>
  <c r="N154"/>
  <c r="N151"/>
  <c r="N155"/>
  <c r="N157"/>
  <c r="N158"/>
  <c r="N159"/>
  <c r="N160"/>
  <c r="O107"/>
  <c r="O108"/>
  <c r="O109"/>
  <c r="O110"/>
  <c r="O111"/>
  <c r="O112"/>
  <c r="O113"/>
  <c r="O114"/>
  <c r="O106"/>
  <c r="O116"/>
  <c r="O117"/>
  <c r="O118"/>
  <c r="O119"/>
  <c r="O115"/>
  <c r="O120"/>
  <c r="O121"/>
  <c r="O122"/>
  <c r="O123"/>
  <c r="O124"/>
  <c r="O105"/>
  <c r="O128"/>
  <c r="O129"/>
  <c r="O130"/>
  <c r="O131"/>
  <c r="O132"/>
  <c r="O133"/>
  <c r="O134"/>
  <c r="O135"/>
  <c r="O136"/>
  <c r="O137"/>
  <c r="O127"/>
  <c r="O139"/>
  <c r="O140"/>
  <c r="O141"/>
  <c r="O142"/>
  <c r="O143"/>
  <c r="O138"/>
  <c r="O144"/>
  <c r="O145"/>
  <c r="O146"/>
  <c r="O147"/>
  <c r="O148"/>
  <c r="O125"/>
  <c r="O149"/>
  <c r="O152"/>
  <c r="O153"/>
  <c r="O154"/>
  <c r="O151"/>
  <c r="O155"/>
  <c r="O157"/>
  <c r="O158"/>
  <c r="O159"/>
  <c r="O160"/>
  <c r="P107"/>
  <c r="P108"/>
  <c r="P109"/>
  <c r="P110"/>
  <c r="P111"/>
  <c r="P112"/>
  <c r="P113"/>
  <c r="P114"/>
  <c r="P106"/>
  <c r="P116"/>
  <c r="P117"/>
  <c r="P118"/>
  <c r="P119"/>
  <c r="P115"/>
  <c r="P120"/>
  <c r="P121"/>
  <c r="P122"/>
  <c r="P123"/>
  <c r="P124"/>
  <c r="P105"/>
  <c r="P128"/>
  <c r="P129"/>
  <c r="P130"/>
  <c r="P131"/>
  <c r="P132"/>
  <c r="P133"/>
  <c r="P134"/>
  <c r="P135"/>
  <c r="P136"/>
  <c r="P137"/>
  <c r="P127"/>
  <c r="P139"/>
  <c r="P140"/>
  <c r="P141"/>
  <c r="P142"/>
  <c r="P143"/>
  <c r="P138"/>
  <c r="P144"/>
  <c r="P145"/>
  <c r="P146"/>
  <c r="P147"/>
  <c r="P148"/>
  <c r="P125"/>
  <c r="P149"/>
  <c r="P152"/>
  <c r="P153"/>
  <c r="P154"/>
  <c r="P151"/>
  <c r="P155"/>
  <c r="P157"/>
  <c r="P158"/>
  <c r="P159"/>
  <c r="P160"/>
  <c r="Q107"/>
  <c r="Q108"/>
  <c r="Q109"/>
  <c r="Q110"/>
  <c r="Q111"/>
  <c r="Q112"/>
  <c r="Q113"/>
  <c r="Q114"/>
  <c r="Q106"/>
  <c r="Q116"/>
  <c r="Q117"/>
  <c r="Q118"/>
  <c r="Q119"/>
  <c r="Q115"/>
  <c r="Q120"/>
  <c r="Q121"/>
  <c r="Q122"/>
  <c r="Q123"/>
  <c r="Q124"/>
  <c r="Q105"/>
  <c r="Q128"/>
  <c r="Q129"/>
  <c r="Q130"/>
  <c r="Q131"/>
  <c r="Q132"/>
  <c r="Q133"/>
  <c r="Q134"/>
  <c r="Q135"/>
  <c r="Q136"/>
  <c r="Q137"/>
  <c r="Q127"/>
  <c r="Q139"/>
  <c r="Q140"/>
  <c r="Q141"/>
  <c r="Q142"/>
  <c r="Q143"/>
  <c r="Q138"/>
  <c r="Q144"/>
  <c r="Q145"/>
  <c r="Q146"/>
  <c r="Q147"/>
  <c r="Q148"/>
  <c r="Q125"/>
  <c r="Q149"/>
  <c r="Q152"/>
  <c r="Q153"/>
  <c r="Q154"/>
  <c r="Q151"/>
  <c r="Q155"/>
  <c r="Q157"/>
  <c r="Q158"/>
  <c r="Q159"/>
  <c r="Q160"/>
  <c r="R107"/>
  <c r="R108"/>
  <c r="R109"/>
  <c r="R110"/>
  <c r="R111"/>
  <c r="R112"/>
  <c r="R113"/>
  <c r="R114"/>
  <c r="R106"/>
  <c r="R116"/>
  <c r="R117"/>
  <c r="R118"/>
  <c r="R119"/>
  <c r="R115"/>
  <c r="R120"/>
  <c r="R121"/>
  <c r="R122"/>
  <c r="R123"/>
  <c r="R124"/>
  <c r="R105"/>
  <c r="R128"/>
  <c r="R129"/>
  <c r="R130"/>
  <c r="R131"/>
  <c r="R132"/>
  <c r="R133"/>
  <c r="R134"/>
  <c r="R135"/>
  <c r="R136"/>
  <c r="R137"/>
  <c r="R127"/>
  <c r="R139"/>
  <c r="R140"/>
  <c r="R141"/>
  <c r="R142"/>
  <c r="R143"/>
  <c r="R138"/>
  <c r="R144"/>
  <c r="R145"/>
  <c r="R146"/>
  <c r="R147"/>
  <c r="R148"/>
  <c r="R125"/>
  <c r="R149"/>
  <c r="R152"/>
  <c r="R153"/>
  <c r="R154"/>
  <c r="R151"/>
  <c r="R155"/>
  <c r="R157"/>
  <c r="R158"/>
  <c r="R159"/>
  <c r="R160"/>
  <c r="S160"/>
  <c r="T160"/>
  <c r="B160"/>
  <c r="A160"/>
  <c r="S159"/>
  <c r="T159"/>
  <c r="B159"/>
  <c r="A159"/>
  <c r="S158"/>
  <c r="T158"/>
  <c r="B158"/>
  <c r="A158"/>
  <c r="S157"/>
  <c r="T157"/>
  <c r="B157"/>
  <c r="A157"/>
  <c r="G156"/>
  <c r="H156"/>
  <c r="I156"/>
  <c r="J156"/>
  <c r="K156"/>
  <c r="L156"/>
  <c r="M156"/>
  <c r="N156"/>
  <c r="O156"/>
  <c r="P156"/>
  <c r="Q156"/>
  <c r="R156"/>
  <c r="S156"/>
  <c r="T156"/>
  <c r="B156"/>
  <c r="A156"/>
  <c r="S155"/>
  <c r="T155"/>
  <c r="B155"/>
  <c r="A155"/>
  <c r="S154"/>
  <c r="T154"/>
  <c r="B154"/>
  <c r="A154"/>
  <c r="S153"/>
  <c r="T153"/>
  <c r="B153"/>
  <c r="A153"/>
  <c r="S152"/>
  <c r="T152"/>
  <c r="B152"/>
  <c r="A152"/>
  <c r="S151"/>
  <c r="T151"/>
  <c r="B151"/>
  <c r="A151"/>
  <c r="G150"/>
  <c r="H150"/>
  <c r="I150"/>
  <c r="J150"/>
  <c r="K150"/>
  <c r="L150"/>
  <c r="M150"/>
  <c r="N150"/>
  <c r="O150"/>
  <c r="P150"/>
  <c r="Q150"/>
  <c r="R150"/>
  <c r="S150"/>
  <c r="T150"/>
  <c r="B150"/>
  <c r="A150"/>
  <c r="S149"/>
  <c r="T149"/>
  <c r="B149"/>
  <c r="A149"/>
  <c r="S148"/>
  <c r="T148"/>
  <c r="B148"/>
  <c r="A148"/>
  <c r="S147"/>
  <c r="T147"/>
  <c r="B147"/>
  <c r="A147"/>
  <c r="S146"/>
  <c r="T146"/>
  <c r="B146"/>
  <c r="A146"/>
  <c r="S145"/>
  <c r="T145"/>
  <c r="B145"/>
  <c r="A145"/>
  <c r="S144"/>
  <c r="T144"/>
  <c r="B144"/>
  <c r="A144"/>
  <c r="S143"/>
  <c r="T143"/>
  <c r="B143"/>
  <c r="A143"/>
  <c r="S142"/>
  <c r="T142"/>
  <c r="B142"/>
  <c r="A142"/>
  <c r="S141"/>
  <c r="T141"/>
  <c r="B141"/>
  <c r="A141"/>
  <c r="S140"/>
  <c r="T140"/>
  <c r="B140"/>
  <c r="A140"/>
  <c r="S139"/>
  <c r="T139"/>
  <c r="B139"/>
  <c r="A139"/>
  <c r="S138"/>
  <c r="T138"/>
  <c r="B138"/>
  <c r="A138"/>
  <c r="S137"/>
  <c r="T137"/>
  <c r="B137"/>
  <c r="A137"/>
  <c r="S136"/>
  <c r="T136"/>
  <c r="B136"/>
  <c r="A136"/>
  <c r="S135"/>
  <c r="T135"/>
  <c r="B135"/>
  <c r="A135"/>
  <c r="S134"/>
  <c r="T134"/>
  <c r="B134"/>
  <c r="A134"/>
  <c r="S133"/>
  <c r="T133"/>
  <c r="B133"/>
  <c r="A133"/>
  <c r="S132"/>
  <c r="T132"/>
  <c r="B132"/>
  <c r="A132"/>
  <c r="S131"/>
  <c r="T131"/>
  <c r="B131"/>
  <c r="A131"/>
  <c r="S130"/>
  <c r="T130"/>
  <c r="B130"/>
  <c r="A130"/>
  <c r="S129"/>
  <c r="T129"/>
  <c r="B129"/>
  <c r="A129"/>
  <c r="S128"/>
  <c r="T128"/>
  <c r="B128"/>
  <c r="A128"/>
  <c r="S127"/>
  <c r="T127"/>
  <c r="B127"/>
  <c r="A127"/>
  <c r="G126"/>
  <c r="H126"/>
  <c r="I126"/>
  <c r="J126"/>
  <c r="K126"/>
  <c r="L126"/>
  <c r="M126"/>
  <c r="N126"/>
  <c r="O126"/>
  <c r="P126"/>
  <c r="Q126"/>
  <c r="R126"/>
  <c r="S126"/>
  <c r="T126"/>
  <c r="B126"/>
  <c r="A126"/>
  <c r="S125"/>
  <c r="T125"/>
  <c r="B125"/>
  <c r="A125"/>
  <c r="S124"/>
  <c r="T124"/>
  <c r="B124"/>
  <c r="A124"/>
  <c r="S123"/>
  <c r="T123"/>
  <c r="B123"/>
  <c r="A123"/>
  <c r="S122"/>
  <c r="T122"/>
  <c r="B122"/>
  <c r="A122"/>
  <c r="S121"/>
  <c r="T121"/>
  <c r="B121"/>
  <c r="A121"/>
  <c r="S120"/>
  <c r="T120"/>
  <c r="B120"/>
  <c r="A120"/>
  <c r="S119"/>
  <c r="T119"/>
  <c r="B119"/>
  <c r="A119"/>
  <c r="S118"/>
  <c r="T118"/>
  <c r="B118"/>
  <c r="A118"/>
  <c r="S117"/>
  <c r="T117"/>
  <c r="B117"/>
  <c r="A117"/>
  <c r="S116"/>
  <c r="T116"/>
  <c r="B116"/>
  <c r="A116"/>
  <c r="S115"/>
  <c r="T115"/>
  <c r="B115"/>
  <c r="A115"/>
  <c r="S114"/>
  <c r="T114"/>
  <c r="B114"/>
  <c r="A114"/>
  <c r="S113"/>
  <c r="T113"/>
  <c r="B113"/>
  <c r="A113"/>
  <c r="S112"/>
  <c r="T112"/>
  <c r="B112"/>
  <c r="A112"/>
  <c r="S111"/>
  <c r="T111"/>
  <c r="B111"/>
  <c r="A111"/>
  <c r="S110"/>
  <c r="T110"/>
  <c r="B110"/>
  <c r="A110"/>
  <c r="S109"/>
  <c r="T109"/>
  <c r="B109"/>
  <c r="A109"/>
  <c r="S108"/>
  <c r="T108"/>
  <c r="B108"/>
  <c r="A108"/>
  <c r="S107"/>
  <c r="T107"/>
  <c r="B107"/>
  <c r="A107"/>
  <c r="S106"/>
  <c r="T106"/>
  <c r="B106"/>
  <c r="A106"/>
  <c r="S105"/>
  <c r="T105"/>
  <c r="B105"/>
  <c r="A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S7"/>
  <c r="S102"/>
  <c r="B102"/>
  <c r="R101"/>
  <c r="Q101"/>
  <c r="P101"/>
  <c r="O101"/>
  <c r="N101"/>
  <c r="M101"/>
  <c r="L101"/>
  <c r="K101"/>
  <c r="J101"/>
  <c r="I101"/>
  <c r="H101"/>
  <c r="G101"/>
  <c r="G59"/>
  <c r="G60"/>
  <c r="G58"/>
  <c r="G61"/>
  <c r="G63"/>
  <c r="G64"/>
  <c r="G65"/>
  <c r="G66"/>
  <c r="H59"/>
  <c r="H60"/>
  <c r="H58"/>
  <c r="H61"/>
  <c r="H63"/>
  <c r="H64"/>
  <c r="H65"/>
  <c r="H66"/>
  <c r="I59"/>
  <c r="I60"/>
  <c r="I58"/>
  <c r="I61"/>
  <c r="I63"/>
  <c r="I64"/>
  <c r="I65"/>
  <c r="I66"/>
  <c r="J59"/>
  <c r="J60"/>
  <c r="J58"/>
  <c r="J61"/>
  <c r="J63"/>
  <c r="J64"/>
  <c r="J65"/>
  <c r="J66"/>
  <c r="K59"/>
  <c r="K60"/>
  <c r="K58"/>
  <c r="K61"/>
  <c r="K63"/>
  <c r="K64"/>
  <c r="K65"/>
  <c r="K66"/>
  <c r="L59"/>
  <c r="L60"/>
  <c r="L58"/>
  <c r="L61"/>
  <c r="L63"/>
  <c r="L64"/>
  <c r="L65"/>
  <c r="L66"/>
  <c r="M59"/>
  <c r="M60"/>
  <c r="M58"/>
  <c r="M61"/>
  <c r="M63"/>
  <c r="M64"/>
  <c r="M65"/>
  <c r="M66"/>
  <c r="N59"/>
  <c r="N60"/>
  <c r="N58"/>
  <c r="N61"/>
  <c r="N63"/>
  <c r="N64"/>
  <c r="N65"/>
  <c r="N66"/>
  <c r="O59"/>
  <c r="O60"/>
  <c r="O58"/>
  <c r="O61"/>
  <c r="O63"/>
  <c r="O64"/>
  <c r="O65"/>
  <c r="O66"/>
  <c r="P59"/>
  <c r="P60"/>
  <c r="P58"/>
  <c r="P61"/>
  <c r="P63"/>
  <c r="P64"/>
  <c r="P65"/>
  <c r="P66"/>
  <c r="Q59"/>
  <c r="Q60"/>
  <c r="Q58"/>
  <c r="Q61"/>
  <c r="Q63"/>
  <c r="Q64"/>
  <c r="Q65"/>
  <c r="Q66"/>
  <c r="R59"/>
  <c r="R60"/>
  <c r="R58"/>
  <c r="R61"/>
  <c r="R63"/>
  <c r="R64"/>
  <c r="R65"/>
  <c r="R66"/>
  <c r="S66"/>
  <c r="T66"/>
  <c r="B66"/>
  <c r="S65"/>
  <c r="T65"/>
  <c r="B65"/>
  <c r="S64"/>
  <c r="T64"/>
  <c r="B64"/>
  <c r="S63"/>
  <c r="T63"/>
  <c r="B63"/>
  <c r="G62"/>
  <c r="H62"/>
  <c r="I62"/>
  <c r="J62"/>
  <c r="K62"/>
  <c r="L62"/>
  <c r="M62"/>
  <c r="N62"/>
  <c r="O62"/>
  <c r="P62"/>
  <c r="Q62"/>
  <c r="R62"/>
  <c r="S62"/>
  <c r="T62"/>
  <c r="B62"/>
  <c r="S61"/>
  <c r="T61"/>
  <c r="B61"/>
  <c r="S60"/>
  <c r="T60"/>
  <c r="B60"/>
  <c r="S59"/>
  <c r="T59"/>
  <c r="B59"/>
  <c r="S58"/>
  <c r="T58"/>
  <c r="B58"/>
  <c r="G57"/>
  <c r="H57"/>
  <c r="I57"/>
  <c r="J57"/>
  <c r="K57"/>
  <c r="L57"/>
  <c r="M57"/>
  <c r="N57"/>
  <c r="O57"/>
  <c r="P57"/>
  <c r="Q57"/>
  <c r="R57"/>
  <c r="S57"/>
  <c r="T57"/>
  <c r="B57"/>
  <c r="S56"/>
  <c r="T56"/>
  <c r="B56"/>
  <c r="S55"/>
  <c r="T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S43"/>
  <c r="T43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S32"/>
  <c r="T32"/>
  <c r="B32"/>
  <c r="G31"/>
  <c r="H31"/>
  <c r="I31"/>
  <c r="J31"/>
  <c r="K31"/>
  <c r="L31"/>
  <c r="M31"/>
  <c r="N31"/>
  <c r="O31"/>
  <c r="P31"/>
  <c r="Q31"/>
  <c r="R31"/>
  <c r="S31"/>
  <c r="T31"/>
  <c r="B31"/>
  <c r="S30"/>
  <c r="T30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S24"/>
  <c r="T24"/>
  <c r="B24"/>
  <c r="G23"/>
  <c r="H23"/>
  <c r="I23"/>
  <c r="J23"/>
  <c r="K23"/>
  <c r="L23"/>
  <c r="M23"/>
  <c r="N23"/>
  <c r="O23"/>
  <c r="P23"/>
  <c r="Q23"/>
  <c r="R23"/>
  <c r="S23"/>
  <c r="T23"/>
  <c r="B23"/>
  <c r="G22"/>
  <c r="H22"/>
  <c r="I22"/>
  <c r="J22"/>
  <c r="K22"/>
  <c r="L22"/>
  <c r="M22"/>
  <c r="N22"/>
  <c r="O22"/>
  <c r="P22"/>
  <c r="Q22"/>
  <c r="R22"/>
  <c r="S22"/>
  <c r="T22"/>
  <c r="B22"/>
  <c r="G21"/>
  <c r="H21"/>
  <c r="I21"/>
  <c r="J21"/>
  <c r="K21"/>
  <c r="L21"/>
  <c r="M21"/>
  <c r="N21"/>
  <c r="O21"/>
  <c r="P21"/>
  <c r="Q21"/>
  <c r="R21"/>
  <c r="S21"/>
  <c r="T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S11"/>
  <c r="T11"/>
  <c r="B11"/>
  <c r="S10"/>
  <c r="T10"/>
  <c r="B10"/>
  <c r="B7"/>
  <c r="R5"/>
  <c r="Q5"/>
  <c r="P5"/>
  <c r="O5"/>
  <c r="N5"/>
  <c r="M5"/>
  <c r="L5"/>
  <c r="K5"/>
  <c r="J5"/>
  <c r="I5"/>
  <c r="H5"/>
  <c r="G5"/>
  <c r="E4"/>
  <c r="E3"/>
  <c r="E2"/>
  <c r="G107" i="4"/>
  <c r="G108"/>
  <c r="G109"/>
  <c r="G110"/>
  <c r="G111"/>
  <c r="G112"/>
  <c r="G113"/>
  <c r="G114"/>
  <c r="G106"/>
  <c r="G116"/>
  <c r="G117"/>
  <c r="G118"/>
  <c r="G119"/>
  <c r="G115"/>
  <c r="G120"/>
  <c r="G121"/>
  <c r="G122"/>
  <c r="G123"/>
  <c r="G124"/>
  <c r="G105"/>
  <c r="G128"/>
  <c r="G129"/>
  <c r="G130"/>
  <c r="G131"/>
  <c r="G132"/>
  <c r="G133"/>
  <c r="G134"/>
  <c r="G135"/>
  <c r="G136"/>
  <c r="G137"/>
  <c r="G127"/>
  <c r="G139"/>
  <c r="G140"/>
  <c r="G141"/>
  <c r="G142"/>
  <c r="G143"/>
  <c r="G138"/>
  <c r="G144"/>
  <c r="G145"/>
  <c r="G146"/>
  <c r="G147"/>
  <c r="G148"/>
  <c r="G125"/>
  <c r="G149"/>
  <c r="G152"/>
  <c r="G153"/>
  <c r="G154"/>
  <c r="G151"/>
  <c r="G155"/>
  <c r="G157"/>
  <c r="G158"/>
  <c r="G159"/>
  <c r="G160"/>
  <c r="H107"/>
  <c r="H108"/>
  <c r="H109"/>
  <c r="H110"/>
  <c r="H111"/>
  <c r="H112"/>
  <c r="H113"/>
  <c r="H114"/>
  <c r="H106"/>
  <c r="H116"/>
  <c r="H117"/>
  <c r="H118"/>
  <c r="H119"/>
  <c r="H115"/>
  <c r="H120"/>
  <c r="H121"/>
  <c r="H122"/>
  <c r="H123"/>
  <c r="H124"/>
  <c r="H105"/>
  <c r="H128"/>
  <c r="H129"/>
  <c r="H130"/>
  <c r="H131"/>
  <c r="H132"/>
  <c r="H133"/>
  <c r="H134"/>
  <c r="H135"/>
  <c r="H136"/>
  <c r="H137"/>
  <c r="H127"/>
  <c r="H139"/>
  <c r="H140"/>
  <c r="H141"/>
  <c r="H142"/>
  <c r="H143"/>
  <c r="H138"/>
  <c r="H144"/>
  <c r="H145"/>
  <c r="H146"/>
  <c r="H147"/>
  <c r="H148"/>
  <c r="H125"/>
  <c r="H149"/>
  <c r="H152"/>
  <c r="H153"/>
  <c r="H154"/>
  <c r="H151"/>
  <c r="H155"/>
  <c r="H157"/>
  <c r="H158"/>
  <c r="H159"/>
  <c r="H160"/>
  <c r="I107"/>
  <c r="I108"/>
  <c r="I109"/>
  <c r="I110"/>
  <c r="I111"/>
  <c r="I112"/>
  <c r="I113"/>
  <c r="I114"/>
  <c r="I106"/>
  <c r="I116"/>
  <c r="I117"/>
  <c r="I118"/>
  <c r="I119"/>
  <c r="I115"/>
  <c r="I120"/>
  <c r="I121"/>
  <c r="I122"/>
  <c r="I123"/>
  <c r="I124"/>
  <c r="I105"/>
  <c r="I128"/>
  <c r="I129"/>
  <c r="I130"/>
  <c r="I131"/>
  <c r="I132"/>
  <c r="I133"/>
  <c r="I134"/>
  <c r="I135"/>
  <c r="I136"/>
  <c r="I137"/>
  <c r="I127"/>
  <c r="I139"/>
  <c r="I140"/>
  <c r="I141"/>
  <c r="I142"/>
  <c r="I143"/>
  <c r="I138"/>
  <c r="I144"/>
  <c r="I145"/>
  <c r="I146"/>
  <c r="I147"/>
  <c r="I148"/>
  <c r="I125"/>
  <c r="I149"/>
  <c r="I152"/>
  <c r="I153"/>
  <c r="I154"/>
  <c r="I151"/>
  <c r="I155"/>
  <c r="I157"/>
  <c r="I158"/>
  <c r="I159"/>
  <c r="I160"/>
  <c r="J107"/>
  <c r="J108"/>
  <c r="J109"/>
  <c r="J110"/>
  <c r="J111"/>
  <c r="J112"/>
  <c r="J113"/>
  <c r="J114"/>
  <c r="J106"/>
  <c r="J116"/>
  <c r="J117"/>
  <c r="J118"/>
  <c r="J119"/>
  <c r="J115"/>
  <c r="J120"/>
  <c r="J121"/>
  <c r="J122"/>
  <c r="J123"/>
  <c r="J124"/>
  <c r="J105"/>
  <c r="J128"/>
  <c r="J129"/>
  <c r="J130"/>
  <c r="J131"/>
  <c r="J132"/>
  <c r="J133"/>
  <c r="J134"/>
  <c r="J135"/>
  <c r="J136"/>
  <c r="J137"/>
  <c r="J127"/>
  <c r="J139"/>
  <c r="J140"/>
  <c r="J141"/>
  <c r="J142"/>
  <c r="J143"/>
  <c r="J138"/>
  <c r="J144"/>
  <c r="J145"/>
  <c r="J146"/>
  <c r="J147"/>
  <c r="J148"/>
  <c r="J125"/>
  <c r="J149"/>
  <c r="J152"/>
  <c r="J153"/>
  <c r="J154"/>
  <c r="J151"/>
  <c r="J155"/>
  <c r="J157"/>
  <c r="J158"/>
  <c r="J159"/>
  <c r="J160"/>
  <c r="K107"/>
  <c r="K108"/>
  <c r="K109"/>
  <c r="K110"/>
  <c r="K111"/>
  <c r="K112"/>
  <c r="K113"/>
  <c r="K114"/>
  <c r="K106"/>
  <c r="K116"/>
  <c r="K117"/>
  <c r="K118"/>
  <c r="K119"/>
  <c r="K115"/>
  <c r="K120"/>
  <c r="K121"/>
  <c r="K122"/>
  <c r="K123"/>
  <c r="K124"/>
  <c r="K105"/>
  <c r="K128"/>
  <c r="K129"/>
  <c r="K130"/>
  <c r="K131"/>
  <c r="K132"/>
  <c r="K133"/>
  <c r="K134"/>
  <c r="K135"/>
  <c r="K136"/>
  <c r="K137"/>
  <c r="K127"/>
  <c r="K139"/>
  <c r="K140"/>
  <c r="K141"/>
  <c r="K142"/>
  <c r="K143"/>
  <c r="K138"/>
  <c r="K144"/>
  <c r="K145"/>
  <c r="K146"/>
  <c r="K147"/>
  <c r="K148"/>
  <c r="K125"/>
  <c r="K149"/>
  <c r="K152"/>
  <c r="K153"/>
  <c r="K154"/>
  <c r="K151"/>
  <c r="K155"/>
  <c r="K157"/>
  <c r="K158"/>
  <c r="K159"/>
  <c r="K160"/>
  <c r="L107"/>
  <c r="L108"/>
  <c r="L109"/>
  <c r="L110"/>
  <c r="L111"/>
  <c r="L112"/>
  <c r="L113"/>
  <c r="L114"/>
  <c r="L106"/>
  <c r="L116"/>
  <c r="L117"/>
  <c r="L118"/>
  <c r="L119"/>
  <c r="L115"/>
  <c r="L120"/>
  <c r="L121"/>
  <c r="L122"/>
  <c r="L123"/>
  <c r="L124"/>
  <c r="L105"/>
  <c r="L128"/>
  <c r="L129"/>
  <c r="L130"/>
  <c r="L131"/>
  <c r="L132"/>
  <c r="L133"/>
  <c r="L134"/>
  <c r="L135"/>
  <c r="L136"/>
  <c r="L137"/>
  <c r="L127"/>
  <c r="L139"/>
  <c r="L140"/>
  <c r="L141"/>
  <c r="L142"/>
  <c r="L143"/>
  <c r="L138"/>
  <c r="L144"/>
  <c r="L145"/>
  <c r="L146"/>
  <c r="L147"/>
  <c r="L148"/>
  <c r="L125"/>
  <c r="L149"/>
  <c r="L152"/>
  <c r="L153"/>
  <c r="L154"/>
  <c r="L151"/>
  <c r="L155"/>
  <c r="L157"/>
  <c r="L158"/>
  <c r="L159"/>
  <c r="L160"/>
  <c r="M107"/>
  <c r="M108"/>
  <c r="M109"/>
  <c r="M110"/>
  <c r="M111"/>
  <c r="M112"/>
  <c r="M113"/>
  <c r="M114"/>
  <c r="M106"/>
  <c r="M116"/>
  <c r="M117"/>
  <c r="M118"/>
  <c r="M119"/>
  <c r="M115"/>
  <c r="M120"/>
  <c r="M121"/>
  <c r="M122"/>
  <c r="M123"/>
  <c r="M124"/>
  <c r="M105"/>
  <c r="M128"/>
  <c r="M129"/>
  <c r="M130"/>
  <c r="M131"/>
  <c r="M132"/>
  <c r="M133"/>
  <c r="M134"/>
  <c r="M135"/>
  <c r="M136"/>
  <c r="M137"/>
  <c r="M127"/>
  <c r="M139"/>
  <c r="M140"/>
  <c r="M141"/>
  <c r="M142"/>
  <c r="M143"/>
  <c r="M138"/>
  <c r="M144"/>
  <c r="M145"/>
  <c r="M146"/>
  <c r="M147"/>
  <c r="M148"/>
  <c r="M125"/>
  <c r="M149"/>
  <c r="M152"/>
  <c r="M153"/>
  <c r="M154"/>
  <c r="M151"/>
  <c r="M155"/>
  <c r="M157"/>
  <c r="M158"/>
  <c r="M159"/>
  <c r="M160"/>
  <c r="N107"/>
  <c r="N108"/>
  <c r="N109"/>
  <c r="N110"/>
  <c r="N111"/>
  <c r="N112"/>
  <c r="N113"/>
  <c r="N114"/>
  <c r="N106"/>
  <c r="N116"/>
  <c r="N117"/>
  <c r="N118"/>
  <c r="N119"/>
  <c r="N115"/>
  <c r="N120"/>
  <c r="N121"/>
  <c r="N122"/>
  <c r="N123"/>
  <c r="N124"/>
  <c r="N105"/>
  <c r="N128"/>
  <c r="N129"/>
  <c r="N130"/>
  <c r="N131"/>
  <c r="N132"/>
  <c r="N133"/>
  <c r="N134"/>
  <c r="N135"/>
  <c r="N136"/>
  <c r="N137"/>
  <c r="N127"/>
  <c r="N139"/>
  <c r="N140"/>
  <c r="N141"/>
  <c r="N142"/>
  <c r="N143"/>
  <c r="N138"/>
  <c r="N144"/>
  <c r="N145"/>
  <c r="N146"/>
  <c r="N147"/>
  <c r="N148"/>
  <c r="N125"/>
  <c r="N149"/>
  <c r="N152"/>
  <c r="N153"/>
  <c r="N154"/>
  <c r="N151"/>
  <c r="N155"/>
  <c r="N157"/>
  <c r="N158"/>
  <c r="N159"/>
  <c r="N160"/>
  <c r="O107"/>
  <c r="O108"/>
  <c r="O109"/>
  <c r="O110"/>
  <c r="O111"/>
  <c r="O112"/>
  <c r="O113"/>
  <c r="O114"/>
  <c r="O106"/>
  <c r="O116"/>
  <c r="O117"/>
  <c r="O118"/>
  <c r="O119"/>
  <c r="O115"/>
  <c r="O120"/>
  <c r="O121"/>
  <c r="O122"/>
  <c r="O123"/>
  <c r="O124"/>
  <c r="O105"/>
  <c r="O128"/>
  <c r="O129"/>
  <c r="O130"/>
  <c r="O131"/>
  <c r="O132"/>
  <c r="O133"/>
  <c r="O134"/>
  <c r="O135"/>
  <c r="O136"/>
  <c r="O137"/>
  <c r="O127"/>
  <c r="O139"/>
  <c r="O140"/>
  <c r="O141"/>
  <c r="O142"/>
  <c r="O143"/>
  <c r="O138"/>
  <c r="O144"/>
  <c r="O145"/>
  <c r="O146"/>
  <c r="O147"/>
  <c r="O148"/>
  <c r="O125"/>
  <c r="O149"/>
  <c r="O152"/>
  <c r="O153"/>
  <c r="O154"/>
  <c r="O151"/>
  <c r="O155"/>
  <c r="O157"/>
  <c r="O158"/>
  <c r="O159"/>
  <c r="O160"/>
  <c r="P107"/>
  <c r="P108"/>
  <c r="P109"/>
  <c r="P110"/>
  <c r="P111"/>
  <c r="P112"/>
  <c r="P113"/>
  <c r="P114"/>
  <c r="P106"/>
  <c r="P116"/>
  <c r="P117"/>
  <c r="P118"/>
  <c r="P119"/>
  <c r="P115"/>
  <c r="P120"/>
  <c r="P121"/>
  <c r="P122"/>
  <c r="P123"/>
  <c r="P124"/>
  <c r="P105"/>
  <c r="P128"/>
  <c r="P129"/>
  <c r="P130"/>
  <c r="P131"/>
  <c r="P132"/>
  <c r="P133"/>
  <c r="P134"/>
  <c r="P135"/>
  <c r="P136"/>
  <c r="P137"/>
  <c r="P127"/>
  <c r="P139"/>
  <c r="P140"/>
  <c r="P141"/>
  <c r="P142"/>
  <c r="P143"/>
  <c r="P138"/>
  <c r="P144"/>
  <c r="P145"/>
  <c r="P146"/>
  <c r="P147"/>
  <c r="P148"/>
  <c r="P125"/>
  <c r="P149"/>
  <c r="P152"/>
  <c r="P153"/>
  <c r="P154"/>
  <c r="P151"/>
  <c r="P155"/>
  <c r="P157"/>
  <c r="P158"/>
  <c r="P159"/>
  <c r="P160"/>
  <c r="Q107"/>
  <c r="Q108"/>
  <c r="Q109"/>
  <c r="Q110"/>
  <c r="Q111"/>
  <c r="Q112"/>
  <c r="Q113"/>
  <c r="Q114"/>
  <c r="Q106"/>
  <c r="Q116"/>
  <c r="Q117"/>
  <c r="Q118"/>
  <c r="Q119"/>
  <c r="Q115"/>
  <c r="Q120"/>
  <c r="Q121"/>
  <c r="Q122"/>
  <c r="Q123"/>
  <c r="Q124"/>
  <c r="Q105"/>
  <c r="Q128"/>
  <c r="Q129"/>
  <c r="Q130"/>
  <c r="Q131"/>
  <c r="Q132"/>
  <c r="Q133"/>
  <c r="Q134"/>
  <c r="Q135"/>
  <c r="Q136"/>
  <c r="Q137"/>
  <c r="Q127"/>
  <c r="Q139"/>
  <c r="Q140"/>
  <c r="Q141"/>
  <c r="Q142"/>
  <c r="Q143"/>
  <c r="Q138"/>
  <c r="Q144"/>
  <c r="Q145"/>
  <c r="Q146"/>
  <c r="Q147"/>
  <c r="Q148"/>
  <c r="Q125"/>
  <c r="Q149"/>
  <c r="Q152"/>
  <c r="Q153"/>
  <c r="Q154"/>
  <c r="Q151"/>
  <c r="Q155"/>
  <c r="Q157"/>
  <c r="Q158"/>
  <c r="Q159"/>
  <c r="Q160"/>
  <c r="R107"/>
  <c r="R108"/>
  <c r="R109"/>
  <c r="R110"/>
  <c r="R111"/>
  <c r="R112"/>
  <c r="R113"/>
  <c r="R114"/>
  <c r="R106"/>
  <c r="R116"/>
  <c r="R117"/>
  <c r="R118"/>
  <c r="R119"/>
  <c r="R115"/>
  <c r="R120"/>
  <c r="R121"/>
  <c r="R122"/>
  <c r="R123"/>
  <c r="R124"/>
  <c r="R105"/>
  <c r="R128"/>
  <c r="R129"/>
  <c r="R130"/>
  <c r="R131"/>
  <c r="R132"/>
  <c r="R133"/>
  <c r="R134"/>
  <c r="R135"/>
  <c r="R136"/>
  <c r="R137"/>
  <c r="R127"/>
  <c r="R139"/>
  <c r="R140"/>
  <c r="R141"/>
  <c r="R142"/>
  <c r="R143"/>
  <c r="R138"/>
  <c r="R144"/>
  <c r="R145"/>
  <c r="R146"/>
  <c r="R147"/>
  <c r="R148"/>
  <c r="R125"/>
  <c r="R149"/>
  <c r="R152"/>
  <c r="R153"/>
  <c r="R154"/>
  <c r="R151"/>
  <c r="R155"/>
  <c r="R157"/>
  <c r="R158"/>
  <c r="R159"/>
  <c r="R160"/>
  <c r="S160"/>
  <c r="T160"/>
  <c r="B160"/>
  <c r="A160"/>
  <c r="S159"/>
  <c r="T159"/>
  <c r="B159"/>
  <c r="A159"/>
  <c r="S158"/>
  <c r="T158"/>
  <c r="B158"/>
  <c r="A158"/>
  <c r="S157"/>
  <c r="T157"/>
  <c r="B157"/>
  <c r="A157"/>
  <c r="G156"/>
  <c r="H156"/>
  <c r="I156"/>
  <c r="J156"/>
  <c r="K156"/>
  <c r="L156"/>
  <c r="M156"/>
  <c r="N156"/>
  <c r="O156"/>
  <c r="P156"/>
  <c r="Q156"/>
  <c r="R156"/>
  <c r="S156"/>
  <c r="T156"/>
  <c r="B156"/>
  <c r="A156"/>
  <c r="S155"/>
  <c r="T155"/>
  <c r="B155"/>
  <c r="A155"/>
  <c r="S154"/>
  <c r="T154"/>
  <c r="B154"/>
  <c r="A154"/>
  <c r="S153"/>
  <c r="T153"/>
  <c r="B153"/>
  <c r="A153"/>
  <c r="S152"/>
  <c r="T152"/>
  <c r="B152"/>
  <c r="A152"/>
  <c r="S151"/>
  <c r="T151"/>
  <c r="B151"/>
  <c r="A151"/>
  <c r="G150"/>
  <c r="H150"/>
  <c r="I150"/>
  <c r="J150"/>
  <c r="K150"/>
  <c r="L150"/>
  <c r="M150"/>
  <c r="N150"/>
  <c r="O150"/>
  <c r="P150"/>
  <c r="Q150"/>
  <c r="R150"/>
  <c r="S150"/>
  <c r="T150"/>
  <c r="B150"/>
  <c r="A150"/>
  <c r="S149"/>
  <c r="T149"/>
  <c r="B149"/>
  <c r="A149"/>
  <c r="S148"/>
  <c r="T148"/>
  <c r="B148"/>
  <c r="A148"/>
  <c r="S147"/>
  <c r="T147"/>
  <c r="B147"/>
  <c r="A147"/>
  <c r="S146"/>
  <c r="T146"/>
  <c r="B146"/>
  <c r="A146"/>
  <c r="S145"/>
  <c r="T145"/>
  <c r="B145"/>
  <c r="A145"/>
  <c r="S144"/>
  <c r="T144"/>
  <c r="B144"/>
  <c r="A144"/>
  <c r="S143"/>
  <c r="T143"/>
  <c r="B143"/>
  <c r="A143"/>
  <c r="S142"/>
  <c r="T142"/>
  <c r="B142"/>
  <c r="A142"/>
  <c r="S141"/>
  <c r="T141"/>
  <c r="B141"/>
  <c r="A141"/>
  <c r="S140"/>
  <c r="T140"/>
  <c r="B140"/>
  <c r="A140"/>
  <c r="S139"/>
  <c r="T139"/>
  <c r="B139"/>
  <c r="A139"/>
  <c r="S138"/>
  <c r="T138"/>
  <c r="B138"/>
  <c r="A138"/>
  <c r="S137"/>
  <c r="T137"/>
  <c r="B137"/>
  <c r="A137"/>
  <c r="S136"/>
  <c r="T136"/>
  <c r="B136"/>
  <c r="A136"/>
  <c r="S135"/>
  <c r="T135"/>
  <c r="B135"/>
  <c r="A135"/>
  <c r="S134"/>
  <c r="T134"/>
  <c r="B134"/>
  <c r="A134"/>
  <c r="S133"/>
  <c r="T133"/>
  <c r="B133"/>
  <c r="A133"/>
  <c r="S132"/>
  <c r="T132"/>
  <c r="B132"/>
  <c r="A132"/>
  <c r="S131"/>
  <c r="T131"/>
  <c r="B131"/>
  <c r="A131"/>
  <c r="S130"/>
  <c r="T130"/>
  <c r="B130"/>
  <c r="A130"/>
  <c r="S129"/>
  <c r="T129"/>
  <c r="B129"/>
  <c r="A129"/>
  <c r="S128"/>
  <c r="T128"/>
  <c r="B128"/>
  <c r="A128"/>
  <c r="S127"/>
  <c r="T127"/>
  <c r="B127"/>
  <c r="A127"/>
  <c r="G126"/>
  <c r="H126"/>
  <c r="I126"/>
  <c r="J126"/>
  <c r="K126"/>
  <c r="L126"/>
  <c r="M126"/>
  <c r="N126"/>
  <c r="O126"/>
  <c r="P126"/>
  <c r="Q126"/>
  <c r="R126"/>
  <c r="S126"/>
  <c r="T126"/>
  <c r="B126"/>
  <c r="A126"/>
  <c r="S125"/>
  <c r="T125"/>
  <c r="B125"/>
  <c r="A125"/>
  <c r="S124"/>
  <c r="T124"/>
  <c r="B124"/>
  <c r="A124"/>
  <c r="S123"/>
  <c r="T123"/>
  <c r="B123"/>
  <c r="A123"/>
  <c r="S122"/>
  <c r="T122"/>
  <c r="B122"/>
  <c r="A122"/>
  <c r="S121"/>
  <c r="T121"/>
  <c r="B121"/>
  <c r="A121"/>
  <c r="S120"/>
  <c r="T120"/>
  <c r="B120"/>
  <c r="A120"/>
  <c r="S119"/>
  <c r="T119"/>
  <c r="B119"/>
  <c r="A119"/>
  <c r="S118"/>
  <c r="T118"/>
  <c r="B118"/>
  <c r="A118"/>
  <c r="S117"/>
  <c r="T117"/>
  <c r="B117"/>
  <c r="A117"/>
  <c r="S116"/>
  <c r="T116"/>
  <c r="B116"/>
  <c r="A116"/>
  <c r="S115"/>
  <c r="T115"/>
  <c r="B115"/>
  <c r="A115"/>
  <c r="S114"/>
  <c r="T114"/>
  <c r="B114"/>
  <c r="A114"/>
  <c r="S113"/>
  <c r="T113"/>
  <c r="B113"/>
  <c r="A113"/>
  <c r="S112"/>
  <c r="T112"/>
  <c r="B112"/>
  <c r="A112"/>
  <c r="S111"/>
  <c r="T111"/>
  <c r="B111"/>
  <c r="A111"/>
  <c r="S110"/>
  <c r="T110"/>
  <c r="B110"/>
  <c r="A110"/>
  <c r="S109"/>
  <c r="T109"/>
  <c r="B109"/>
  <c r="A109"/>
  <c r="S108"/>
  <c r="T108"/>
  <c r="B108"/>
  <c r="A108"/>
  <c r="S107"/>
  <c r="T107"/>
  <c r="B107"/>
  <c r="A107"/>
  <c r="S106"/>
  <c r="T106"/>
  <c r="B106"/>
  <c r="A106"/>
  <c r="S105"/>
  <c r="T105"/>
  <c r="B105"/>
  <c r="A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S7"/>
  <c r="S102"/>
  <c r="B102"/>
  <c r="R101"/>
  <c r="Q101"/>
  <c r="P101"/>
  <c r="O101"/>
  <c r="N101"/>
  <c r="M101"/>
  <c r="L101"/>
  <c r="K101"/>
  <c r="J101"/>
  <c r="I101"/>
  <c r="H101"/>
  <c r="G101"/>
  <c r="G56"/>
  <c r="G59"/>
  <c r="G60"/>
  <c r="G58"/>
  <c r="G61"/>
  <c r="G63"/>
  <c r="G64"/>
  <c r="G65"/>
  <c r="G66"/>
  <c r="H56"/>
  <c r="H59"/>
  <c r="H60"/>
  <c r="H58"/>
  <c r="H61"/>
  <c r="H63"/>
  <c r="H64"/>
  <c r="H65"/>
  <c r="H66"/>
  <c r="I56"/>
  <c r="I59"/>
  <c r="I60"/>
  <c r="I58"/>
  <c r="I61"/>
  <c r="I63"/>
  <c r="I64"/>
  <c r="I65"/>
  <c r="I66"/>
  <c r="J56"/>
  <c r="J59"/>
  <c r="J60"/>
  <c r="J58"/>
  <c r="J61"/>
  <c r="J63"/>
  <c r="J64"/>
  <c r="J65"/>
  <c r="J66"/>
  <c r="K56"/>
  <c r="K59"/>
  <c r="K60"/>
  <c r="K58"/>
  <c r="K61"/>
  <c r="K63"/>
  <c r="K64"/>
  <c r="K65"/>
  <c r="K66"/>
  <c r="L56"/>
  <c r="L59"/>
  <c r="L60"/>
  <c r="L58"/>
  <c r="L61"/>
  <c r="L63"/>
  <c r="L64"/>
  <c r="L65"/>
  <c r="L66"/>
  <c r="M56"/>
  <c r="M59"/>
  <c r="M60"/>
  <c r="M58"/>
  <c r="M61"/>
  <c r="M63"/>
  <c r="M64"/>
  <c r="M65"/>
  <c r="M66"/>
  <c r="N56"/>
  <c r="N59"/>
  <c r="N60"/>
  <c r="N58"/>
  <c r="N61"/>
  <c r="N63"/>
  <c r="N64"/>
  <c r="N65"/>
  <c r="N66"/>
  <c r="O56"/>
  <c r="O59"/>
  <c r="O60"/>
  <c r="O58"/>
  <c r="O61"/>
  <c r="O63"/>
  <c r="O64"/>
  <c r="O65"/>
  <c r="O66"/>
  <c r="P56"/>
  <c r="P59"/>
  <c r="P60"/>
  <c r="P58"/>
  <c r="P61"/>
  <c r="P63"/>
  <c r="P64"/>
  <c r="P65"/>
  <c r="P66"/>
  <c r="Q56"/>
  <c r="Q59"/>
  <c r="Q60"/>
  <c r="Q58"/>
  <c r="Q61"/>
  <c r="Q63"/>
  <c r="Q64"/>
  <c r="Q65"/>
  <c r="Q66"/>
  <c r="R56"/>
  <c r="R59"/>
  <c r="R60"/>
  <c r="R58"/>
  <c r="R61"/>
  <c r="R63"/>
  <c r="R64"/>
  <c r="R65"/>
  <c r="R66"/>
  <c r="S66"/>
  <c r="T66"/>
  <c r="B66"/>
  <c r="S65"/>
  <c r="T65"/>
  <c r="B65"/>
  <c r="S64"/>
  <c r="T64"/>
  <c r="B64"/>
  <c r="S63"/>
  <c r="T63"/>
  <c r="B63"/>
  <c r="G62"/>
  <c r="H62"/>
  <c r="I62"/>
  <c r="J62"/>
  <c r="K62"/>
  <c r="L62"/>
  <c r="M62"/>
  <c r="N62"/>
  <c r="O62"/>
  <c r="P62"/>
  <c r="Q62"/>
  <c r="R62"/>
  <c r="S62"/>
  <c r="T62"/>
  <c r="B62"/>
  <c r="S61"/>
  <c r="T61"/>
  <c r="B61"/>
  <c r="S60"/>
  <c r="T60"/>
  <c r="B60"/>
  <c r="S59"/>
  <c r="T59"/>
  <c r="B59"/>
  <c r="S58"/>
  <c r="T58"/>
  <c r="B58"/>
  <c r="G57"/>
  <c r="H57"/>
  <c r="I57"/>
  <c r="J57"/>
  <c r="K57"/>
  <c r="L57"/>
  <c r="M57"/>
  <c r="N57"/>
  <c r="O57"/>
  <c r="P57"/>
  <c r="Q57"/>
  <c r="R57"/>
  <c r="S57"/>
  <c r="T57"/>
  <c r="B57"/>
  <c r="S56"/>
  <c r="T56"/>
  <c r="B56"/>
  <c r="G55"/>
  <c r="H55"/>
  <c r="I55"/>
  <c r="J55"/>
  <c r="K55"/>
  <c r="L55"/>
  <c r="M55"/>
  <c r="N55"/>
  <c r="O55"/>
  <c r="P55"/>
  <c r="Q55"/>
  <c r="R55"/>
  <c r="S55"/>
  <c r="T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S43"/>
  <c r="T43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S32"/>
  <c r="T32"/>
  <c r="B32"/>
  <c r="G31"/>
  <c r="H31"/>
  <c r="I31"/>
  <c r="J31"/>
  <c r="K31"/>
  <c r="L31"/>
  <c r="M31"/>
  <c r="N31"/>
  <c r="O31"/>
  <c r="P31"/>
  <c r="Q31"/>
  <c r="R31"/>
  <c r="S31"/>
  <c r="T31"/>
  <c r="B31"/>
  <c r="S30"/>
  <c r="T30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S24"/>
  <c r="T24"/>
  <c r="B24"/>
  <c r="G23"/>
  <c r="H23"/>
  <c r="I23"/>
  <c r="J23"/>
  <c r="K23"/>
  <c r="L23"/>
  <c r="M23"/>
  <c r="N23"/>
  <c r="O23"/>
  <c r="P23"/>
  <c r="Q23"/>
  <c r="R23"/>
  <c r="S23"/>
  <c r="T23"/>
  <c r="B23"/>
  <c r="G22"/>
  <c r="H22"/>
  <c r="I22"/>
  <c r="J22"/>
  <c r="K22"/>
  <c r="L22"/>
  <c r="M22"/>
  <c r="N22"/>
  <c r="O22"/>
  <c r="P22"/>
  <c r="Q22"/>
  <c r="R22"/>
  <c r="S22"/>
  <c r="T22"/>
  <c r="B22"/>
  <c r="G21"/>
  <c r="H21"/>
  <c r="I21"/>
  <c r="J21"/>
  <c r="K21"/>
  <c r="L21"/>
  <c r="M21"/>
  <c r="N21"/>
  <c r="O21"/>
  <c r="P21"/>
  <c r="Q21"/>
  <c r="R21"/>
  <c r="S21"/>
  <c r="T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S11"/>
  <c r="T11"/>
  <c r="B11"/>
  <c r="S10"/>
  <c r="T10"/>
  <c r="B10"/>
  <c r="B7"/>
  <c r="R5"/>
  <c r="Q5"/>
  <c r="P5"/>
  <c r="O5"/>
  <c r="N5"/>
  <c r="M5"/>
  <c r="L5"/>
  <c r="K5"/>
  <c r="J5"/>
  <c r="I5"/>
  <c r="H5"/>
  <c r="G5"/>
  <c r="E4"/>
  <c r="E3"/>
  <c r="E2"/>
  <c r="G107" i="10"/>
  <c r="G108"/>
  <c r="G109"/>
  <c r="G110"/>
  <c r="G111"/>
  <c r="G112"/>
  <c r="G113"/>
  <c r="G114"/>
  <c r="G106"/>
  <c r="G116"/>
  <c r="G117"/>
  <c r="G118"/>
  <c r="G119"/>
  <c r="G115"/>
  <c r="G120"/>
  <c r="G121"/>
  <c r="G122"/>
  <c r="G123"/>
  <c r="G124"/>
  <c r="G105"/>
  <c r="G128"/>
  <c r="G129"/>
  <c r="G130"/>
  <c r="G131"/>
  <c r="G132"/>
  <c r="G133"/>
  <c r="G134"/>
  <c r="G135"/>
  <c r="G136"/>
  <c r="G137"/>
  <c r="G127"/>
  <c r="G139"/>
  <c r="G140"/>
  <c r="G141"/>
  <c r="G142"/>
  <c r="G143"/>
  <c r="G138"/>
  <c r="G144"/>
  <c r="G145"/>
  <c r="G146"/>
  <c r="G147"/>
  <c r="G148"/>
  <c r="G125"/>
  <c r="G149"/>
  <c r="G152"/>
  <c r="G153"/>
  <c r="G154"/>
  <c r="G151"/>
  <c r="G155"/>
  <c r="G157"/>
  <c r="G158"/>
  <c r="G159"/>
  <c r="G160"/>
  <c r="H107"/>
  <c r="H108"/>
  <c r="H109"/>
  <c r="H110"/>
  <c r="H111"/>
  <c r="H112"/>
  <c r="H113"/>
  <c r="H114"/>
  <c r="H106"/>
  <c r="H116"/>
  <c r="H117"/>
  <c r="H118"/>
  <c r="H119"/>
  <c r="H115"/>
  <c r="H120"/>
  <c r="H121"/>
  <c r="H122"/>
  <c r="H123"/>
  <c r="H124"/>
  <c r="H105"/>
  <c r="H128"/>
  <c r="H129"/>
  <c r="H130"/>
  <c r="H131"/>
  <c r="H132"/>
  <c r="H133"/>
  <c r="H134"/>
  <c r="H135"/>
  <c r="H136"/>
  <c r="H137"/>
  <c r="H127"/>
  <c r="H139"/>
  <c r="H140"/>
  <c r="H141"/>
  <c r="H142"/>
  <c r="H143"/>
  <c r="H138"/>
  <c r="H144"/>
  <c r="H145"/>
  <c r="H146"/>
  <c r="H147"/>
  <c r="H148"/>
  <c r="H125"/>
  <c r="H149"/>
  <c r="H152"/>
  <c r="H153"/>
  <c r="H154"/>
  <c r="H151"/>
  <c r="H155"/>
  <c r="H157"/>
  <c r="H158"/>
  <c r="H159"/>
  <c r="H160"/>
  <c r="I107"/>
  <c r="I108"/>
  <c r="I109"/>
  <c r="I110"/>
  <c r="I111"/>
  <c r="I112"/>
  <c r="I113"/>
  <c r="I114"/>
  <c r="I106"/>
  <c r="I116"/>
  <c r="I117"/>
  <c r="I118"/>
  <c r="I119"/>
  <c r="I115"/>
  <c r="I120"/>
  <c r="I121"/>
  <c r="I122"/>
  <c r="I123"/>
  <c r="I124"/>
  <c r="I105"/>
  <c r="I128"/>
  <c r="I129"/>
  <c r="I130"/>
  <c r="I131"/>
  <c r="I132"/>
  <c r="I133"/>
  <c r="I134"/>
  <c r="I135"/>
  <c r="I136"/>
  <c r="I137"/>
  <c r="I127"/>
  <c r="I139"/>
  <c r="I140"/>
  <c r="I141"/>
  <c r="I142"/>
  <c r="I143"/>
  <c r="I138"/>
  <c r="I144"/>
  <c r="I145"/>
  <c r="I146"/>
  <c r="I147"/>
  <c r="I148"/>
  <c r="I125"/>
  <c r="I149"/>
  <c r="I152"/>
  <c r="I153"/>
  <c r="I154"/>
  <c r="I151"/>
  <c r="I155"/>
  <c r="I157"/>
  <c r="I158"/>
  <c r="I159"/>
  <c r="I160"/>
  <c r="J107"/>
  <c r="J108"/>
  <c r="J109"/>
  <c r="J110"/>
  <c r="J111"/>
  <c r="J112"/>
  <c r="J113"/>
  <c r="J114"/>
  <c r="J106"/>
  <c r="J116"/>
  <c r="J117"/>
  <c r="J118"/>
  <c r="J119"/>
  <c r="J115"/>
  <c r="J120"/>
  <c r="J121"/>
  <c r="J122"/>
  <c r="J123"/>
  <c r="J124"/>
  <c r="J105"/>
  <c r="J128"/>
  <c r="J129"/>
  <c r="J130"/>
  <c r="J131"/>
  <c r="J132"/>
  <c r="J133"/>
  <c r="J134"/>
  <c r="J135"/>
  <c r="J136"/>
  <c r="J137"/>
  <c r="J127"/>
  <c r="J139"/>
  <c r="J140"/>
  <c r="J141"/>
  <c r="J142"/>
  <c r="J143"/>
  <c r="J138"/>
  <c r="J144"/>
  <c r="J145"/>
  <c r="J146"/>
  <c r="J147"/>
  <c r="J148"/>
  <c r="J125"/>
  <c r="J149"/>
  <c r="J152"/>
  <c r="J153"/>
  <c r="J154"/>
  <c r="J151"/>
  <c r="J155"/>
  <c r="J157"/>
  <c r="J158"/>
  <c r="J159"/>
  <c r="J160"/>
  <c r="K107"/>
  <c r="K108"/>
  <c r="K109"/>
  <c r="K110"/>
  <c r="K111"/>
  <c r="K112"/>
  <c r="K113"/>
  <c r="K114"/>
  <c r="K106"/>
  <c r="K116"/>
  <c r="K117"/>
  <c r="K118"/>
  <c r="K119"/>
  <c r="K115"/>
  <c r="K120"/>
  <c r="K121"/>
  <c r="K122"/>
  <c r="K123"/>
  <c r="K124"/>
  <c r="K105"/>
  <c r="K128"/>
  <c r="K129"/>
  <c r="K130"/>
  <c r="K131"/>
  <c r="K132"/>
  <c r="K133"/>
  <c r="K134"/>
  <c r="K135"/>
  <c r="K136"/>
  <c r="K137"/>
  <c r="K127"/>
  <c r="K139"/>
  <c r="K140"/>
  <c r="K141"/>
  <c r="K142"/>
  <c r="K143"/>
  <c r="K138"/>
  <c r="K144"/>
  <c r="K145"/>
  <c r="K146"/>
  <c r="K147"/>
  <c r="K148"/>
  <c r="K125"/>
  <c r="K149"/>
  <c r="K152"/>
  <c r="K153"/>
  <c r="K154"/>
  <c r="K151"/>
  <c r="K155"/>
  <c r="K157"/>
  <c r="K158"/>
  <c r="K159"/>
  <c r="K160"/>
  <c r="L107"/>
  <c r="L108"/>
  <c r="L109"/>
  <c r="L110"/>
  <c r="L111"/>
  <c r="L112"/>
  <c r="L113"/>
  <c r="L114"/>
  <c r="L106"/>
  <c r="L116"/>
  <c r="L117"/>
  <c r="L118"/>
  <c r="L119"/>
  <c r="L115"/>
  <c r="L120"/>
  <c r="L121"/>
  <c r="L122"/>
  <c r="L123"/>
  <c r="L124"/>
  <c r="L105"/>
  <c r="L128"/>
  <c r="L129"/>
  <c r="L130"/>
  <c r="L131"/>
  <c r="L132"/>
  <c r="L133"/>
  <c r="L134"/>
  <c r="L135"/>
  <c r="L136"/>
  <c r="L137"/>
  <c r="L127"/>
  <c r="L139"/>
  <c r="L140"/>
  <c r="L141"/>
  <c r="L142"/>
  <c r="L143"/>
  <c r="L138"/>
  <c r="L144"/>
  <c r="L145"/>
  <c r="L146"/>
  <c r="L147"/>
  <c r="L148"/>
  <c r="L125"/>
  <c r="L149"/>
  <c r="L152"/>
  <c r="L153"/>
  <c r="L154"/>
  <c r="L151"/>
  <c r="L155"/>
  <c r="L157"/>
  <c r="L158"/>
  <c r="L159"/>
  <c r="L160"/>
  <c r="M107"/>
  <c r="M108"/>
  <c r="M109"/>
  <c r="M110"/>
  <c r="M111"/>
  <c r="M112"/>
  <c r="M113"/>
  <c r="M114"/>
  <c r="M106"/>
  <c r="M116"/>
  <c r="M117"/>
  <c r="M118"/>
  <c r="M119"/>
  <c r="M115"/>
  <c r="M120"/>
  <c r="M121"/>
  <c r="M122"/>
  <c r="M123"/>
  <c r="M124"/>
  <c r="M105"/>
  <c r="M128"/>
  <c r="M129"/>
  <c r="M130"/>
  <c r="M131"/>
  <c r="M132"/>
  <c r="M133"/>
  <c r="M134"/>
  <c r="M135"/>
  <c r="M136"/>
  <c r="M137"/>
  <c r="M127"/>
  <c r="M139"/>
  <c r="M140"/>
  <c r="M141"/>
  <c r="M142"/>
  <c r="M143"/>
  <c r="M138"/>
  <c r="M144"/>
  <c r="M145"/>
  <c r="M146"/>
  <c r="M147"/>
  <c r="M148"/>
  <c r="M125"/>
  <c r="M149"/>
  <c r="M152"/>
  <c r="M153"/>
  <c r="M154"/>
  <c r="M151"/>
  <c r="M155"/>
  <c r="M157"/>
  <c r="M158"/>
  <c r="M159"/>
  <c r="M160"/>
  <c r="N107"/>
  <c r="N108"/>
  <c r="N109"/>
  <c r="N110"/>
  <c r="N111"/>
  <c r="N112"/>
  <c r="N113"/>
  <c r="N114"/>
  <c r="N106"/>
  <c r="N116"/>
  <c r="N117"/>
  <c r="N118"/>
  <c r="N119"/>
  <c r="N115"/>
  <c r="N120"/>
  <c r="N121"/>
  <c r="N122"/>
  <c r="N123"/>
  <c r="N124"/>
  <c r="N105"/>
  <c r="N128"/>
  <c r="N129"/>
  <c r="N130"/>
  <c r="N131"/>
  <c r="N132"/>
  <c r="N133"/>
  <c r="N134"/>
  <c r="N135"/>
  <c r="N136"/>
  <c r="N137"/>
  <c r="N127"/>
  <c r="N139"/>
  <c r="N140"/>
  <c r="N141"/>
  <c r="N142"/>
  <c r="N143"/>
  <c r="N138"/>
  <c r="N144"/>
  <c r="N145"/>
  <c r="N146"/>
  <c r="N147"/>
  <c r="N148"/>
  <c r="N125"/>
  <c r="N149"/>
  <c r="N152"/>
  <c r="N153"/>
  <c r="N154"/>
  <c r="N151"/>
  <c r="N155"/>
  <c r="N157"/>
  <c r="N158"/>
  <c r="N159"/>
  <c r="N160"/>
  <c r="O107"/>
  <c r="O108"/>
  <c r="O109"/>
  <c r="O110"/>
  <c r="O111"/>
  <c r="O112"/>
  <c r="O113"/>
  <c r="O114"/>
  <c r="O106"/>
  <c r="O116"/>
  <c r="O117"/>
  <c r="O118"/>
  <c r="O119"/>
  <c r="O115"/>
  <c r="O120"/>
  <c r="O121"/>
  <c r="O122"/>
  <c r="O123"/>
  <c r="O124"/>
  <c r="O105"/>
  <c r="O128"/>
  <c r="O129"/>
  <c r="O130"/>
  <c r="O131"/>
  <c r="O132"/>
  <c r="O133"/>
  <c r="O134"/>
  <c r="O135"/>
  <c r="O136"/>
  <c r="O137"/>
  <c r="O127"/>
  <c r="O139"/>
  <c r="O140"/>
  <c r="O141"/>
  <c r="O142"/>
  <c r="O143"/>
  <c r="O138"/>
  <c r="O144"/>
  <c r="O145"/>
  <c r="O146"/>
  <c r="O147"/>
  <c r="O148"/>
  <c r="O125"/>
  <c r="O149"/>
  <c r="O152"/>
  <c r="O153"/>
  <c r="O154"/>
  <c r="O151"/>
  <c r="O155"/>
  <c r="O157"/>
  <c r="O158"/>
  <c r="O159"/>
  <c r="O160"/>
  <c r="P107"/>
  <c r="P108"/>
  <c r="P109"/>
  <c r="P110"/>
  <c r="P111"/>
  <c r="P112"/>
  <c r="P113"/>
  <c r="P114"/>
  <c r="P106"/>
  <c r="P116"/>
  <c r="P117"/>
  <c r="P118"/>
  <c r="P119"/>
  <c r="P115"/>
  <c r="P120"/>
  <c r="P121"/>
  <c r="P122"/>
  <c r="P123"/>
  <c r="P124"/>
  <c r="P105"/>
  <c r="P128"/>
  <c r="P129"/>
  <c r="P130"/>
  <c r="P131"/>
  <c r="P132"/>
  <c r="P133"/>
  <c r="P134"/>
  <c r="P135"/>
  <c r="P136"/>
  <c r="P137"/>
  <c r="P127"/>
  <c r="P139"/>
  <c r="P140"/>
  <c r="P141"/>
  <c r="P142"/>
  <c r="P143"/>
  <c r="P138"/>
  <c r="P144"/>
  <c r="P145"/>
  <c r="P146"/>
  <c r="P147"/>
  <c r="P148"/>
  <c r="P125"/>
  <c r="P149"/>
  <c r="P152"/>
  <c r="P153"/>
  <c r="P154"/>
  <c r="P151"/>
  <c r="P155"/>
  <c r="P157"/>
  <c r="P158"/>
  <c r="P159"/>
  <c r="P160"/>
  <c r="Q107"/>
  <c r="Q108"/>
  <c r="Q109"/>
  <c r="Q110"/>
  <c r="Q111"/>
  <c r="Q112"/>
  <c r="Q113"/>
  <c r="Q114"/>
  <c r="Q106"/>
  <c r="Q116"/>
  <c r="Q117"/>
  <c r="Q118"/>
  <c r="Q119"/>
  <c r="Q115"/>
  <c r="Q120"/>
  <c r="Q121"/>
  <c r="Q122"/>
  <c r="Q123"/>
  <c r="Q124"/>
  <c r="Q105"/>
  <c r="Q128"/>
  <c r="Q129"/>
  <c r="Q130"/>
  <c r="Q131"/>
  <c r="Q132"/>
  <c r="Q133"/>
  <c r="Q134"/>
  <c r="Q135"/>
  <c r="Q136"/>
  <c r="Q137"/>
  <c r="Q127"/>
  <c r="Q139"/>
  <c r="Q140"/>
  <c r="Q141"/>
  <c r="Q142"/>
  <c r="Q143"/>
  <c r="Q138"/>
  <c r="Q144"/>
  <c r="Q145"/>
  <c r="Q146"/>
  <c r="Q147"/>
  <c r="Q148"/>
  <c r="Q125"/>
  <c r="Q149"/>
  <c r="Q152"/>
  <c r="Q153"/>
  <c r="Q154"/>
  <c r="Q151"/>
  <c r="Q155"/>
  <c r="Q157"/>
  <c r="Q158"/>
  <c r="Q159"/>
  <c r="Q160"/>
  <c r="R107"/>
  <c r="R108"/>
  <c r="R109"/>
  <c r="R110"/>
  <c r="R111"/>
  <c r="R112"/>
  <c r="R113"/>
  <c r="R114"/>
  <c r="R106"/>
  <c r="R116"/>
  <c r="R117"/>
  <c r="R118"/>
  <c r="R119"/>
  <c r="R115"/>
  <c r="R120"/>
  <c r="R121"/>
  <c r="R122"/>
  <c r="R123"/>
  <c r="R124"/>
  <c r="R105"/>
  <c r="R128"/>
  <c r="R129"/>
  <c r="R130"/>
  <c r="R131"/>
  <c r="R132"/>
  <c r="R133"/>
  <c r="R134"/>
  <c r="R135"/>
  <c r="R136"/>
  <c r="R137"/>
  <c r="R127"/>
  <c r="R139"/>
  <c r="R140"/>
  <c r="R141"/>
  <c r="R142"/>
  <c r="R143"/>
  <c r="R138"/>
  <c r="R144"/>
  <c r="R145"/>
  <c r="R146"/>
  <c r="R147"/>
  <c r="R148"/>
  <c r="R125"/>
  <c r="R149"/>
  <c r="R152"/>
  <c r="R153"/>
  <c r="R154"/>
  <c r="R151"/>
  <c r="R155"/>
  <c r="R157"/>
  <c r="R158"/>
  <c r="R159"/>
  <c r="R160"/>
  <c r="S160"/>
  <c r="T160"/>
  <c r="B160"/>
  <c r="A160"/>
  <c r="S159"/>
  <c r="T159"/>
  <c r="B159"/>
  <c r="A159"/>
  <c r="S158"/>
  <c r="T158"/>
  <c r="B158"/>
  <c r="A158"/>
  <c r="S157"/>
  <c r="T157"/>
  <c r="B157"/>
  <c r="A157"/>
  <c r="G156"/>
  <c r="H156"/>
  <c r="I156"/>
  <c r="J156"/>
  <c r="K156"/>
  <c r="L156"/>
  <c r="M156"/>
  <c r="N156"/>
  <c r="O156"/>
  <c r="P156"/>
  <c r="Q156"/>
  <c r="R156"/>
  <c r="S156"/>
  <c r="T156"/>
  <c r="B156"/>
  <c r="A156"/>
  <c r="S155"/>
  <c r="T155"/>
  <c r="B155"/>
  <c r="A155"/>
  <c r="S154"/>
  <c r="T154"/>
  <c r="B154"/>
  <c r="A154"/>
  <c r="S153"/>
  <c r="T153"/>
  <c r="B153"/>
  <c r="A153"/>
  <c r="S152"/>
  <c r="T152"/>
  <c r="B152"/>
  <c r="A152"/>
  <c r="S151"/>
  <c r="T151"/>
  <c r="B151"/>
  <c r="A151"/>
  <c r="G150"/>
  <c r="H150"/>
  <c r="I150"/>
  <c r="J150"/>
  <c r="K150"/>
  <c r="L150"/>
  <c r="M150"/>
  <c r="N150"/>
  <c r="O150"/>
  <c r="P150"/>
  <c r="Q150"/>
  <c r="R150"/>
  <c r="S150"/>
  <c r="T150"/>
  <c r="B150"/>
  <c r="A150"/>
  <c r="S149"/>
  <c r="T149"/>
  <c r="B149"/>
  <c r="A149"/>
  <c r="S148"/>
  <c r="T148"/>
  <c r="B148"/>
  <c r="A148"/>
  <c r="S147"/>
  <c r="T147"/>
  <c r="B147"/>
  <c r="A147"/>
  <c r="S146"/>
  <c r="T146"/>
  <c r="B146"/>
  <c r="A146"/>
  <c r="S145"/>
  <c r="T145"/>
  <c r="B145"/>
  <c r="A145"/>
  <c r="S144"/>
  <c r="T144"/>
  <c r="B144"/>
  <c r="A144"/>
  <c r="S143"/>
  <c r="T143"/>
  <c r="B143"/>
  <c r="A143"/>
  <c r="S142"/>
  <c r="T142"/>
  <c r="B142"/>
  <c r="A142"/>
  <c r="S141"/>
  <c r="T141"/>
  <c r="B141"/>
  <c r="A141"/>
  <c r="S140"/>
  <c r="T140"/>
  <c r="B140"/>
  <c r="A140"/>
  <c r="S139"/>
  <c r="T139"/>
  <c r="B139"/>
  <c r="A139"/>
  <c r="S138"/>
  <c r="T138"/>
  <c r="B138"/>
  <c r="A138"/>
  <c r="S137"/>
  <c r="T137"/>
  <c r="B137"/>
  <c r="A137"/>
  <c r="S136"/>
  <c r="T136"/>
  <c r="B136"/>
  <c r="A136"/>
  <c r="S135"/>
  <c r="T135"/>
  <c r="B135"/>
  <c r="A135"/>
  <c r="S134"/>
  <c r="T134"/>
  <c r="B134"/>
  <c r="A134"/>
  <c r="S133"/>
  <c r="T133"/>
  <c r="B133"/>
  <c r="A133"/>
  <c r="S132"/>
  <c r="T132"/>
  <c r="B132"/>
  <c r="A132"/>
  <c r="S131"/>
  <c r="T131"/>
  <c r="B131"/>
  <c r="A131"/>
  <c r="S130"/>
  <c r="T130"/>
  <c r="B130"/>
  <c r="A130"/>
  <c r="S129"/>
  <c r="T129"/>
  <c r="B129"/>
  <c r="A129"/>
  <c r="S128"/>
  <c r="T128"/>
  <c r="B128"/>
  <c r="A128"/>
  <c r="S127"/>
  <c r="T127"/>
  <c r="B127"/>
  <c r="A127"/>
  <c r="G126"/>
  <c r="H126"/>
  <c r="I126"/>
  <c r="J126"/>
  <c r="K126"/>
  <c r="L126"/>
  <c r="M126"/>
  <c r="N126"/>
  <c r="O126"/>
  <c r="P126"/>
  <c r="Q126"/>
  <c r="R126"/>
  <c r="S126"/>
  <c r="T126"/>
  <c r="B126"/>
  <c r="A126"/>
  <c r="S125"/>
  <c r="T125"/>
  <c r="B125"/>
  <c r="A125"/>
  <c r="S124"/>
  <c r="T124"/>
  <c r="B124"/>
  <c r="A124"/>
  <c r="S123"/>
  <c r="T123"/>
  <c r="B123"/>
  <c r="A123"/>
  <c r="S122"/>
  <c r="T122"/>
  <c r="B122"/>
  <c r="A122"/>
  <c r="S121"/>
  <c r="T121"/>
  <c r="B121"/>
  <c r="A121"/>
  <c r="S120"/>
  <c r="T120"/>
  <c r="B120"/>
  <c r="A120"/>
  <c r="S119"/>
  <c r="T119"/>
  <c r="B119"/>
  <c r="A119"/>
  <c r="S118"/>
  <c r="T118"/>
  <c r="B118"/>
  <c r="A118"/>
  <c r="S117"/>
  <c r="T117"/>
  <c r="B117"/>
  <c r="A117"/>
  <c r="S116"/>
  <c r="T116"/>
  <c r="B116"/>
  <c r="A116"/>
  <c r="S115"/>
  <c r="T115"/>
  <c r="B115"/>
  <c r="A115"/>
  <c r="S114"/>
  <c r="T114"/>
  <c r="B114"/>
  <c r="A114"/>
  <c r="S113"/>
  <c r="T113"/>
  <c r="B113"/>
  <c r="A113"/>
  <c r="S112"/>
  <c r="T112"/>
  <c r="B112"/>
  <c r="A112"/>
  <c r="S111"/>
  <c r="T111"/>
  <c r="B111"/>
  <c r="A111"/>
  <c r="S110"/>
  <c r="T110"/>
  <c r="B110"/>
  <c r="A110"/>
  <c r="S109"/>
  <c r="T109"/>
  <c r="B109"/>
  <c r="A109"/>
  <c r="S108"/>
  <c r="T108"/>
  <c r="B108"/>
  <c r="A108"/>
  <c r="S107"/>
  <c r="T107"/>
  <c r="B107"/>
  <c r="A107"/>
  <c r="S106"/>
  <c r="T106"/>
  <c r="B106"/>
  <c r="A106"/>
  <c r="S105"/>
  <c r="T105"/>
  <c r="B105"/>
  <c r="A105"/>
  <c r="T9"/>
  <c r="T104"/>
  <c r="T103"/>
  <c r="S103"/>
  <c r="R8"/>
  <c r="R103"/>
  <c r="Q8"/>
  <c r="Q103"/>
  <c r="P8"/>
  <c r="P103"/>
  <c r="O8"/>
  <c r="O103"/>
  <c r="N8"/>
  <c r="N103"/>
  <c r="M8"/>
  <c r="M103"/>
  <c r="L8"/>
  <c r="L103"/>
  <c r="K8"/>
  <c r="K103"/>
  <c r="J8"/>
  <c r="J103"/>
  <c r="I8"/>
  <c r="I103"/>
  <c r="H8"/>
  <c r="H103"/>
  <c r="G8"/>
  <c r="G103"/>
  <c r="T102" l="1"/>
  <c r="S7"/>
  <c r="S102"/>
  <c r="B102"/>
  <c r="R101"/>
  <c r="Q101"/>
  <c r="P101"/>
  <c r="O101"/>
  <c r="N101"/>
  <c r="M101"/>
  <c r="L101"/>
  <c r="K101"/>
  <c r="J101"/>
  <c r="I101"/>
  <c r="H101"/>
  <c r="G101"/>
  <c r="G12"/>
  <c r="G13"/>
  <c r="G14"/>
  <c r="G15"/>
  <c r="G16"/>
  <c r="G17"/>
  <c r="G18"/>
  <c r="G19"/>
  <c r="G11"/>
  <c r="G20"/>
  <c r="G25"/>
  <c r="G26"/>
  <c r="G27"/>
  <c r="G28"/>
  <c r="G29"/>
  <c r="G10"/>
  <c r="G33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54"/>
  <c r="G30"/>
  <c r="G56"/>
  <c r="G59"/>
  <c r="G60"/>
  <c r="G58"/>
  <c r="G61"/>
  <c r="G63"/>
  <c r="G64"/>
  <c r="G65"/>
  <c r="G66"/>
  <c r="H12"/>
  <c r="H13"/>
  <c r="H14"/>
  <c r="H15"/>
  <c r="H16"/>
  <c r="H17"/>
  <c r="H18"/>
  <c r="H19"/>
  <c r="H11"/>
  <c r="H20"/>
  <c r="H25"/>
  <c r="H26"/>
  <c r="H27"/>
  <c r="H28"/>
  <c r="H29"/>
  <c r="H10"/>
  <c r="H33"/>
  <c r="H34"/>
  <c r="H35"/>
  <c r="H36"/>
  <c r="H37"/>
  <c r="H38"/>
  <c r="H39"/>
  <c r="H40"/>
  <c r="H41"/>
  <c r="H42"/>
  <c r="H32"/>
  <c r="H44"/>
  <c r="H45"/>
  <c r="H46"/>
  <c r="H47"/>
  <c r="H48"/>
  <c r="H43"/>
  <c r="H49"/>
  <c r="H50"/>
  <c r="H51"/>
  <c r="H52"/>
  <c r="H53"/>
  <c r="H54"/>
  <c r="H30"/>
  <c r="H56"/>
  <c r="H59"/>
  <c r="H60"/>
  <c r="H58"/>
  <c r="H61"/>
  <c r="H63"/>
  <c r="H64"/>
  <c r="H65"/>
  <c r="H66"/>
  <c r="I12"/>
  <c r="I13"/>
  <c r="I14"/>
  <c r="I15"/>
  <c r="I16"/>
  <c r="I17"/>
  <c r="I18"/>
  <c r="I19"/>
  <c r="I11"/>
  <c r="I20"/>
  <c r="I25"/>
  <c r="I26"/>
  <c r="I27"/>
  <c r="I28"/>
  <c r="I29"/>
  <c r="I10"/>
  <c r="I33"/>
  <c r="I34"/>
  <c r="I35"/>
  <c r="I36"/>
  <c r="I37"/>
  <c r="I38"/>
  <c r="I39"/>
  <c r="I40"/>
  <c r="I41"/>
  <c r="I42"/>
  <c r="I32"/>
  <c r="I44"/>
  <c r="I45"/>
  <c r="I46"/>
  <c r="I47"/>
  <c r="I48"/>
  <c r="I43"/>
  <c r="I49"/>
  <c r="I50"/>
  <c r="I51"/>
  <c r="I52"/>
  <c r="I53"/>
  <c r="I54"/>
  <c r="I30"/>
  <c r="I56"/>
  <c r="I59"/>
  <c r="I60"/>
  <c r="I58"/>
  <c r="I61"/>
  <c r="I63"/>
  <c r="I64"/>
  <c r="I65"/>
  <c r="I66"/>
  <c r="J12"/>
  <c r="J13"/>
  <c r="J14"/>
  <c r="J15"/>
  <c r="J16"/>
  <c r="J17"/>
  <c r="J18"/>
  <c r="J19"/>
  <c r="J11"/>
  <c r="J20"/>
  <c r="J25"/>
  <c r="J26"/>
  <c r="J27"/>
  <c r="J28"/>
  <c r="J29"/>
  <c r="J10"/>
  <c r="J33"/>
  <c r="J34"/>
  <c r="J35"/>
  <c r="J36"/>
  <c r="J37"/>
  <c r="J38"/>
  <c r="J39"/>
  <c r="J40"/>
  <c r="J41"/>
  <c r="J42"/>
  <c r="J32"/>
  <c r="J44"/>
  <c r="J45"/>
  <c r="J46"/>
  <c r="J47"/>
  <c r="J48"/>
  <c r="J43"/>
  <c r="J49"/>
  <c r="J50"/>
  <c r="J51"/>
  <c r="J52"/>
  <c r="J53"/>
  <c r="J54"/>
  <c r="J30"/>
  <c r="J56"/>
  <c r="J59"/>
  <c r="J60"/>
  <c r="J58"/>
  <c r="J61"/>
  <c r="J63"/>
  <c r="J64"/>
  <c r="J65"/>
  <c r="J66"/>
  <c r="K12"/>
  <c r="K13"/>
  <c r="K14"/>
  <c r="K15"/>
  <c r="K16"/>
  <c r="K17"/>
  <c r="K18"/>
  <c r="K19"/>
  <c r="K11"/>
  <c r="K20"/>
  <c r="K25"/>
  <c r="K26"/>
  <c r="K27"/>
  <c r="K28"/>
  <c r="K29"/>
  <c r="K10"/>
  <c r="K33"/>
  <c r="K34"/>
  <c r="K35"/>
  <c r="K36"/>
  <c r="K37"/>
  <c r="K38"/>
  <c r="K39"/>
  <c r="K40"/>
  <c r="K41"/>
  <c r="K42"/>
  <c r="K32"/>
  <c r="K44"/>
  <c r="K45"/>
  <c r="K46"/>
  <c r="K47"/>
  <c r="K48"/>
  <c r="K43"/>
  <c r="K49"/>
  <c r="K50"/>
  <c r="K51"/>
  <c r="K52"/>
  <c r="K53"/>
  <c r="K54"/>
  <c r="K30"/>
  <c r="K56"/>
  <c r="K59"/>
  <c r="K60"/>
  <c r="K58"/>
  <c r="K61"/>
  <c r="K63"/>
  <c r="K64"/>
  <c r="K65"/>
  <c r="K66"/>
  <c r="L12"/>
  <c r="L13"/>
  <c r="L14"/>
  <c r="L15"/>
  <c r="L16"/>
  <c r="L17"/>
  <c r="L18"/>
  <c r="L19"/>
  <c r="L11"/>
  <c r="L20"/>
  <c r="L25"/>
  <c r="L26"/>
  <c r="L27"/>
  <c r="L28"/>
  <c r="L29"/>
  <c r="L10"/>
  <c r="L33"/>
  <c r="L34"/>
  <c r="L35"/>
  <c r="L36"/>
  <c r="L37"/>
  <c r="L38"/>
  <c r="L39"/>
  <c r="L40"/>
  <c r="L41"/>
  <c r="L42"/>
  <c r="L32"/>
  <c r="L44"/>
  <c r="L45"/>
  <c r="L46"/>
  <c r="L47"/>
  <c r="L48"/>
  <c r="L43"/>
  <c r="L49"/>
  <c r="L50"/>
  <c r="L51"/>
  <c r="L52"/>
  <c r="L53"/>
  <c r="L54"/>
  <c r="L30"/>
  <c r="L56"/>
  <c r="L59"/>
  <c r="L60"/>
  <c r="L58"/>
  <c r="L61"/>
  <c r="L63"/>
  <c r="L64"/>
  <c r="L65"/>
  <c r="L66"/>
  <c r="M12"/>
  <c r="M13"/>
  <c r="M14"/>
  <c r="M15"/>
  <c r="M16"/>
  <c r="M17"/>
  <c r="M18"/>
  <c r="M19"/>
  <c r="M11"/>
  <c r="M20"/>
  <c r="M25"/>
  <c r="M26"/>
  <c r="M27"/>
  <c r="M28"/>
  <c r="M29"/>
  <c r="M10"/>
  <c r="M33"/>
  <c r="M34"/>
  <c r="M35"/>
  <c r="M36"/>
  <c r="M37"/>
  <c r="M38"/>
  <c r="M39"/>
  <c r="M40"/>
  <c r="M41"/>
  <c r="M42"/>
  <c r="M32"/>
  <c r="M44"/>
  <c r="M45"/>
  <c r="M46"/>
  <c r="M47"/>
  <c r="M48"/>
  <c r="M43"/>
  <c r="M49"/>
  <c r="M50"/>
  <c r="M51"/>
  <c r="M52"/>
  <c r="M53"/>
  <c r="M54"/>
  <c r="M30"/>
  <c r="M56"/>
  <c r="M59"/>
  <c r="M60"/>
  <c r="M58"/>
  <c r="M61"/>
  <c r="M63"/>
  <c r="M64"/>
  <c r="M65"/>
  <c r="M66"/>
  <c r="N12"/>
  <c r="N13"/>
  <c r="N14"/>
  <c r="N15"/>
  <c r="N16"/>
  <c r="N17"/>
  <c r="N18"/>
  <c r="N19"/>
  <c r="N11"/>
  <c r="N20"/>
  <c r="N25"/>
  <c r="N26"/>
  <c r="N27"/>
  <c r="N28"/>
  <c r="N29"/>
  <c r="N10"/>
  <c r="N33"/>
  <c r="N34"/>
  <c r="N35"/>
  <c r="N36"/>
  <c r="N37"/>
  <c r="N38"/>
  <c r="N39"/>
  <c r="N40"/>
  <c r="N41"/>
  <c r="N42"/>
  <c r="N32"/>
  <c r="N44"/>
  <c r="N45"/>
  <c r="N46"/>
  <c r="N47"/>
  <c r="N48"/>
  <c r="N43"/>
  <c r="N49"/>
  <c r="N50"/>
  <c r="N51"/>
  <c r="N52"/>
  <c r="N53"/>
  <c r="N54"/>
  <c r="N30"/>
  <c r="N56"/>
  <c r="N59"/>
  <c r="N60"/>
  <c r="N58"/>
  <c r="N61"/>
  <c r="N63"/>
  <c r="N64"/>
  <c r="N65"/>
  <c r="N66"/>
  <c r="O12"/>
  <c r="O13"/>
  <c r="O14"/>
  <c r="O15"/>
  <c r="O16"/>
  <c r="O17"/>
  <c r="O18"/>
  <c r="O19"/>
  <c r="O11"/>
  <c r="O20"/>
  <c r="O25"/>
  <c r="O26"/>
  <c r="O27"/>
  <c r="O28"/>
  <c r="O29"/>
  <c r="O10"/>
  <c r="O33"/>
  <c r="O34"/>
  <c r="O35"/>
  <c r="O36"/>
  <c r="O37"/>
  <c r="O38"/>
  <c r="O39"/>
  <c r="O40"/>
  <c r="O41"/>
  <c r="O42"/>
  <c r="O32"/>
  <c r="O44"/>
  <c r="O45"/>
  <c r="O46"/>
  <c r="O47"/>
  <c r="O48"/>
  <c r="O43"/>
  <c r="O49"/>
  <c r="O50"/>
  <c r="O51"/>
  <c r="O52"/>
  <c r="O53"/>
  <c r="O54"/>
  <c r="O30"/>
  <c r="O56"/>
  <c r="O59"/>
  <c r="O60"/>
  <c r="O58"/>
  <c r="O61"/>
  <c r="O63"/>
  <c r="O64"/>
  <c r="O65"/>
  <c r="O66"/>
  <c r="P12"/>
  <c r="P13"/>
  <c r="P14"/>
  <c r="P15"/>
  <c r="P16"/>
  <c r="P17"/>
  <c r="P18"/>
  <c r="P19"/>
  <c r="P11"/>
  <c r="P20"/>
  <c r="P25"/>
  <c r="P26"/>
  <c r="P27"/>
  <c r="P28"/>
  <c r="P29"/>
  <c r="P10"/>
  <c r="P33"/>
  <c r="P34"/>
  <c r="P35"/>
  <c r="P36"/>
  <c r="P37"/>
  <c r="P38"/>
  <c r="P39"/>
  <c r="P40"/>
  <c r="P41"/>
  <c r="P42"/>
  <c r="P32"/>
  <c r="P44"/>
  <c r="P45"/>
  <c r="P46"/>
  <c r="P47"/>
  <c r="P48"/>
  <c r="P43"/>
  <c r="P49"/>
  <c r="P50"/>
  <c r="P51"/>
  <c r="P52"/>
  <c r="P53"/>
  <c r="P54"/>
  <c r="P30"/>
  <c r="P56"/>
  <c r="P59"/>
  <c r="P60"/>
  <c r="P58"/>
  <c r="P61"/>
  <c r="P63"/>
  <c r="P64"/>
  <c r="P65"/>
  <c r="P66"/>
  <c r="Q12"/>
  <c r="Q13"/>
  <c r="Q14"/>
  <c r="Q15"/>
  <c r="Q16"/>
  <c r="Q17"/>
  <c r="Q18"/>
  <c r="Q19"/>
  <c r="Q11"/>
  <c r="Q20"/>
  <c r="Q25"/>
  <c r="Q26"/>
  <c r="Q27"/>
  <c r="Q28"/>
  <c r="Q29"/>
  <c r="Q10"/>
  <c r="Q33"/>
  <c r="Q34"/>
  <c r="Q35"/>
  <c r="Q36"/>
  <c r="Q37"/>
  <c r="Q38"/>
  <c r="Q39"/>
  <c r="Q40"/>
  <c r="Q41"/>
  <c r="Q42"/>
  <c r="Q32"/>
  <c r="Q44"/>
  <c r="Q45"/>
  <c r="Q46"/>
  <c r="Q47"/>
  <c r="Q48"/>
  <c r="Q43"/>
  <c r="Q49"/>
  <c r="Q50"/>
  <c r="Q51"/>
  <c r="Q52"/>
  <c r="Q53"/>
  <c r="Q54"/>
  <c r="Q30"/>
  <c r="Q56"/>
  <c r="Q59"/>
  <c r="Q60"/>
  <c r="Q58"/>
  <c r="Q61"/>
  <c r="Q63"/>
  <c r="Q64"/>
  <c r="Q65"/>
  <c r="Q66"/>
  <c r="R12"/>
  <c r="R13"/>
  <c r="R14"/>
  <c r="R15"/>
  <c r="R16"/>
  <c r="R17"/>
  <c r="R18"/>
  <c r="R19"/>
  <c r="R11"/>
  <c r="R20"/>
  <c r="R25"/>
  <c r="R26"/>
  <c r="R27"/>
  <c r="R28"/>
  <c r="R29"/>
  <c r="R10"/>
  <c r="R33"/>
  <c r="R34"/>
  <c r="R35"/>
  <c r="R36"/>
  <c r="R37"/>
  <c r="R38"/>
  <c r="R39"/>
  <c r="R40"/>
  <c r="R41"/>
  <c r="R42"/>
  <c r="R32"/>
  <c r="R44"/>
  <c r="R45"/>
  <c r="R46"/>
  <c r="R47"/>
  <c r="R48"/>
  <c r="R43"/>
  <c r="R49"/>
  <c r="R50"/>
  <c r="R51"/>
  <c r="R52"/>
  <c r="R53"/>
  <c r="R54"/>
  <c r="R30"/>
  <c r="R56"/>
  <c r="R59"/>
  <c r="R60"/>
  <c r="R58"/>
  <c r="R61"/>
  <c r="R63"/>
  <c r="R64"/>
  <c r="R65"/>
  <c r="R66"/>
  <c r="S66"/>
  <c r="T66"/>
  <c r="B66"/>
  <c r="S65"/>
  <c r="T65"/>
  <c r="B65"/>
  <c r="S64"/>
  <c r="T64"/>
  <c r="B64"/>
  <c r="S63"/>
  <c r="T63"/>
  <c r="B63"/>
  <c r="G62"/>
  <c r="H62"/>
  <c r="I62"/>
  <c r="J62"/>
  <c r="K62"/>
  <c r="L62"/>
  <c r="M62"/>
  <c r="N62"/>
  <c r="O62"/>
  <c r="P62"/>
  <c r="Q62"/>
  <c r="R62"/>
  <c r="S62"/>
  <c r="T62"/>
  <c r="B62"/>
  <c r="S61"/>
  <c r="T61"/>
  <c r="B61"/>
  <c r="S60"/>
  <c r="T60"/>
  <c r="B60"/>
  <c r="S59"/>
  <c r="T59"/>
  <c r="B59"/>
  <c r="S58"/>
  <c r="T58"/>
  <c r="B58"/>
  <c r="G57"/>
  <c r="H57"/>
  <c r="I57"/>
  <c r="J57"/>
  <c r="K57"/>
  <c r="L57"/>
  <c r="M57"/>
  <c r="N57"/>
  <c r="O57"/>
  <c r="P57"/>
  <c r="Q57"/>
  <c r="R57"/>
  <c r="S57"/>
  <c r="T57"/>
  <c r="B57"/>
  <c r="S56"/>
  <c r="T56"/>
  <c r="B56"/>
  <c r="G55"/>
  <c r="H55"/>
  <c r="I55"/>
  <c r="J55"/>
  <c r="K55"/>
  <c r="L55"/>
  <c r="M55"/>
  <c r="N55"/>
  <c r="O55"/>
  <c r="P55"/>
  <c r="Q55"/>
  <c r="R55"/>
  <c r="S55"/>
  <c r="T55"/>
  <c r="B55"/>
  <c r="S54"/>
  <c r="T54"/>
  <c r="B54"/>
  <c r="S53"/>
  <c r="T53"/>
  <c r="B53"/>
  <c r="S52"/>
  <c r="T52"/>
  <c r="B52"/>
  <c r="S51"/>
  <c r="T51"/>
  <c r="B51"/>
  <c r="S50"/>
  <c r="T50"/>
  <c r="B50"/>
  <c r="S49"/>
  <c r="T49"/>
  <c r="B49"/>
  <c r="S48"/>
  <c r="T48"/>
  <c r="B48"/>
  <c r="S47"/>
  <c r="T47"/>
  <c r="B47"/>
  <c r="S46"/>
  <c r="T46"/>
  <c r="B46"/>
  <c r="S45"/>
  <c r="T45"/>
  <c r="B45"/>
  <c r="S44"/>
  <c r="T44"/>
  <c r="B44"/>
  <c r="S43"/>
  <c r="T43"/>
  <c r="B43"/>
  <c r="S42"/>
  <c r="T42"/>
  <c r="B42"/>
  <c r="S41"/>
  <c r="T41"/>
  <c r="B41"/>
  <c r="S40"/>
  <c r="T40"/>
  <c r="B40"/>
  <c r="S39"/>
  <c r="T39"/>
  <c r="B39"/>
  <c r="S38"/>
  <c r="T38"/>
  <c r="B38"/>
  <c r="S37"/>
  <c r="T37"/>
  <c r="B37"/>
  <c r="S36"/>
  <c r="T36"/>
  <c r="B36"/>
  <c r="S35"/>
  <c r="T35"/>
  <c r="B35"/>
  <c r="S34"/>
  <c r="T34"/>
  <c r="B34"/>
  <c r="S33"/>
  <c r="T33"/>
  <c r="B33"/>
  <c r="S32"/>
  <c r="T32"/>
  <c r="B32"/>
  <c r="G31"/>
  <c r="H31"/>
  <c r="I31"/>
  <c r="J31"/>
  <c r="K31"/>
  <c r="L31"/>
  <c r="M31"/>
  <c r="N31"/>
  <c r="O31"/>
  <c r="P31"/>
  <c r="Q31"/>
  <c r="R31"/>
  <c r="S31"/>
  <c r="T31"/>
  <c r="B31"/>
  <c r="S30"/>
  <c r="T30"/>
  <c r="B30"/>
  <c r="S29"/>
  <c r="T29"/>
  <c r="B29"/>
  <c r="S28"/>
  <c r="T28"/>
  <c r="B28"/>
  <c r="S27"/>
  <c r="T27"/>
  <c r="B27"/>
  <c r="S26"/>
  <c r="T26"/>
  <c r="B26"/>
  <c r="S25"/>
  <c r="T25"/>
  <c r="B25"/>
  <c r="G24"/>
  <c r="H24"/>
  <c r="I24"/>
  <c r="J24"/>
  <c r="K24"/>
  <c r="L24"/>
  <c r="M24"/>
  <c r="N24"/>
  <c r="O24"/>
  <c r="P24"/>
  <c r="Q24"/>
  <c r="R24"/>
  <c r="S24"/>
  <c r="T24"/>
  <c r="B24"/>
  <c r="G23"/>
  <c r="H23"/>
  <c r="I23"/>
  <c r="J23"/>
  <c r="K23"/>
  <c r="L23"/>
  <c r="M23"/>
  <c r="N23"/>
  <c r="O23"/>
  <c r="P23"/>
  <c r="Q23"/>
  <c r="R23"/>
  <c r="S23"/>
  <c r="T23"/>
  <c r="B23"/>
  <c r="G22"/>
  <c r="H22"/>
  <c r="I22"/>
  <c r="J22"/>
  <c r="K22"/>
  <c r="L22"/>
  <c r="M22"/>
  <c r="N22"/>
  <c r="O22"/>
  <c r="P22"/>
  <c r="Q22"/>
  <c r="R22"/>
  <c r="S22"/>
  <c r="T22"/>
  <c r="B22"/>
  <c r="G21"/>
  <c r="H21"/>
  <c r="I21"/>
  <c r="J21"/>
  <c r="K21"/>
  <c r="L21"/>
  <c r="M21"/>
  <c r="N21"/>
  <c r="O21"/>
  <c r="P21"/>
  <c r="Q21"/>
  <c r="R21"/>
  <c r="S21"/>
  <c r="T21"/>
  <c r="B21"/>
  <c r="S20"/>
  <c r="T20"/>
  <c r="B20"/>
  <c r="S19"/>
  <c r="T19"/>
  <c r="B19"/>
  <c r="S18"/>
  <c r="T18"/>
  <c r="B18"/>
  <c r="S17"/>
  <c r="T17"/>
  <c r="B17"/>
  <c r="S16"/>
  <c r="T16"/>
  <c r="B16"/>
  <c r="S15"/>
  <c r="T15"/>
  <c r="B15"/>
  <c r="S14"/>
  <c r="T14"/>
  <c r="B14"/>
  <c r="S13"/>
  <c r="T13"/>
  <c r="B13"/>
  <c r="S12"/>
  <c r="T12"/>
  <c r="B12"/>
  <c r="S11"/>
  <c r="T11"/>
  <c r="B11"/>
  <c r="S10"/>
  <c r="T10"/>
  <c r="B10"/>
  <c r="S8"/>
  <c r="B7"/>
  <c r="R5"/>
  <c r="Q5"/>
  <c r="P5"/>
  <c r="O5"/>
  <c r="N5"/>
  <c r="M5"/>
  <c r="L5"/>
  <c r="K5"/>
  <c r="J5"/>
  <c r="I5"/>
  <c r="H5"/>
  <c r="G5"/>
  <c r="E4"/>
  <c r="E3"/>
  <c r="E2"/>
  <c r="T67" i="3"/>
  <c r="S67"/>
  <c r="Q67"/>
  <c r="P67"/>
  <c r="M67"/>
  <c r="L67"/>
  <c r="J67"/>
  <c r="I67"/>
  <c r="B67"/>
  <c r="T66"/>
  <c r="S66"/>
  <c r="Q66"/>
  <c r="P66"/>
  <c r="M66"/>
  <c r="L66"/>
  <c r="J66"/>
  <c r="I66"/>
  <c r="B66"/>
  <c r="T65"/>
  <c r="S65"/>
  <c r="Q65"/>
  <c r="P65"/>
  <c r="M65"/>
  <c r="L65"/>
  <c r="J65"/>
  <c r="I65"/>
  <c r="B65"/>
  <c r="T64"/>
  <c r="S64"/>
  <c r="Q64"/>
  <c r="P64"/>
  <c r="M64"/>
  <c r="L64"/>
  <c r="J64"/>
  <c r="I64"/>
  <c r="B64"/>
  <c r="T63"/>
  <c r="S63"/>
  <c r="Q63"/>
  <c r="P63"/>
  <c r="M63"/>
  <c r="L63"/>
  <c r="J63"/>
  <c r="I63"/>
  <c r="B63"/>
  <c r="T62"/>
  <c r="S62"/>
  <c r="Q62"/>
  <c r="P62"/>
  <c r="M62"/>
  <c r="L62"/>
  <c r="J62"/>
  <c r="I62"/>
  <c r="B62"/>
  <c r="M61"/>
  <c r="L61"/>
  <c r="J61"/>
  <c r="I61"/>
  <c r="B54"/>
  <c r="B61"/>
  <c r="T60"/>
  <c r="S60"/>
  <c r="Q60"/>
  <c r="P60"/>
  <c r="M60"/>
  <c r="L60"/>
  <c r="J60"/>
  <c r="I60"/>
  <c r="B60"/>
  <c r="T59"/>
  <c r="S59"/>
  <c r="Q59"/>
  <c r="P59"/>
  <c r="M59"/>
  <c r="L59"/>
  <c r="J59"/>
  <c r="I59"/>
  <c r="B59"/>
  <c r="T58"/>
  <c r="S58"/>
  <c r="Q58"/>
  <c r="P58"/>
  <c r="M58"/>
  <c r="L58"/>
  <c r="J58"/>
  <c r="I58"/>
  <c r="B58"/>
  <c r="T57"/>
  <c r="S57"/>
  <c r="Q57"/>
  <c r="P57"/>
  <c r="M57"/>
  <c r="L57"/>
  <c r="J57"/>
  <c r="I57"/>
  <c r="B57"/>
  <c r="T56"/>
  <c r="S56"/>
  <c r="Q56"/>
  <c r="P56"/>
  <c r="M56"/>
  <c r="L56"/>
  <c r="J56"/>
  <c r="I56"/>
  <c r="B56"/>
  <c r="T55"/>
  <c r="S55"/>
  <c r="Q55"/>
  <c r="P55"/>
  <c r="M55"/>
  <c r="L55"/>
  <c r="J55"/>
  <c r="I55"/>
  <c r="B55"/>
  <c r="T54"/>
  <c r="S54"/>
  <c r="Q54"/>
  <c r="P54"/>
  <c r="M54"/>
  <c r="L54"/>
  <c r="J54"/>
  <c r="I54"/>
  <c r="T53"/>
  <c r="S53"/>
  <c r="Q53"/>
  <c r="P53"/>
  <c r="M53"/>
  <c r="L53"/>
  <c r="J53"/>
  <c r="I53"/>
  <c r="B53"/>
  <c r="T52"/>
  <c r="S52"/>
  <c r="Q52"/>
  <c r="P52"/>
  <c r="M52"/>
  <c r="L52"/>
  <c r="J52"/>
  <c r="I52"/>
  <c r="B52"/>
  <c r="T51"/>
  <c r="S51"/>
  <c r="Q51"/>
  <c r="P51"/>
  <c r="M51"/>
  <c r="L51"/>
  <c r="J51"/>
  <c r="I51"/>
  <c r="B51"/>
  <c r="T50"/>
  <c r="S50"/>
  <c r="Q50"/>
  <c r="P50"/>
  <c r="M50"/>
  <c r="L50"/>
  <c r="J50"/>
  <c r="I50"/>
  <c r="B50"/>
  <c r="T49"/>
  <c r="S49"/>
  <c r="Q49"/>
  <c r="P49"/>
  <c r="M49"/>
  <c r="L49"/>
  <c r="J49"/>
  <c r="I49"/>
  <c r="B49"/>
  <c r="T48"/>
  <c r="S48"/>
  <c r="Q48"/>
  <c r="P48"/>
  <c r="M48"/>
  <c r="L48"/>
  <c r="J48"/>
  <c r="I48"/>
  <c r="B48"/>
  <c r="T47"/>
  <c r="S47"/>
  <c r="Q47"/>
  <c r="P47"/>
  <c r="M47"/>
  <c r="L47"/>
  <c r="J47"/>
  <c r="I47"/>
  <c r="B47"/>
  <c r="T46"/>
  <c r="S46"/>
  <c r="Q46"/>
  <c r="P46"/>
  <c r="M46"/>
  <c r="L46"/>
  <c r="J46"/>
  <c r="I46"/>
  <c r="B46"/>
  <c r="T45"/>
  <c r="S45"/>
  <c r="Q45"/>
  <c r="P45"/>
  <c r="M45"/>
  <c r="L45"/>
  <c r="J45"/>
  <c r="I45"/>
  <c r="B45"/>
  <c r="T44"/>
  <c r="S44"/>
  <c r="Q44"/>
  <c r="P44"/>
  <c r="M44"/>
  <c r="L44"/>
  <c r="J44"/>
  <c r="I44"/>
  <c r="B44"/>
  <c r="T43"/>
  <c r="S43"/>
  <c r="Q43"/>
  <c r="P43"/>
  <c r="M43"/>
  <c r="L43"/>
  <c r="J43"/>
  <c r="I43"/>
  <c r="B43"/>
  <c r="T42"/>
  <c r="S42"/>
  <c r="Q42"/>
  <c r="P42"/>
  <c r="M42"/>
  <c r="L42"/>
  <c r="J42"/>
  <c r="I42"/>
  <c r="B42"/>
  <c r="T41"/>
  <c r="S41"/>
  <c r="Q41"/>
  <c r="P41"/>
  <c r="M41"/>
  <c r="L41"/>
  <c r="J41"/>
  <c r="I41"/>
  <c r="B41"/>
  <c r="T40"/>
  <c r="S40"/>
  <c r="Q40"/>
  <c r="P40"/>
  <c r="M40"/>
  <c r="L40"/>
  <c r="J40"/>
  <c r="I40"/>
  <c r="B40"/>
  <c r="T39"/>
  <c r="S39"/>
  <c r="Q39"/>
  <c r="P39"/>
  <c r="M39"/>
  <c r="L39"/>
  <c r="J39"/>
  <c r="I39"/>
  <c r="B39"/>
  <c r="T38"/>
  <c r="S38"/>
  <c r="Q38"/>
  <c r="P38"/>
  <c r="M38"/>
  <c r="L38"/>
  <c r="J38"/>
  <c r="I38"/>
  <c r="B38"/>
  <c r="T37"/>
  <c r="S37"/>
  <c r="Q37"/>
  <c r="P37"/>
  <c r="M37"/>
  <c r="L37"/>
  <c r="J37"/>
  <c r="I37"/>
  <c r="B37"/>
  <c r="T36"/>
  <c r="S36"/>
  <c r="Q36"/>
  <c r="P36"/>
  <c r="M36"/>
  <c r="L36"/>
  <c r="J36"/>
  <c r="I36"/>
  <c r="B36"/>
  <c r="T35"/>
  <c r="S35"/>
  <c r="Q35"/>
  <c r="P35"/>
  <c r="M35"/>
  <c r="L35"/>
  <c r="J35"/>
  <c r="I35"/>
  <c r="B35"/>
  <c r="T34"/>
  <c r="S34"/>
  <c r="Q34"/>
  <c r="P34"/>
  <c r="M34"/>
  <c r="L34"/>
  <c r="J34"/>
  <c r="I34"/>
  <c r="B34"/>
  <c r="T33"/>
  <c r="S33"/>
  <c r="Q33"/>
  <c r="P33"/>
  <c r="M33"/>
  <c r="L33"/>
  <c r="J33"/>
  <c r="I33"/>
  <c r="B33"/>
  <c r="T32"/>
  <c r="S32"/>
  <c r="Q32"/>
  <c r="P32"/>
  <c r="M32"/>
  <c r="L32"/>
  <c r="J32"/>
  <c r="I32"/>
  <c r="B32"/>
  <c r="T31"/>
  <c r="S31"/>
  <c r="Q31"/>
  <c r="P31"/>
  <c r="M31"/>
  <c r="L31"/>
  <c r="J31"/>
  <c r="I31"/>
  <c r="B31"/>
  <c r="T30"/>
  <c r="S30"/>
  <c r="Q30"/>
  <c r="P30"/>
  <c r="M30"/>
  <c r="L30"/>
  <c r="J30"/>
  <c r="I30"/>
  <c r="B30"/>
  <c r="T29"/>
  <c r="S29"/>
  <c r="Q29"/>
  <c r="P29"/>
  <c r="M29"/>
  <c r="L29"/>
  <c r="J29"/>
  <c r="I29"/>
  <c r="B29"/>
  <c r="T28"/>
  <c r="S28"/>
  <c r="Q28"/>
  <c r="P28"/>
  <c r="M28"/>
  <c r="L28"/>
  <c r="J28"/>
  <c r="I28"/>
  <c r="B28"/>
  <c r="T27"/>
  <c r="S27"/>
  <c r="Q27"/>
  <c r="P27"/>
  <c r="M27"/>
  <c r="L27"/>
  <c r="J27"/>
  <c r="I27"/>
  <c r="B27"/>
  <c r="T26"/>
  <c r="S26"/>
  <c r="Q26"/>
  <c r="P26"/>
  <c r="M26"/>
  <c r="L26"/>
  <c r="J26"/>
  <c r="I26"/>
  <c r="B26"/>
  <c r="T25"/>
  <c r="S25"/>
  <c r="Q25"/>
  <c r="P25"/>
  <c r="M25"/>
  <c r="L25"/>
  <c r="J25"/>
  <c r="I25"/>
  <c r="B25"/>
  <c r="T24"/>
  <c r="S24"/>
  <c r="Q24"/>
  <c r="P24"/>
  <c r="M24"/>
  <c r="L24"/>
  <c r="J24"/>
  <c r="I24"/>
  <c r="B24"/>
  <c r="T23"/>
  <c r="S23"/>
  <c r="Q23"/>
  <c r="P23"/>
  <c r="M23"/>
  <c r="L23"/>
  <c r="J23"/>
  <c r="I23"/>
  <c r="B23"/>
  <c r="T22"/>
  <c r="S22"/>
  <c r="Q22"/>
  <c r="P22"/>
  <c r="M22"/>
  <c r="L22"/>
  <c r="J22"/>
  <c r="I22"/>
  <c r="B22"/>
  <c r="T21"/>
  <c r="S21"/>
  <c r="Q21"/>
  <c r="P21"/>
  <c r="M21"/>
  <c r="L21"/>
  <c r="J21"/>
  <c r="I21"/>
  <c r="B21"/>
  <c r="T20"/>
  <c r="S20"/>
  <c r="Q20"/>
  <c r="P20"/>
  <c r="M20"/>
  <c r="L20"/>
  <c r="J20"/>
  <c r="I20"/>
  <c r="B20"/>
  <c r="T19"/>
  <c r="S19"/>
  <c r="Q19"/>
  <c r="P19"/>
  <c r="M19"/>
  <c r="L19"/>
  <c r="J19"/>
  <c r="I19"/>
  <c r="B19"/>
  <c r="T18"/>
  <c r="S18"/>
  <c r="Q18"/>
  <c r="P18"/>
  <c r="M18"/>
  <c r="L18"/>
  <c r="J18"/>
  <c r="I18"/>
  <c r="B18"/>
  <c r="T17"/>
  <c r="S17"/>
  <c r="Q17"/>
  <c r="P17"/>
  <c r="M17"/>
  <c r="L17"/>
  <c r="J17"/>
  <c r="I17"/>
  <c r="B17"/>
  <c r="T16"/>
  <c r="S16"/>
  <c r="Q16"/>
  <c r="P16"/>
  <c r="M16"/>
  <c r="L16"/>
  <c r="J16"/>
  <c r="I16"/>
  <c r="B16"/>
  <c r="T15"/>
  <c r="S15"/>
  <c r="Q15"/>
  <c r="P15"/>
  <c r="M15"/>
  <c r="L15"/>
  <c r="J15"/>
  <c r="I15"/>
  <c r="B15"/>
  <c r="T14"/>
  <c r="S14"/>
  <c r="Q14"/>
  <c r="P14"/>
  <c r="M14"/>
  <c r="L14"/>
  <c r="J14"/>
  <c r="I14"/>
  <c r="B14"/>
  <c r="T13"/>
  <c r="S13"/>
  <c r="Q13"/>
  <c r="P13"/>
  <c r="M13"/>
  <c r="L13"/>
  <c r="J13"/>
  <c r="I13"/>
  <c r="B13"/>
  <c r="T12"/>
  <c r="S12"/>
  <c r="Q12"/>
  <c r="P12"/>
  <c r="M12"/>
  <c r="L12"/>
  <c r="J12"/>
  <c r="I12"/>
  <c r="B12"/>
  <c r="T11"/>
  <c r="S11"/>
  <c r="Q11"/>
  <c r="P11"/>
  <c r="M11"/>
  <c r="L11"/>
  <c r="J11"/>
  <c r="I11"/>
  <c r="B11"/>
  <c r="T10"/>
  <c r="S10"/>
  <c r="Q10"/>
  <c r="P10"/>
  <c r="M10"/>
  <c r="L10"/>
  <c r="J10"/>
  <c r="I10"/>
  <c r="B10"/>
  <c r="I8"/>
  <c r="P8"/>
  <c r="S8"/>
  <c r="R8"/>
  <c r="H8"/>
  <c r="O8"/>
  <c r="G8"/>
  <c r="N8"/>
  <c r="L8"/>
  <c r="K8"/>
  <c r="N7"/>
  <c r="R6"/>
  <c r="N6"/>
  <c r="O6"/>
  <c r="E4"/>
  <c r="E3"/>
  <c r="E2"/>
  <c r="N6" i="11"/>
  <c r="N67"/>
  <c r="R6"/>
  <c r="R67"/>
  <c r="T67"/>
  <c r="S67"/>
  <c r="O6"/>
  <c r="O67"/>
  <c r="Q67"/>
  <c r="P67"/>
  <c r="G67"/>
  <c r="K67"/>
  <c r="M67"/>
  <c r="L67"/>
  <c r="H67"/>
  <c r="J67"/>
  <c r="I67"/>
  <c r="B67"/>
  <c r="N66"/>
  <c r="R66"/>
  <c r="T66"/>
  <c r="S66"/>
  <c r="O66"/>
  <c r="Q66"/>
  <c r="P66"/>
  <c r="G66"/>
  <c r="K66"/>
  <c r="M66"/>
  <c r="L66"/>
  <c r="H66"/>
  <c r="J66"/>
  <c r="I66"/>
  <c r="B66"/>
  <c r="N65"/>
  <c r="R65"/>
  <c r="T65"/>
  <c r="S65"/>
  <c r="O65"/>
  <c r="Q65"/>
  <c r="P65"/>
  <c r="G65"/>
  <c r="K65"/>
  <c r="M65"/>
  <c r="L65"/>
  <c r="H65"/>
  <c r="J65"/>
  <c r="I65"/>
  <c r="B65"/>
  <c r="N64"/>
  <c r="R64"/>
  <c r="T64"/>
  <c r="S64"/>
  <c r="O64"/>
  <c r="Q64"/>
  <c r="P64"/>
  <c r="G64"/>
  <c r="K64"/>
  <c r="M64"/>
  <c r="L64"/>
  <c r="H64"/>
  <c r="J64"/>
  <c r="I64"/>
  <c r="B64"/>
  <c r="N63"/>
  <c r="R63"/>
  <c r="T63"/>
  <c r="S63"/>
  <c r="O63"/>
  <c r="Q63"/>
  <c r="P63"/>
  <c r="G63"/>
  <c r="K63"/>
  <c r="M63"/>
  <c r="L63"/>
  <c r="H63"/>
  <c r="J63"/>
  <c r="I63"/>
  <c r="B63"/>
  <c r="N62"/>
  <c r="R62"/>
  <c r="T62"/>
  <c r="S62"/>
  <c r="O62"/>
  <c r="Q62"/>
  <c r="P62"/>
  <c r="G62"/>
  <c r="K62"/>
  <c r="M62"/>
  <c r="L62"/>
  <c r="H62"/>
  <c r="J62"/>
  <c r="I62"/>
  <c r="B62"/>
  <c r="R61"/>
  <c r="O61"/>
  <c r="N61"/>
  <c r="G61"/>
  <c r="M61"/>
  <c r="L61"/>
  <c r="H61"/>
  <c r="J61"/>
  <c r="I61"/>
  <c r="B54"/>
  <c r="B61"/>
  <c r="N60"/>
  <c r="R60"/>
  <c r="T60"/>
  <c r="S60"/>
  <c r="O60"/>
  <c r="Q60"/>
  <c r="P60"/>
  <c r="G60"/>
  <c r="K60"/>
  <c r="M60"/>
  <c r="L60"/>
  <c r="H60"/>
  <c r="J60"/>
  <c r="I60"/>
  <c r="B60"/>
  <c r="N59"/>
  <c r="R59"/>
  <c r="T59"/>
  <c r="S59"/>
  <c r="O59"/>
  <c r="Q59"/>
  <c r="P59"/>
  <c r="G59"/>
  <c r="K59"/>
  <c r="M59"/>
  <c r="L59"/>
  <c r="H59"/>
  <c r="J59"/>
  <c r="I59"/>
  <c r="B59"/>
  <c r="N58"/>
  <c r="R58"/>
  <c r="T58"/>
  <c r="S58"/>
  <c r="O58"/>
  <c r="Q58"/>
  <c r="P58"/>
  <c r="G58"/>
  <c r="K58"/>
  <c r="M58"/>
  <c r="L58"/>
  <c r="H58"/>
  <c r="J58"/>
  <c r="I58"/>
  <c r="B58"/>
  <c r="N57"/>
  <c r="R57"/>
  <c r="T57"/>
  <c r="S57"/>
  <c r="O57"/>
  <c r="Q57"/>
  <c r="P57"/>
  <c r="G57"/>
  <c r="K57"/>
  <c r="M57"/>
  <c r="L57"/>
  <c r="H57"/>
  <c r="J57"/>
  <c r="I57"/>
  <c r="B57"/>
  <c r="N56"/>
  <c r="R56"/>
  <c r="T56"/>
  <c r="S56"/>
  <c r="O56"/>
  <c r="Q56"/>
  <c r="P56"/>
  <c r="K56"/>
  <c r="H56"/>
  <c r="B56"/>
  <c r="N55"/>
  <c r="R55"/>
  <c r="T55"/>
  <c r="S55"/>
  <c r="Q55"/>
  <c r="P55"/>
  <c r="G55"/>
  <c r="K55"/>
  <c r="M55"/>
  <c r="L55"/>
  <c r="J55"/>
  <c r="I55"/>
  <c r="B55"/>
  <c r="N54"/>
  <c r="R54"/>
  <c r="T54"/>
  <c r="S54"/>
  <c r="O54"/>
  <c r="Q54"/>
  <c r="P54"/>
  <c r="G54"/>
  <c r="K54"/>
  <c r="M54"/>
  <c r="L54"/>
  <c r="J54"/>
  <c r="I54"/>
  <c r="N53"/>
  <c r="R53"/>
  <c r="T53"/>
  <c r="S53"/>
  <c r="O53"/>
  <c r="Q53"/>
  <c r="P53"/>
  <c r="G53"/>
  <c r="K53"/>
  <c r="M53"/>
  <c r="L53"/>
  <c r="H53"/>
  <c r="J53"/>
  <c r="I53"/>
  <c r="B53"/>
  <c r="N52"/>
  <c r="R52"/>
  <c r="T52"/>
  <c r="S52"/>
  <c r="O52"/>
  <c r="Q52"/>
  <c r="P52"/>
  <c r="G52"/>
  <c r="K52"/>
  <c r="M52"/>
  <c r="L52"/>
  <c r="H52"/>
  <c r="J52"/>
  <c r="I52"/>
  <c r="B52"/>
  <c r="N51"/>
  <c r="R51"/>
  <c r="T51"/>
  <c r="S51"/>
  <c r="O51"/>
  <c r="Q51"/>
  <c r="P51"/>
  <c r="G51"/>
  <c r="K51"/>
  <c r="M51"/>
  <c r="L51"/>
  <c r="H51"/>
  <c r="J51"/>
  <c r="I51"/>
  <c r="B51"/>
  <c r="N50"/>
  <c r="R50"/>
  <c r="T50"/>
  <c r="S50"/>
  <c r="O50"/>
  <c r="Q50"/>
  <c r="P50"/>
  <c r="G50"/>
  <c r="K50"/>
  <c r="M50"/>
  <c r="L50"/>
  <c r="H50"/>
  <c r="J50"/>
  <c r="I50"/>
  <c r="B50"/>
  <c r="N49"/>
  <c r="R49"/>
  <c r="T49"/>
  <c r="S49"/>
  <c r="O49"/>
  <c r="Q49"/>
  <c r="P49"/>
  <c r="G49"/>
  <c r="K49"/>
  <c r="M49"/>
  <c r="L49"/>
  <c r="H49"/>
  <c r="J49"/>
  <c r="I49"/>
  <c r="B49"/>
  <c r="N48"/>
  <c r="R48"/>
  <c r="T48"/>
  <c r="S48"/>
  <c r="O48"/>
  <c r="Q48"/>
  <c r="P48"/>
  <c r="G48"/>
  <c r="K48"/>
  <c r="M48"/>
  <c r="L48"/>
  <c r="H48"/>
  <c r="J48"/>
  <c r="I48"/>
  <c r="B48"/>
  <c r="N47"/>
  <c r="R47"/>
  <c r="T47"/>
  <c r="S47"/>
  <c r="O47"/>
  <c r="Q47"/>
  <c r="P47"/>
  <c r="G47"/>
  <c r="K47"/>
  <c r="M47"/>
  <c r="L47"/>
  <c r="H47"/>
  <c r="J47"/>
  <c r="I47"/>
  <c r="B47"/>
  <c r="N46"/>
  <c r="R46"/>
  <c r="T46"/>
  <c r="S46"/>
  <c r="O46"/>
  <c r="Q46"/>
  <c r="P46"/>
  <c r="G46"/>
  <c r="K46"/>
  <c r="M46"/>
  <c r="L46"/>
  <c r="H46"/>
  <c r="J46"/>
  <c r="I46"/>
  <c r="B46"/>
  <c r="N45"/>
  <c r="R45"/>
  <c r="T45"/>
  <c r="S45"/>
  <c r="O45"/>
  <c r="Q45"/>
  <c r="P45"/>
  <c r="G45"/>
  <c r="K45"/>
  <c r="M45"/>
  <c r="L45"/>
  <c r="H45"/>
  <c r="J45"/>
  <c r="I45"/>
  <c r="B45"/>
  <c r="N44"/>
  <c r="R44"/>
  <c r="T44"/>
  <c r="S44"/>
  <c r="O44"/>
  <c r="Q44"/>
  <c r="P44"/>
  <c r="G44"/>
  <c r="K44"/>
  <c r="M44"/>
  <c r="L44"/>
  <c r="H44"/>
  <c r="J44"/>
  <c r="I44"/>
  <c r="B44"/>
  <c r="N43"/>
  <c r="R43"/>
  <c r="T43"/>
  <c r="S43"/>
  <c r="O43"/>
  <c r="Q43"/>
  <c r="P43"/>
  <c r="G43"/>
  <c r="K43"/>
  <c r="M43"/>
  <c r="L43"/>
  <c r="H43"/>
  <c r="J43"/>
  <c r="I43"/>
  <c r="B43"/>
  <c r="N42"/>
  <c r="R42"/>
  <c r="T42"/>
  <c r="S42"/>
  <c r="O42"/>
  <c r="Q42"/>
  <c r="P42"/>
  <c r="G42"/>
  <c r="K42"/>
  <c r="M42"/>
  <c r="L42"/>
  <c r="H42"/>
  <c r="J42"/>
  <c r="I42"/>
  <c r="B42"/>
  <c r="N41"/>
  <c r="R41"/>
  <c r="T41"/>
  <c r="S41"/>
  <c r="O41"/>
  <c r="Q41"/>
  <c r="P41"/>
  <c r="G41"/>
  <c r="K41"/>
  <c r="M41"/>
  <c r="L41"/>
  <c r="H41"/>
  <c r="J41"/>
  <c r="I41"/>
  <c r="B41"/>
  <c r="N40"/>
  <c r="R40"/>
  <c r="T40"/>
  <c r="S40"/>
  <c r="O40"/>
  <c r="Q40"/>
  <c r="P40"/>
  <c r="G40"/>
  <c r="K40"/>
  <c r="M40"/>
  <c r="L40"/>
  <c r="H40"/>
  <c r="J40"/>
  <c r="I40"/>
  <c r="B40"/>
  <c r="N39"/>
  <c r="R39"/>
  <c r="T39"/>
  <c r="S39"/>
  <c r="O39"/>
  <c r="Q39"/>
  <c r="P39"/>
  <c r="G39"/>
  <c r="K39"/>
  <c r="M39"/>
  <c r="L39"/>
  <c r="H39"/>
  <c r="J39"/>
  <c r="I39"/>
  <c r="B39"/>
  <c r="N38"/>
  <c r="R38"/>
  <c r="T38"/>
  <c r="S38"/>
  <c r="O38"/>
  <c r="Q38"/>
  <c r="P38"/>
  <c r="G38"/>
  <c r="K38"/>
  <c r="M38"/>
  <c r="L38"/>
  <c r="H38"/>
  <c r="J38"/>
  <c r="I38"/>
  <c r="B38"/>
  <c r="N37"/>
  <c r="R37"/>
  <c r="T37"/>
  <c r="S37"/>
  <c r="O37"/>
  <c r="Q37"/>
  <c r="P37"/>
  <c r="G37"/>
  <c r="K37"/>
  <c r="M37"/>
  <c r="L37"/>
  <c r="H37"/>
  <c r="J37"/>
  <c r="I37"/>
  <c r="B37"/>
  <c r="N36"/>
  <c r="R36"/>
  <c r="T36"/>
  <c r="S36"/>
  <c r="O36"/>
  <c r="Q36"/>
  <c r="P36"/>
  <c r="G36"/>
  <c r="K36"/>
  <c r="M36"/>
  <c r="L36"/>
  <c r="H36"/>
  <c r="J36"/>
  <c r="I36"/>
  <c r="B36"/>
  <c r="N35"/>
  <c r="R35"/>
  <c r="T35"/>
  <c r="S35"/>
  <c r="O35"/>
  <c r="Q35"/>
  <c r="P35"/>
  <c r="G35"/>
  <c r="K35"/>
  <c r="M35"/>
  <c r="L35"/>
  <c r="H35"/>
  <c r="J35"/>
  <c r="I35"/>
  <c r="B35"/>
  <c r="N34"/>
  <c r="R34"/>
  <c r="T34"/>
  <c r="S34"/>
  <c r="O34"/>
  <c r="Q34"/>
  <c r="P34"/>
  <c r="G34"/>
  <c r="K34"/>
  <c r="M34"/>
  <c r="L34"/>
  <c r="H34"/>
  <c r="J34"/>
  <c r="I34"/>
  <c r="B34"/>
  <c r="N33"/>
  <c r="R33"/>
  <c r="T33"/>
  <c r="S33"/>
  <c r="O33"/>
  <c r="Q33"/>
  <c r="P33"/>
  <c r="G33"/>
  <c r="K33"/>
  <c r="M33"/>
  <c r="L33"/>
  <c r="H33"/>
  <c r="J33"/>
  <c r="I33"/>
  <c r="B33"/>
  <c r="N32"/>
  <c r="R32"/>
  <c r="T32"/>
  <c r="S32"/>
  <c r="O32"/>
  <c r="Q32"/>
  <c r="P32"/>
  <c r="G32"/>
  <c r="K32"/>
  <c r="M32"/>
  <c r="L32"/>
  <c r="H32"/>
  <c r="J32"/>
  <c r="I32"/>
  <c r="B32"/>
  <c r="N31"/>
  <c r="R31"/>
  <c r="T31"/>
  <c r="S31"/>
  <c r="O31"/>
  <c r="Q31"/>
  <c r="P31"/>
  <c r="G31"/>
  <c r="K31"/>
  <c r="M31"/>
  <c r="L31"/>
  <c r="H31"/>
  <c r="J31"/>
  <c r="I31"/>
  <c r="B31"/>
  <c r="N30"/>
  <c r="R30"/>
  <c r="T30"/>
  <c r="S30"/>
  <c r="O30"/>
  <c r="Q30"/>
  <c r="P30"/>
  <c r="G30"/>
  <c r="K30"/>
  <c r="M30"/>
  <c r="L30"/>
  <c r="H30"/>
  <c r="J30"/>
  <c r="I30"/>
  <c r="B30"/>
  <c r="N29"/>
  <c r="R29"/>
  <c r="T29"/>
  <c r="S29"/>
  <c r="O29"/>
  <c r="Q29"/>
  <c r="P29"/>
  <c r="G29"/>
  <c r="K29"/>
  <c r="M29"/>
  <c r="L29"/>
  <c r="H29"/>
  <c r="J29"/>
  <c r="I29"/>
  <c r="B29"/>
  <c r="N28"/>
  <c r="R28"/>
  <c r="T28"/>
  <c r="S28"/>
  <c r="O28"/>
  <c r="Q28"/>
  <c r="P28"/>
  <c r="G28"/>
  <c r="K28"/>
  <c r="M28"/>
  <c r="L28"/>
  <c r="H28"/>
  <c r="J28"/>
  <c r="I28"/>
  <c r="B28"/>
  <c r="N27"/>
  <c r="R27"/>
  <c r="T27"/>
  <c r="S27"/>
  <c r="O27"/>
  <c r="Q27"/>
  <c r="P27"/>
  <c r="G27"/>
  <c r="K27"/>
  <c r="M27"/>
  <c r="L27"/>
  <c r="H27"/>
  <c r="J27"/>
  <c r="I27"/>
  <c r="B27"/>
  <c r="N26"/>
  <c r="R26"/>
  <c r="T26"/>
  <c r="S26"/>
  <c r="O26"/>
  <c r="Q26"/>
  <c r="P26"/>
  <c r="G26"/>
  <c r="K26"/>
  <c r="M26"/>
  <c r="L26"/>
  <c r="H26"/>
  <c r="J26"/>
  <c r="I26"/>
  <c r="B26"/>
  <c r="N25"/>
  <c r="R25"/>
  <c r="T25"/>
  <c r="S25"/>
  <c r="O25"/>
  <c r="Q25"/>
  <c r="P25"/>
  <c r="G25"/>
  <c r="K25"/>
  <c r="M25"/>
  <c r="L25"/>
  <c r="H25"/>
  <c r="J25"/>
  <c r="I25"/>
  <c r="B25"/>
  <c r="N24"/>
  <c r="R24"/>
  <c r="T24"/>
  <c r="S24"/>
  <c r="O24"/>
  <c r="Q24"/>
  <c r="P24"/>
  <c r="G24"/>
  <c r="K24"/>
  <c r="M24"/>
  <c r="L24"/>
  <c r="H24"/>
  <c r="J24"/>
  <c r="I24"/>
  <c r="B24"/>
  <c r="N23"/>
  <c r="R23"/>
  <c r="T23"/>
  <c r="S23"/>
  <c r="O23"/>
  <c r="Q23"/>
  <c r="P23"/>
  <c r="G23"/>
  <c r="K23"/>
  <c r="M23"/>
  <c r="L23"/>
  <c r="H23"/>
  <c r="J23"/>
  <c r="I23"/>
  <c r="B23"/>
  <c r="N22"/>
  <c r="R22"/>
  <c r="T22"/>
  <c r="S22"/>
  <c r="O22"/>
  <c r="Q22"/>
  <c r="P22"/>
  <c r="G22"/>
  <c r="K22"/>
  <c r="M22"/>
  <c r="L22"/>
  <c r="H22"/>
  <c r="J22"/>
  <c r="I22"/>
  <c r="B22"/>
  <c r="N21"/>
  <c r="R21"/>
  <c r="T21"/>
  <c r="S21"/>
  <c r="O21"/>
  <c r="Q21"/>
  <c r="P21"/>
  <c r="G21"/>
  <c r="K21"/>
  <c r="M21"/>
  <c r="L21"/>
  <c r="H21"/>
  <c r="J21"/>
  <c r="I21"/>
  <c r="B21"/>
  <c r="N20"/>
  <c r="R20"/>
  <c r="T20"/>
  <c r="S20"/>
  <c r="O20"/>
  <c r="Q20"/>
  <c r="P20"/>
  <c r="G20"/>
  <c r="K20"/>
  <c r="M20"/>
  <c r="L20"/>
  <c r="H20"/>
  <c r="J20"/>
  <c r="I20"/>
  <c r="B20"/>
  <c r="N19"/>
  <c r="R19"/>
  <c r="T19"/>
  <c r="S19"/>
  <c r="O19"/>
  <c r="Q19"/>
  <c r="P19"/>
  <c r="G19"/>
  <c r="K19"/>
  <c r="M19"/>
  <c r="L19"/>
  <c r="H19"/>
  <c r="J19"/>
  <c r="I19"/>
  <c r="B19"/>
  <c r="N18"/>
  <c r="R18"/>
  <c r="T18"/>
  <c r="S18"/>
  <c r="O18"/>
  <c r="Q18"/>
  <c r="P18"/>
  <c r="G18"/>
  <c r="K18"/>
  <c r="M18"/>
  <c r="L18"/>
  <c r="H18"/>
  <c r="J18"/>
  <c r="I18"/>
  <c r="B18"/>
  <c r="N17"/>
  <c r="R17"/>
  <c r="T17"/>
  <c r="S17"/>
  <c r="O17"/>
  <c r="Q17"/>
  <c r="P17"/>
  <c r="G17"/>
  <c r="K17"/>
  <c r="M17"/>
  <c r="L17"/>
  <c r="H17"/>
  <c r="J17"/>
  <c r="I17"/>
  <c r="B17"/>
  <c r="N16"/>
  <c r="R16"/>
  <c r="T16"/>
  <c r="S16"/>
  <c r="O16"/>
  <c r="Q16"/>
  <c r="P16"/>
  <c r="G16"/>
  <c r="K16"/>
  <c r="M16"/>
  <c r="L16"/>
  <c r="H16"/>
  <c r="J16"/>
  <c r="I16"/>
  <c r="B16"/>
  <c r="N15"/>
  <c r="R15"/>
  <c r="T15"/>
  <c r="S15"/>
  <c r="O15"/>
  <c r="Q15"/>
  <c r="P15"/>
  <c r="G15"/>
  <c r="K15"/>
  <c r="M15"/>
  <c r="L15"/>
  <c r="H15"/>
  <c r="J15"/>
  <c r="I15"/>
  <c r="B15"/>
  <c r="N14"/>
  <c r="R14"/>
  <c r="T14"/>
  <c r="S14"/>
  <c r="O14"/>
  <c r="Q14"/>
  <c r="P14"/>
  <c r="G14"/>
  <c r="K14"/>
  <c r="M14"/>
  <c r="L14"/>
  <c r="H14"/>
  <c r="J14"/>
  <c r="I14"/>
  <c r="B14"/>
  <c r="N13"/>
  <c r="R13"/>
  <c r="T13"/>
  <c r="S13"/>
  <c r="O13"/>
  <c r="Q13"/>
  <c r="P13"/>
  <c r="G13"/>
  <c r="K13"/>
  <c r="M13"/>
  <c r="L13"/>
  <c r="H13"/>
  <c r="J13"/>
  <c r="I13"/>
  <c r="B13"/>
  <c r="N12"/>
  <c r="R12"/>
  <c r="T12"/>
  <c r="S12"/>
  <c r="O12"/>
  <c r="Q12"/>
  <c r="P12"/>
  <c r="G12"/>
  <c r="K12"/>
  <c r="M12"/>
  <c r="L12"/>
  <c r="H12"/>
  <c r="J12"/>
  <c r="I12"/>
  <c r="B12"/>
  <c r="N11"/>
  <c r="R11"/>
  <c r="T11"/>
  <c r="S11"/>
  <c r="O11"/>
  <c r="Q11"/>
  <c r="P11"/>
  <c r="G11"/>
  <c r="K11"/>
  <c r="M11"/>
  <c r="L11"/>
  <c r="H11"/>
  <c r="J11"/>
  <c r="I11"/>
  <c r="B11"/>
  <c r="N10"/>
  <c r="R10"/>
  <c r="T10"/>
  <c r="S10"/>
  <c r="O10"/>
  <c r="Q10"/>
  <c r="P10"/>
  <c r="G10"/>
  <c r="K10"/>
  <c r="M10"/>
  <c r="L10"/>
  <c r="H10"/>
  <c r="J10"/>
  <c r="I10"/>
  <c r="B10"/>
  <c r="I8"/>
  <c r="P8"/>
  <c r="S8"/>
  <c r="R8"/>
  <c r="H8"/>
  <c r="O8"/>
  <c r="G8"/>
  <c r="N8"/>
  <c r="L8"/>
  <c r="K8"/>
  <c r="N7"/>
  <c r="G7"/>
  <c r="B7"/>
  <c r="E4"/>
  <c r="E3"/>
  <c r="E2"/>
  <c r="D22" i="1"/>
  <c r="E13"/>
  <c r="I21"/>
  <c r="H21"/>
  <c r="E17"/>
  <c r="E21"/>
  <c r="D21"/>
  <c r="D20"/>
  <c r="E20"/>
  <c r="H19"/>
  <c r="D19"/>
  <c r="I17"/>
  <c r="H17"/>
  <c r="D17"/>
  <c r="H16"/>
  <c r="I16"/>
  <c r="D16"/>
  <c r="E16"/>
  <c r="H15"/>
  <c r="D15"/>
  <c r="I13"/>
  <c r="H13"/>
  <c r="H12"/>
  <c r="I12"/>
  <c r="D12"/>
  <c r="E12"/>
  <c r="H11"/>
  <c r="D11"/>
  <c r="E4"/>
  <c r="E3"/>
  <c r="E2"/>
  <c r="G56" i="11"/>
  <c r="I56"/>
  <c r="J56"/>
  <c r="L56"/>
  <c r="M56"/>
  <c r="H20" i="1"/>
  <c r="I20"/>
</calcChain>
</file>

<file path=xl/sharedStrings.xml><?xml version="1.0" encoding="utf-8"?>
<sst xmlns="http://schemas.openxmlformats.org/spreadsheetml/2006/main" count="1338" uniqueCount="715">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</sst>
</file>

<file path=xl/styles.xml><?xml version="1.0" encoding="utf-8"?>
<styleSheet xmlns="http://schemas.openxmlformats.org/spreadsheetml/2006/main">
  <numFmts count="10">
    <numFmt numFmtId="164" formatCode="#,##0.0,,"/>
    <numFmt numFmtId="165" formatCode="0.0%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3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3" fontId="32" fillId="0" borderId="0" applyFont="0" applyFill="0" applyBorder="0" applyAlignment="0" applyProtection="0"/>
    <xf numFmtId="0" fontId="60" fillId="0" borderId="0"/>
    <xf numFmtId="170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43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0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043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C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369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82973056"/>
        <c:axId val="82974592"/>
      </c:lineChart>
      <c:catAx>
        <c:axId val="829730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sz="600"/>
            </a:pPr>
            <a:endParaRPr lang="sr-Latn-CS"/>
          </a:p>
        </c:txPr>
        <c:crossAx val="82974592"/>
        <c:crosses val="autoZero"/>
        <c:auto val="1"/>
        <c:lblAlgn val="ctr"/>
        <c:lblOffset val="100"/>
        <c:tickLblSkip val="3"/>
      </c:catAx>
      <c:valAx>
        <c:axId val="82974592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sr-Latn-CS"/>
          </a:p>
        </c:txPr>
        <c:crossAx val="8297305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lang="en-US" sz="800"/>
          </a:pPr>
          <a:endParaRPr lang="sr-Latn-CS"/>
        </a:p>
      </c:txPr>
    </c:legend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title>
      <c:layout>
        <c:manualLayout>
          <c:xMode val="edge"/>
          <c:yMode val="edge"/>
          <c:x val="0.31297462817148053"/>
          <c:y val="2.6666666666666672E-2"/>
        </c:manualLayout>
      </c:layout>
      <c:txPr>
        <a:bodyPr/>
        <a:lstStyle/>
        <a:p>
          <a:pPr>
            <a:defRPr lang="en-US" sz="1000"/>
          </a:pPr>
          <a:endParaRPr lang="sr-Latn-C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069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83015552"/>
        <c:axId val="83017088"/>
      </c:lineChart>
      <c:catAx>
        <c:axId val="83015552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lang="en-US" sz="600"/>
            </a:pPr>
            <a:endParaRPr lang="sr-Latn-CS"/>
          </a:p>
        </c:txPr>
        <c:crossAx val="83017088"/>
        <c:crosses val="autoZero"/>
        <c:auto val="1"/>
        <c:lblAlgn val="ctr"/>
        <c:lblOffset val="100"/>
        <c:tickLblSkip val="3"/>
      </c:catAx>
      <c:valAx>
        <c:axId val="83017088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lang="en-US" sz="500"/>
            </a:pPr>
            <a:endParaRPr lang="sr-Latn-CS"/>
          </a:p>
        </c:txPr>
        <c:crossAx val="83015552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workbookViewId="0">
      <pane ySplit="5" topLeftCell="A6" activePane="bottomLeft" state="frozen"/>
      <selection activeCell="DK219" sqref="DK219"/>
      <selection pane="bottomLeft" activeCell="I20" sqref="I20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Jul</v>
      </c>
      <c r="E11" s="158"/>
      <c r="F11" s="158"/>
      <c r="G11" s="158"/>
      <c r="H11" s="321" t="str">
        <f>+Master!G265</f>
        <v>Prihodi za period Januar - Jul</v>
      </c>
      <c r="I11" s="322"/>
      <c r="J11" s="310"/>
      <c r="K11" s="159"/>
    </row>
    <row r="12" spans="3:11">
      <c r="C12" s="157"/>
      <c r="D12" s="161">
        <f>+'Analitika - 2015'!N10</f>
        <v>127474955.42</v>
      </c>
      <c r="E12" s="162">
        <f>+D12/'2014'!T7</f>
        <v>3.7220269153955758E-2</v>
      </c>
      <c r="F12" s="158"/>
      <c r="G12" s="158"/>
      <c r="H12" s="323">
        <f>+'Analitika - 2015'!G10</f>
        <v>715309947.79999995</v>
      </c>
      <c r="I12" s="324">
        <f>+H12/'2014'!T7</f>
        <v>0.20885693741094577</v>
      </c>
      <c r="J12" s="310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325" t="str">
        <f>+D13</f>
        <v>mil. €</v>
      </c>
      <c r="I13" s="325" t="str">
        <f>+E13</f>
        <v>% BDP</v>
      </c>
      <c r="J13" s="310"/>
      <c r="K13" s="159"/>
    </row>
    <row r="14" spans="3:11">
      <c r="C14" s="157"/>
      <c r="G14" s="158"/>
      <c r="H14" s="326"/>
      <c r="I14" s="326"/>
      <c r="J14" s="310"/>
      <c r="K14" s="159"/>
    </row>
    <row r="15" spans="3:11">
      <c r="C15" s="157"/>
      <c r="D15" s="160" t="str">
        <f>+Master!G262</f>
        <v>Rashodi za mjesec Jul</v>
      </c>
      <c r="E15" s="158"/>
      <c r="F15" s="158"/>
      <c r="G15" s="158"/>
      <c r="H15" s="321" t="str">
        <f>+Master!G266</f>
        <v>Rashodi za period Januar - Jul</v>
      </c>
      <c r="I15" s="322"/>
      <c r="J15" s="310"/>
      <c r="K15" s="159"/>
    </row>
    <row r="16" spans="3:11">
      <c r="C16" s="157"/>
      <c r="D16" s="161">
        <f>+'Analitika - 2015'!N30</f>
        <v>125070570.16000003</v>
      </c>
      <c r="E16" s="162">
        <f>+D16/'2014'!T7</f>
        <v>3.6518234262222331E-2</v>
      </c>
      <c r="F16" s="158"/>
      <c r="G16" s="158"/>
      <c r="H16" s="323">
        <f>+'Analitika - 2015'!G30</f>
        <v>830837196.25000024</v>
      </c>
      <c r="I16" s="324">
        <f>+H16/'2014'!T7</f>
        <v>0.24258870274286989</v>
      </c>
      <c r="J16" s="310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5" t="str">
        <f>+D13</f>
        <v>mil. €</v>
      </c>
      <c r="I17" s="325" t="str">
        <f>+E13</f>
        <v>% BDP</v>
      </c>
      <c r="J17" s="310"/>
      <c r="K17" s="159"/>
    </row>
    <row r="18" spans="3:11">
      <c r="C18" s="157"/>
      <c r="D18" s="158"/>
      <c r="E18" s="158"/>
      <c r="F18" s="158"/>
      <c r="G18" s="158"/>
      <c r="H18" s="322"/>
      <c r="I18" s="322"/>
      <c r="J18" s="310"/>
      <c r="K18" s="159"/>
    </row>
    <row r="19" spans="3:11">
      <c r="C19" s="157"/>
      <c r="D19" s="160" t="str">
        <f>+Master!G263</f>
        <v>Deficit za mjesec Jul</v>
      </c>
      <c r="E19" s="158"/>
      <c r="F19" s="158"/>
      <c r="G19" s="158"/>
      <c r="H19" s="321" t="str">
        <f>+Master!G267</f>
        <v>Deficit za period Januar - Jul</v>
      </c>
      <c r="I19" s="322"/>
      <c r="J19" s="310"/>
      <c r="K19" s="159"/>
    </row>
    <row r="20" spans="3:11">
      <c r="C20" s="157"/>
      <c r="D20" s="161">
        <f>+'Analitika - 2015'!N56</f>
        <v>2404385.2599999756</v>
      </c>
      <c r="E20" s="162">
        <f>+D20/'2014'!T7</f>
        <v>7.0203489173342585E-4</v>
      </c>
      <c r="F20" s="158"/>
      <c r="G20" s="158"/>
      <c r="H20" s="323">
        <f>+'Analitika - 2015'!G56</f>
        <v>-115527248.45000017</v>
      </c>
      <c r="I20" s="324">
        <f>+H20/'2015'!T7</f>
        <v>-3.2269279754755499E-2</v>
      </c>
      <c r="J20" s="310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11" t="str">
        <f>+D13</f>
        <v>mil. €</v>
      </c>
      <c r="I21" s="311" t="str">
        <f>+E13</f>
        <v>% BDP</v>
      </c>
      <c r="J21" s="310"/>
      <c r="K21" s="159"/>
    </row>
    <row r="22" spans="3:11">
      <c r="C22" s="157"/>
      <c r="D22" s="328" t="str">
        <f>+Master!G269</f>
        <v>Stanje javnog duga (% BDP)</v>
      </c>
      <c r="E22" s="329"/>
      <c r="F22" s="32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workbookViewId="0">
      <pane ySplit="5" topLeftCell="A6" activePane="bottomLeft" state="frozen"/>
      <selection activeCell="DK219" sqref="DK219"/>
      <selection pane="bottomLeft" activeCell="H21" sqref="H21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2015-07</v>
      </c>
      <c r="O6" s="169" t="str">
        <f>+CONCATENATE(N6,"p")</f>
        <v>2015-07p</v>
      </c>
      <c r="P6" s="153"/>
      <c r="Q6" s="153"/>
      <c r="R6" s="169" t="str">
        <f>+IF(Master!B3-10&gt;=0,CONCATENATE(Master!B4-1,"-",Master!B3),CONCATENATE(Master!B4-1,"-0",Master!B3))</f>
        <v>2014-07</v>
      </c>
      <c r="S6" s="153"/>
      <c r="T6" s="153"/>
    </row>
    <row r="7" spans="1:20">
      <c r="A7" s="170"/>
      <c r="B7" s="364" t="str">
        <f>+Master!G246</f>
        <v>Analitika za period Jan - Jul</v>
      </c>
      <c r="C7" s="365"/>
      <c r="D7" s="365"/>
      <c r="E7" s="365"/>
      <c r="F7" s="365"/>
      <c r="G7" s="372" t="str">
        <f>+Master!G238</f>
        <v>Jan - Jul</v>
      </c>
      <c r="H7" s="373"/>
      <c r="I7" s="373"/>
      <c r="J7" s="373"/>
      <c r="K7" s="373"/>
      <c r="L7" s="373"/>
      <c r="M7" s="374"/>
      <c r="N7" s="375" t="str">
        <f>+Master!G237</f>
        <v>Jul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Jul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Jul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+SUMPRODUCT(('2015'!$G10:$R10)*('2015'!$G$5:$R$5&lt;=Master!$B$3)*($A10='2015'!$A$10:$A$66))</f>
        <v>715309947.79999995</v>
      </c>
      <c r="H10" s="177">
        <f>+SUMPRODUCT(('2015'!$G105:$R105)*('2015'!$G$5:$R$5&lt;=Master!$B$3))</f>
        <v>704039993.66822672</v>
      </c>
      <c r="I10" s="178">
        <f>+G10-H10</f>
        <v>11269954.131773233</v>
      </c>
      <c r="J10" s="179">
        <f>+IF(ISNUMBER(G10/H10-1),G10/H10-1,"…")</f>
        <v>1.6007548197729315E-2</v>
      </c>
      <c r="K10" s="177">
        <f>+SUMPRODUCT(('2014'!$G10:$R10)*('2014'!$G$5:$R$5&lt;=Master!$B$3))</f>
        <v>695438785.30999994</v>
      </c>
      <c r="L10" s="178">
        <f>+G10-K10</f>
        <v>19871162.49000001</v>
      </c>
      <c r="M10" s="180">
        <f>+IF(ISNUMBER(G10/K10-1),G10/K10-1,"…")</f>
        <v>2.8573560908228934E-2</v>
      </c>
      <c r="N10" s="181">
        <f>+INDEX('2015'!$1:$1048576,MATCH('Analitika - 2015'!$A10,'2015'!$A:$A,0),MATCH('Analitika - 2015'!$N$6,'2015'!$6:$6,0))</f>
        <v>127474955.42</v>
      </c>
      <c r="O10" s="177">
        <f>+INDEX('2015'!$1:$1048576,MATCH(CONCATENATE('Analitika - 2015'!$A10,"p"),'2015'!$A:$A,0),MATCH('Analitika - 2015'!$O$6,'2015'!$101:$101,0))</f>
        <v>124717975.14619333</v>
      </c>
      <c r="P10" s="178">
        <f>+N10-O10</f>
        <v>2756980.2738066763</v>
      </c>
      <c r="Q10" s="179">
        <f>+IF(ISNUMBER(N10/O10-1),N10/O10-1,"…")</f>
        <v>2.2105717083483523E-2</v>
      </c>
      <c r="R10" s="177">
        <f>+INDEX('2014'!$1:$1048576,MATCH('Analitika - 2015'!$A10,'2014'!$A:$A,0),MATCH('Analitika - 2015'!$R$6,'2014'!$6:$6,0))</f>
        <v>120720236.03</v>
      </c>
      <c r="S10" s="178">
        <f>+N10-R10</f>
        <v>6754719.3900000006</v>
      </c>
      <c r="T10" s="182">
        <f>+IF(ISNUMBER(N10/R10-1),N10/R10-1,"…")</f>
        <v>5.5953497210868619E-2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+SUMPRODUCT(('2015'!$G11:$R11)*('2015'!$G$5:$R$5&lt;=Master!$B$3)*($A11='2015'!$A$10:$A$66))</f>
        <v>443654079.72999996</v>
      </c>
      <c r="H11" s="183">
        <f>+SUMPRODUCT(('2015'!$G106:$R106)*('2015'!$G$5:$R$5&lt;=Master!$B$3))</f>
        <v>454626672.94726223</v>
      </c>
      <c r="I11" s="184">
        <f t="shared" ref="I11:I67" si="0">+G11-H11</f>
        <v>-10972593.217262268</v>
      </c>
      <c r="J11" s="185">
        <f t="shared" ref="J11:J67" si="1">+IF(ISNUMBER(G11/H11-1),G11/H11-1,"…")</f>
        <v>-2.4135392554354373E-2</v>
      </c>
      <c r="K11" s="183">
        <f>+SUMPRODUCT(('2014'!$G11:$R11)*('2014'!$G$5:$R$5&lt;=Master!$B$3))</f>
        <v>440297937.21000004</v>
      </c>
      <c r="L11" s="184">
        <f t="shared" ref="L11:L67" si="2">+G11-K11</f>
        <v>3356142.5199999213</v>
      </c>
      <c r="M11" s="186">
        <f t="shared" ref="M11:M67" si="3">+IF(ISNUMBER(G11/K11-1),G11/K11-1,"…")</f>
        <v>7.622435256604998E-3</v>
      </c>
      <c r="N11" s="187">
        <f>+INDEX('2015'!$1:$1048576,MATCH('Analitika - 2015'!$A11,'2015'!$A:$A,0),MATCH('Analitika - 2015'!$N$6,'2015'!$6:$6,0))</f>
        <v>77525685.449999988</v>
      </c>
      <c r="O11" s="183">
        <f>+INDEX('2015'!$1:$1048576,MATCH(CONCATENATE('Analitika - 2015'!$A11,"p"),'2015'!$A:$A,0),MATCH('Analitika - 2015'!$O$6,'2015'!$101:$101,0))</f>
        <v>83389342.293927491</v>
      </c>
      <c r="P11" s="184">
        <f t="shared" ref="P11:P67" si="4">+N11-O11</f>
        <v>-5863656.8439275026</v>
      </c>
      <c r="Q11" s="185">
        <f t="shared" ref="Q11:Q67" si="5">+IF(ISNUMBER(N11/O11-1),N11/O11-1,"…")</f>
        <v>-7.0316621796338352E-2</v>
      </c>
      <c r="R11" s="183">
        <f>+INDEX('2014'!$1:$1048576,MATCH('Analitika - 2015'!$A11,'2014'!$A:$A,0),MATCH('Analitika - 2015'!$R$6,'2014'!$6:$6,0))</f>
        <v>79435217.059999987</v>
      </c>
      <c r="S11" s="184">
        <f t="shared" ref="S11:S67" si="6">+N11-R11</f>
        <v>-1909531.6099999994</v>
      </c>
      <c r="T11" s="188">
        <f t="shared" ref="T11:T67" si="7">+IF(ISNUMBER(N11/R11-1),N11/R11-1,"…")</f>
        <v>-2.4038854310143964E-2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+SUMPRODUCT(('2015'!$G12:$R12)*('2015'!$G$5:$R$5&lt;=Master!$B$3)*($A12='2015'!$A$10:$A$66))</f>
        <v>48717183.709999993</v>
      </c>
      <c r="H12" s="189">
        <f>+SUMPRODUCT(('2015'!$G107:$R107)*('2015'!$G$5:$R$5&lt;=Master!$B$3))</f>
        <v>55033455.105058208</v>
      </c>
      <c r="I12" s="190">
        <f t="shared" si="0"/>
        <v>-6316271.3950582147</v>
      </c>
      <c r="J12" s="191">
        <f t="shared" si="1"/>
        <v>-0.11477148550823368</v>
      </c>
      <c r="K12" s="189">
        <f>+SUMPRODUCT(('2014'!$G12:$R12)*('2014'!$G$5:$R$5&lt;=Master!$B$3))</f>
        <v>53142749.899999999</v>
      </c>
      <c r="L12" s="190">
        <f t="shared" si="2"/>
        <v>-4425566.1900000051</v>
      </c>
      <c r="M12" s="192">
        <f t="shared" si="3"/>
        <v>-8.3276951198944404E-2</v>
      </c>
      <c r="N12" s="193">
        <f>+INDEX('2015'!$1:$1048576,MATCH('Analitika - 2015'!$A12,'2015'!$A:$A,0),MATCH('Analitika - 2015'!$N$6,'2015'!$6:$6,0))</f>
        <v>8602485.6799999997</v>
      </c>
      <c r="O12" s="189">
        <f>+INDEX('2015'!$1:$1048576,MATCH(CONCATENATE('Analitika - 2015'!$A12,"p"),'2015'!$A:$A,0),MATCH('Analitika - 2015'!$O$6,'2015'!$101:$101,0))</f>
        <v>9046366.0797531549</v>
      </c>
      <c r="P12" s="190">
        <f t="shared" si="4"/>
        <v>-443880.39975315519</v>
      </c>
      <c r="Q12" s="191">
        <f t="shared" si="5"/>
        <v>-4.9067260360667109E-2</v>
      </c>
      <c r="R12" s="189">
        <f>+INDEX('2014'!$1:$1048576,MATCH('Analitika - 2015'!$A12,'2014'!$A:$A,0),MATCH('Analitika - 2015'!$R$6,'2014'!$6:$6,0))</f>
        <v>8846190.8499999996</v>
      </c>
      <c r="S12" s="190">
        <f t="shared" si="6"/>
        <v>-243705.16999999993</v>
      </c>
      <c r="T12" s="194">
        <f t="shared" si="7"/>
        <v>-2.754916484760217E-2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+SUMPRODUCT(('2015'!$G13:$R13)*('2015'!$G$5:$R$5&lt;=Master!$B$3)*($A13='2015'!$A$10:$A$66))</f>
        <v>35612717.869999997</v>
      </c>
      <c r="H13" s="189">
        <f>+SUMPRODUCT(('2015'!$G108:$R108)*('2015'!$G$5:$R$5&lt;=Master!$B$3))</f>
        <v>37383491.061399512</v>
      </c>
      <c r="I13" s="190">
        <f t="shared" si="0"/>
        <v>-1770773.1913995147</v>
      </c>
      <c r="J13" s="191">
        <f t="shared" si="1"/>
        <v>-4.7367785648781635E-2</v>
      </c>
      <c r="K13" s="189">
        <f>+SUMPRODUCT(('2014'!$G13:$R13)*('2014'!$G$5:$R$5&lt;=Master!$B$3))</f>
        <v>36702433</v>
      </c>
      <c r="L13" s="190">
        <f t="shared" si="2"/>
        <v>-1089715.1300000027</v>
      </c>
      <c r="M13" s="192">
        <f t="shared" si="3"/>
        <v>-2.9690542041177603E-2</v>
      </c>
      <c r="N13" s="193">
        <f>+INDEX('2015'!$1:$1048576,MATCH('Analitika - 2015'!$A13,'2015'!$A:$A,0),MATCH('Analitika - 2015'!$N$6,'2015'!$6:$6,0))</f>
        <v>2969829.04</v>
      </c>
      <c r="O13" s="189">
        <f>+INDEX('2015'!$1:$1048576,MATCH(CONCATENATE('Analitika - 2015'!$A13,"p"),'2015'!$A:$A,0),MATCH('Analitika - 2015'!$O$6,'2015'!$101:$101,0))</f>
        <v>5395660.7985904692</v>
      </c>
      <c r="P13" s="190">
        <f t="shared" si="4"/>
        <v>-2425831.7585904691</v>
      </c>
      <c r="Q13" s="191">
        <f t="shared" si="5"/>
        <v>-0.44958937359890738</v>
      </c>
      <c r="R13" s="189">
        <f>+INDEX('2014'!$1:$1048576,MATCH('Analitika - 2015'!$A13,'2014'!$A:$A,0),MATCH('Analitika - 2015'!$R$6,'2014'!$6:$6,0))</f>
        <v>5915301.0899999999</v>
      </c>
      <c r="S13" s="190">
        <f t="shared" si="6"/>
        <v>-2945472.05</v>
      </c>
      <c r="T13" s="194">
        <f t="shared" si="7"/>
        <v>-0.49794118763952888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+SUMPRODUCT(('2015'!$G14:$R14)*('2015'!$G$5:$R$5&lt;=Master!$B$3)*($A14='2015'!$A$10:$A$66))</f>
        <v>742642.81</v>
      </c>
      <c r="H14" s="189">
        <f>+SUMPRODUCT(('2015'!$G109:$R109)*('2015'!$G$5:$R$5&lt;=Master!$B$3))</f>
        <v>871191.37560761906</v>
      </c>
      <c r="I14" s="190">
        <f t="shared" si="0"/>
        <v>-128548.56560761901</v>
      </c>
      <c r="J14" s="191">
        <f t="shared" si="1"/>
        <v>-0.14755491067385951</v>
      </c>
      <c r="K14" s="189">
        <f>+SUMPRODUCT(('2014'!$G14:$R14)*('2014'!$G$5:$R$5&lt;=Master!$B$3))</f>
        <v>857982.67999999993</v>
      </c>
      <c r="L14" s="190">
        <f t="shared" si="2"/>
        <v>-115339.86999999988</v>
      </c>
      <c r="M14" s="192">
        <f t="shared" si="3"/>
        <v>-0.13443146661188998</v>
      </c>
      <c r="N14" s="193">
        <f>+INDEX('2015'!$1:$1048576,MATCH('Analitika - 2015'!$A14,'2015'!$A:$A,0),MATCH('Analitika - 2015'!$N$6,'2015'!$6:$6,0))</f>
        <v>107539.78</v>
      </c>
      <c r="O14" s="189">
        <f>+INDEX('2015'!$1:$1048576,MATCH(CONCATENATE('Analitika - 2015'!$A14,"p"),'2015'!$A:$A,0),MATCH('Analitika - 2015'!$O$6,'2015'!$101:$101,0))</f>
        <v>140720.54956844845</v>
      </c>
      <c r="P14" s="190">
        <f t="shared" si="4"/>
        <v>-33180.76956844845</v>
      </c>
      <c r="Q14" s="191">
        <f t="shared" si="5"/>
        <v>-0.23579192712226338</v>
      </c>
      <c r="R14" s="189">
        <f>+INDEX('2014'!$1:$1048576,MATCH('Analitika - 2015'!$A14,'2014'!$A:$A,0),MATCH('Analitika - 2015'!$R$6,'2014'!$6:$6,0))</f>
        <v>137366.94</v>
      </c>
      <c r="S14" s="190">
        <f t="shared" si="6"/>
        <v>-29827.160000000003</v>
      </c>
      <c r="T14" s="194">
        <f t="shared" si="7"/>
        <v>-0.21713492343936613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+SUMPRODUCT(('2015'!$G15:$R15)*('2015'!$G$5:$R$5&lt;=Master!$B$3)*($A15='2015'!$A$10:$A$66))</f>
        <v>255670504.95999998</v>
      </c>
      <c r="H15" s="189">
        <f>+SUMPRODUCT(('2015'!$G110:$R110)*('2015'!$G$5:$R$5&lt;=Master!$B$3))</f>
        <v>259133100.8794561</v>
      </c>
      <c r="I15" s="190">
        <f t="shared" si="0"/>
        <v>-3462595.9194561243</v>
      </c>
      <c r="J15" s="191">
        <f t="shared" si="1"/>
        <v>-1.3362229324253128E-2</v>
      </c>
      <c r="K15" s="189">
        <f>+SUMPRODUCT(('2014'!$G15:$R15)*('2014'!$G$5:$R$5&lt;=Master!$B$3))</f>
        <v>253021673.44999999</v>
      </c>
      <c r="L15" s="190">
        <f t="shared" si="2"/>
        <v>2648831.5099999905</v>
      </c>
      <c r="M15" s="192">
        <f t="shared" si="3"/>
        <v>1.0468792945215633E-2</v>
      </c>
      <c r="N15" s="193">
        <f>+INDEX('2015'!$1:$1048576,MATCH('Analitika - 2015'!$A15,'2015'!$A:$A,0),MATCH('Analitika - 2015'!$N$6,'2015'!$6:$6,0))</f>
        <v>45939444.719999984</v>
      </c>
      <c r="O15" s="189">
        <f>+INDEX('2015'!$1:$1048576,MATCH(CONCATENATE('Analitika - 2015'!$A15,"p"),'2015'!$A:$A,0),MATCH('Analitika - 2015'!$O$6,'2015'!$101:$101,0))</f>
        <v>48690601.648068875</v>
      </c>
      <c r="P15" s="190">
        <f t="shared" si="4"/>
        <v>-2751156.9280688912</v>
      </c>
      <c r="Q15" s="191">
        <f t="shared" si="5"/>
        <v>-5.6502832886600962E-2</v>
      </c>
      <c r="R15" s="189">
        <f>+INDEX('2014'!$1:$1048576,MATCH('Analitika - 2015'!$A15,'2014'!$A:$A,0),MATCH('Analitika - 2015'!$R$6,'2014'!$6:$6,0))</f>
        <v>45610499.039999999</v>
      </c>
      <c r="S15" s="190">
        <f t="shared" si="6"/>
        <v>328945.6799999848</v>
      </c>
      <c r="T15" s="194">
        <f t="shared" si="7"/>
        <v>7.212060532630904E-3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+SUMPRODUCT(('2015'!$G16:$R16)*('2015'!$G$5:$R$5&lt;=Master!$B$3)*($A16='2015'!$A$10:$A$66))</f>
        <v>86710026.710000008</v>
      </c>
      <c r="H16" s="189">
        <f>+SUMPRODUCT(('2015'!$G111:$R111)*('2015'!$G$5:$R$5&lt;=Master!$B$3))</f>
        <v>86306216.852455989</v>
      </c>
      <c r="I16" s="190">
        <f t="shared" si="0"/>
        <v>403809.85754401982</v>
      </c>
      <c r="J16" s="191">
        <f t="shared" si="1"/>
        <v>4.6788038251561748E-3</v>
      </c>
      <c r="K16" s="189">
        <f>+SUMPRODUCT(('2014'!$G16:$R16)*('2014'!$G$5:$R$5&lt;=Master!$B$3))</f>
        <v>81021634.519999996</v>
      </c>
      <c r="L16" s="190">
        <f t="shared" si="2"/>
        <v>5688392.1900000125</v>
      </c>
      <c r="M16" s="192">
        <f t="shared" si="3"/>
        <v>7.0208311936682088E-2</v>
      </c>
      <c r="N16" s="193">
        <f>+INDEX('2015'!$1:$1048576,MATCH('Analitika - 2015'!$A16,'2015'!$A:$A,0),MATCH('Analitika - 2015'!$N$6,'2015'!$6:$6,0))</f>
        <v>16782489.130000006</v>
      </c>
      <c r="O16" s="189">
        <f>+INDEX('2015'!$1:$1048576,MATCH(CONCATENATE('Analitika - 2015'!$A16,"p"),'2015'!$A:$A,0),MATCH('Analitika - 2015'!$O$6,'2015'!$101:$101,0))</f>
        <v>16918854.99757503</v>
      </c>
      <c r="P16" s="190">
        <f t="shared" si="4"/>
        <v>-136365.86757502332</v>
      </c>
      <c r="Q16" s="191">
        <f t="shared" si="5"/>
        <v>-8.0599938704225549E-3</v>
      </c>
      <c r="R16" s="189">
        <f>+INDEX('2014'!$1:$1048576,MATCH('Analitika - 2015'!$A16,'2014'!$A:$A,0),MATCH('Analitika - 2015'!$R$6,'2014'!$6:$6,0))</f>
        <v>15754067.460000001</v>
      </c>
      <c r="S16" s="190">
        <f t="shared" si="6"/>
        <v>1028421.6700000055</v>
      </c>
      <c r="T16" s="194">
        <f t="shared" si="7"/>
        <v>6.5279755378171211E-2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+SUMPRODUCT(('2015'!$G17:$R17)*('2015'!$G$5:$R$5&lt;=Master!$B$3)*($A17='2015'!$A$10:$A$66))</f>
        <v>12569447.909999998</v>
      </c>
      <c r="H17" s="189">
        <f>+SUMPRODUCT(('2015'!$G112:$R112)*('2015'!$G$5:$R$5&lt;=Master!$B$3))</f>
        <v>12769997.364812266</v>
      </c>
      <c r="I17" s="190">
        <f t="shared" si="0"/>
        <v>-200549.4548122678</v>
      </c>
      <c r="J17" s="191">
        <f t="shared" si="1"/>
        <v>-1.5704737368613886E-2</v>
      </c>
      <c r="K17" s="189">
        <f>+SUMPRODUCT(('2014'!$G17:$R17)*('2014'!$G$5:$R$5&lt;=Master!$B$3))</f>
        <v>12324124.93</v>
      </c>
      <c r="L17" s="190">
        <f t="shared" si="2"/>
        <v>245322.97999999858</v>
      </c>
      <c r="M17" s="192">
        <f t="shared" si="3"/>
        <v>1.9905914731748631E-2</v>
      </c>
      <c r="N17" s="193">
        <f>+INDEX('2015'!$1:$1048576,MATCH('Analitika - 2015'!$A17,'2015'!$A:$A,0),MATCH('Analitika - 2015'!$N$6,'2015'!$6:$6,0))</f>
        <v>2390343.2099999995</v>
      </c>
      <c r="O17" s="189">
        <f>+INDEX('2015'!$1:$1048576,MATCH(CONCATENATE('Analitika - 2015'!$A17,"p"),'2015'!$A:$A,0),MATCH('Analitika - 2015'!$O$6,'2015'!$101:$101,0))</f>
        <v>2614239.3870693785</v>
      </c>
      <c r="P17" s="190">
        <f t="shared" si="4"/>
        <v>-223896.17706937902</v>
      </c>
      <c r="Q17" s="191">
        <f t="shared" si="5"/>
        <v>-8.564486411490102E-2</v>
      </c>
      <c r="R17" s="189">
        <f>+INDEX('2014'!$1:$1048576,MATCH('Analitika - 2015'!$A17,'2014'!$A:$A,0),MATCH('Analitika - 2015'!$R$6,'2014'!$6:$6,0))</f>
        <v>2584330.91</v>
      </c>
      <c r="S17" s="190">
        <f t="shared" si="6"/>
        <v>-193987.70000000065</v>
      </c>
      <c r="T17" s="194">
        <f t="shared" si="7"/>
        <v>-7.5063026661705834E-2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+SUMPRODUCT(('2015'!$G19:$R19)*('2015'!$G$5:$R$5&lt;=Master!$B$3)*($A19='2015'!$A$10:$A$66))</f>
        <v>3631555.76</v>
      </c>
      <c r="H19" s="189">
        <f>+SUMPRODUCT(('2015'!$G114:$R114)*('2015'!$G$5:$R$5&lt;=Master!$B$3))</f>
        <v>3129220.3084725174</v>
      </c>
      <c r="I19" s="190">
        <f t="shared" si="0"/>
        <v>502335.45152748236</v>
      </c>
      <c r="J19" s="191">
        <f t="shared" si="1"/>
        <v>0.16053054819035406</v>
      </c>
      <c r="K19" s="189">
        <f>+SUMPRODUCT(('2014'!$G19:$R19)*('2014'!$G$5:$R$5&lt;=Master!$B$3))</f>
        <v>3227338.73</v>
      </c>
      <c r="L19" s="190">
        <f t="shared" si="2"/>
        <v>404217.0299999998</v>
      </c>
      <c r="M19" s="192">
        <f t="shared" si="3"/>
        <v>0.12524778581267793</v>
      </c>
      <c r="N19" s="193">
        <f>+INDEX('2015'!$1:$1048576,MATCH('Analitika - 2015'!$A19,'2015'!$A:$A,0),MATCH('Analitika - 2015'!$N$6,'2015'!$6:$6,0))</f>
        <v>733553.89000000013</v>
      </c>
      <c r="O19" s="189">
        <f>+INDEX('2015'!$1:$1048576,MATCH(CONCATENATE('Analitika - 2015'!$A19,"p"),'2015'!$A:$A,0),MATCH('Analitika - 2015'!$O$6,'2015'!$101:$101,0))</f>
        <v>582898.8333021343</v>
      </c>
      <c r="P19" s="190">
        <f t="shared" si="4"/>
        <v>150655.05669786583</v>
      </c>
      <c r="Q19" s="191">
        <f t="shared" si="5"/>
        <v>0.2584583260261506</v>
      </c>
      <c r="R19" s="189">
        <f>+INDEX('2014'!$1:$1048576,MATCH('Analitika - 2015'!$A19,'2014'!$A:$A,0),MATCH('Analitika - 2015'!$R$6,'2014'!$6:$6,0))</f>
        <v>587460.77</v>
      </c>
      <c r="S19" s="190">
        <f t="shared" si="6"/>
        <v>146093.12000000011</v>
      </c>
      <c r="T19" s="194">
        <f t="shared" si="7"/>
        <v>0.24868574628396045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+SUMPRODUCT(('2015'!$G20:$R20)*('2015'!$G$5:$R$5&lt;=Master!$B$3)*($A20='2015'!$A$10:$A$66))</f>
        <v>229769356.61000004</v>
      </c>
      <c r="H20" s="195">
        <f>+SUMPRODUCT(('2015'!$G115:$R115)*('2015'!$G$5:$R$5&lt;=Master!$B$3))</f>
        <v>207468406.16696966</v>
      </c>
      <c r="I20" s="196">
        <f t="shared" si="0"/>
        <v>22300950.443030387</v>
      </c>
      <c r="J20" s="197">
        <f t="shared" si="1"/>
        <v>0.10749082645905461</v>
      </c>
      <c r="K20" s="195">
        <f>+SUMPRODUCT(('2014'!$G20:$R20)*('2014'!$G$5:$R$5&lt;=Master!$B$3))</f>
        <v>216527460.84</v>
      </c>
      <c r="L20" s="196">
        <f t="shared" si="2"/>
        <v>13241895.770000041</v>
      </c>
      <c r="M20" s="198">
        <f t="shared" si="3"/>
        <v>6.1155733866869566E-2</v>
      </c>
      <c r="N20" s="199">
        <f>+INDEX('2015'!$1:$1048576,MATCH('Analitika - 2015'!$A20,'2015'!$A:$A,0),MATCH('Analitika - 2015'!$N$6,'2015'!$6:$6,0))</f>
        <v>41869300.420000009</v>
      </c>
      <c r="O20" s="195">
        <f>+INDEX('2015'!$1:$1048576,MATCH(CONCATENATE('Analitika - 2015'!$A20,"p"),'2015'!$A:$A,0),MATCH('Analitika - 2015'!$O$6,'2015'!$101:$101,0))</f>
        <v>34214609.03892383</v>
      </c>
      <c r="P20" s="196">
        <f t="shared" si="4"/>
        <v>7654691.3810761794</v>
      </c>
      <c r="Q20" s="197">
        <f t="shared" si="5"/>
        <v>0.22372581759937438</v>
      </c>
      <c r="R20" s="195">
        <f>+INDEX('2014'!$1:$1048576,MATCH('Analitika - 2015'!$A20,'2014'!$A:$A,0),MATCH('Analitika - 2015'!$R$6,'2014'!$6:$6,0))</f>
        <v>35671054.020000011</v>
      </c>
      <c r="S20" s="196">
        <f t="shared" si="6"/>
        <v>6198246.3999999985</v>
      </c>
      <c r="T20" s="200">
        <f t="shared" si="7"/>
        <v>0.17376123499251728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+SUMPRODUCT(('2015'!$G21:$R21)*('2015'!$G$5:$R$5&lt;=Master!$B$3)*($A21='2015'!$A$10:$A$66))</f>
        <v>138575596.64000005</v>
      </c>
      <c r="H21" s="189">
        <f>+SUMPRODUCT(('2015'!$G116:$R116)*('2015'!$G$5:$R$5&lt;=Master!$B$3))</f>
        <v>123401411.29512265</v>
      </c>
      <c r="I21" s="190">
        <f t="shared" si="0"/>
        <v>15174185.344877392</v>
      </c>
      <c r="J21" s="191">
        <f t="shared" si="1"/>
        <v>0.12296605999575916</v>
      </c>
      <c r="K21" s="189">
        <f>+SUMPRODUCT(('2014'!$G21:$R21)*('2014'!$G$5:$R$5&lt;=Master!$B$3))</f>
        <v>132499066.71000001</v>
      </c>
      <c r="L21" s="190">
        <f t="shared" si="2"/>
        <v>6076529.930000037</v>
      </c>
      <c r="M21" s="192">
        <f t="shared" si="3"/>
        <v>4.5860926275803182E-2</v>
      </c>
      <c r="N21" s="193">
        <f>+INDEX('2015'!$1:$1048576,MATCH('Analitika - 2015'!$A21,'2015'!$A:$A,0),MATCH('Analitika - 2015'!$N$6,'2015'!$6:$6,0))</f>
        <v>25263471.430000011</v>
      </c>
      <c r="O21" s="189">
        <f>+INDEX('2015'!$1:$1048576,MATCH(CONCATENATE('Analitika - 2015'!$A21,"p"),'2015'!$A:$A,0),MATCH('Analitika - 2015'!$O$6,'2015'!$101:$101,0))</f>
        <v>20397161.323049661</v>
      </c>
      <c r="P21" s="190">
        <f t="shared" si="4"/>
        <v>4866310.1069503501</v>
      </c>
      <c r="Q21" s="191">
        <f t="shared" si="5"/>
        <v>0.23857781138649004</v>
      </c>
      <c r="R21" s="189">
        <f>+INDEX('2014'!$1:$1048576,MATCH('Analitika - 2015'!$A21,'2014'!$A:$A,0),MATCH('Analitika - 2015'!$R$6,'2014'!$6:$6,0))</f>
        <v>21915813.260000002</v>
      </c>
      <c r="S21" s="190">
        <f t="shared" si="6"/>
        <v>3347658.1700000092</v>
      </c>
      <c r="T21" s="194">
        <f t="shared" si="7"/>
        <v>0.15275080738664815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+SUMPRODUCT(('2015'!$G22:$R22)*('2015'!$G$5:$R$5&lt;=Master!$B$3)*($A22='2015'!$A$10:$A$66))</f>
        <v>78906561.169999957</v>
      </c>
      <c r="H22" s="189">
        <f>+SUMPRODUCT(('2015'!$G117:$R117)*('2015'!$G$5:$R$5&lt;=Master!$B$3))</f>
        <v>71683739.048350662</v>
      </c>
      <c r="I22" s="190">
        <f t="shared" si="0"/>
        <v>7222822.1216492951</v>
      </c>
      <c r="J22" s="191">
        <f t="shared" si="1"/>
        <v>0.10075956161797728</v>
      </c>
      <c r="K22" s="189">
        <f>+SUMPRODUCT(('2014'!$G22:$R22)*('2014'!$G$5:$R$5&lt;=Master!$B$3))</f>
        <v>73112748.129999995</v>
      </c>
      <c r="L22" s="190">
        <f t="shared" si="2"/>
        <v>5793813.0399999619</v>
      </c>
      <c r="M22" s="192">
        <f t="shared" si="3"/>
        <v>7.9244908558191884E-2</v>
      </c>
      <c r="N22" s="193">
        <f>+INDEX('2015'!$1:$1048576,MATCH('Analitika - 2015'!$A22,'2015'!$A:$A,0),MATCH('Analitika - 2015'!$N$6,'2015'!$6:$6,0))</f>
        <v>14433362.059999995</v>
      </c>
      <c r="O22" s="189">
        <f>+INDEX('2015'!$1:$1048576,MATCH(CONCATENATE('Analitika - 2015'!$A22,"p"),'2015'!$A:$A,0),MATCH('Analitika - 2015'!$O$6,'2015'!$101:$101,0))</f>
        <v>11649338.921377769</v>
      </c>
      <c r="P22" s="190">
        <f t="shared" si="4"/>
        <v>2784023.1386222262</v>
      </c>
      <c r="Q22" s="191">
        <f t="shared" si="5"/>
        <v>0.23898550444894773</v>
      </c>
      <c r="R22" s="189">
        <f>+INDEX('2014'!$1:$1048576,MATCH('Analitika - 2015'!$A22,'2014'!$A:$A,0),MATCH('Analitika - 2015'!$R$6,'2014'!$6:$6,0))</f>
        <v>11914884.220000001</v>
      </c>
      <c r="S22" s="190">
        <f t="shared" si="6"/>
        <v>2518477.8399999943</v>
      </c>
      <c r="T22" s="194">
        <f t="shared" si="7"/>
        <v>0.21137241399060724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+SUMPRODUCT(('2015'!$G23:$R23)*('2015'!$G$5:$R$5&lt;=Master!$B$3)*($A23='2015'!$A$10:$A$66))</f>
        <v>6373038.25</v>
      </c>
      <c r="H23" s="189">
        <f>+SUMPRODUCT(('2015'!$G118:$R118)*('2015'!$G$5:$R$5&lt;=Master!$B$3))</f>
        <v>6200544.4217769103</v>
      </c>
      <c r="I23" s="190">
        <f t="shared" si="0"/>
        <v>172493.82822308969</v>
      </c>
      <c r="J23" s="191">
        <f t="shared" si="1"/>
        <v>2.7819142399379437E-2</v>
      </c>
      <c r="K23" s="189">
        <f>+SUMPRODUCT(('2014'!$G23:$R23)*('2014'!$G$5:$R$5&lt;=Master!$B$3))</f>
        <v>5863184.4199999999</v>
      </c>
      <c r="L23" s="190">
        <f t="shared" si="2"/>
        <v>509853.83000000007</v>
      </c>
      <c r="M23" s="192">
        <f t="shared" si="3"/>
        <v>8.6958518354092629E-2</v>
      </c>
      <c r="N23" s="193">
        <f>+INDEX('2015'!$1:$1048576,MATCH('Analitika - 2015'!$A23,'2015'!$A:$A,0),MATCH('Analitika - 2015'!$N$6,'2015'!$6:$6,0))</f>
        <v>1165990.0600000005</v>
      </c>
      <c r="O23" s="189">
        <f>+INDEX('2015'!$1:$1048576,MATCH(CONCATENATE('Analitika - 2015'!$A23,"p"),'2015'!$A:$A,0),MATCH('Analitika - 2015'!$O$6,'2015'!$101:$101,0))</f>
        <v>1021891.7539787972</v>
      </c>
      <c r="P23" s="190">
        <f t="shared" si="4"/>
        <v>144098.30602120329</v>
      </c>
      <c r="Q23" s="191">
        <f t="shared" si="5"/>
        <v>0.14101132087635304</v>
      </c>
      <c r="R23" s="189">
        <f>+INDEX('2014'!$1:$1048576,MATCH('Analitika - 2015'!$A23,'2014'!$A:$A,0),MATCH('Analitika - 2015'!$R$6,'2014'!$6:$6,0))</f>
        <v>956259.22</v>
      </c>
      <c r="S23" s="190">
        <f t="shared" si="6"/>
        <v>209730.84000000055</v>
      </c>
      <c r="T23" s="194">
        <f t="shared" si="7"/>
        <v>0.21932425394026578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+SUMPRODUCT(('2015'!$G24:$R24)*('2015'!$G$5:$R$5&lt;=Master!$B$3)*($A24='2015'!$A$10:$A$66))</f>
        <v>5914160.5500000007</v>
      </c>
      <c r="H24" s="189">
        <f>+SUMPRODUCT(('2015'!$G119:$R119)*('2015'!$G$5:$R$5&lt;=Master!$B$3))</f>
        <v>6182711.4017194202</v>
      </c>
      <c r="I24" s="190">
        <f t="shared" si="0"/>
        <v>-268550.85171941947</v>
      </c>
      <c r="J24" s="191">
        <f t="shared" si="1"/>
        <v>-4.3435773444760017E-2</v>
      </c>
      <c r="K24" s="189">
        <f>+SUMPRODUCT(('2014'!$G24:$R24)*('2014'!$G$5:$R$5&lt;=Master!$B$3))</f>
        <v>5052461.58</v>
      </c>
      <c r="L24" s="190">
        <f t="shared" si="2"/>
        <v>861698.97000000067</v>
      </c>
      <c r="M24" s="192">
        <f t="shared" si="3"/>
        <v>0.17055032608481513</v>
      </c>
      <c r="N24" s="193">
        <f>+INDEX('2015'!$1:$1048576,MATCH('Analitika - 2015'!$A24,'2015'!$A:$A,0),MATCH('Analitika - 2015'!$N$6,'2015'!$6:$6,0))</f>
        <v>1006476.8699999998</v>
      </c>
      <c r="O24" s="189">
        <f>+INDEX('2015'!$1:$1048576,MATCH(CONCATENATE('Analitika - 2015'!$A24,"p"),'2015'!$A:$A,0),MATCH('Analitika - 2015'!$O$6,'2015'!$101:$101,0))</f>
        <v>1146217.0405176056</v>
      </c>
      <c r="P24" s="190">
        <f t="shared" si="4"/>
        <v>-139740.17051760585</v>
      </c>
      <c r="Q24" s="191">
        <f t="shared" si="5"/>
        <v>-0.12191423227707587</v>
      </c>
      <c r="R24" s="189">
        <f>+INDEX('2014'!$1:$1048576,MATCH('Analitika - 2015'!$A24,'2014'!$A:$A,0),MATCH('Analitika - 2015'!$R$6,'2014'!$6:$6,0))</f>
        <v>884097.32</v>
      </c>
      <c r="S24" s="190">
        <f t="shared" si="6"/>
        <v>122379.54999999981</v>
      </c>
      <c r="T24" s="194">
        <f t="shared" si="7"/>
        <v>0.13842316590214288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+SUMPRODUCT(('2015'!$G25:$R25)*('2015'!$G$5:$R$5&lt;=Master!$B$3)*($A25='2015'!$A$10:$A$66))</f>
        <v>6965381.1799999997</v>
      </c>
      <c r="H25" s="201">
        <f>+SUMPRODUCT(('2015'!$G120:$R120)*('2015'!$G$5:$R$5&lt;=Master!$B$3))</f>
        <v>10140133.333073081</v>
      </c>
      <c r="I25" s="202">
        <f t="shared" si="0"/>
        <v>-3174752.1530730817</v>
      </c>
      <c r="J25" s="203">
        <f t="shared" si="1"/>
        <v>-0.31308781145098985</v>
      </c>
      <c r="K25" s="201">
        <f>+SUMPRODUCT(('2014'!$G25:$R25)*('2014'!$G$5:$R$5&lt;=Master!$B$3))</f>
        <v>9176955.9199999999</v>
      </c>
      <c r="L25" s="202">
        <f t="shared" si="2"/>
        <v>-2211574.7400000002</v>
      </c>
      <c r="M25" s="204">
        <f t="shared" si="3"/>
        <v>-0.24099219384721637</v>
      </c>
      <c r="N25" s="205">
        <f>+INDEX('2015'!$1:$1048576,MATCH('Analitika - 2015'!$A25,'2015'!$A:$A,0),MATCH('Analitika - 2015'!$N$6,'2015'!$6:$6,0))</f>
        <v>1233348.6099999999</v>
      </c>
      <c r="O25" s="201">
        <f>+INDEX('2015'!$1:$1048576,MATCH(CONCATENATE('Analitika - 2015'!$A25,"p"),'2015'!$A:$A,0),MATCH('Analitika - 2015'!$O$6,'2015'!$101:$101,0))</f>
        <v>1446144.3329938813</v>
      </c>
      <c r="P25" s="202">
        <f t="shared" si="4"/>
        <v>-212795.72299388144</v>
      </c>
      <c r="Q25" s="203">
        <f t="shared" si="5"/>
        <v>-0.14714694663522343</v>
      </c>
      <c r="R25" s="201">
        <f>+INDEX('2014'!$1:$1048576,MATCH('Analitika - 2015'!$A25,'2014'!$A:$A,0),MATCH('Analitika - 2015'!$R$6,'2014'!$6:$6,0))</f>
        <v>1201295.81</v>
      </c>
      <c r="S25" s="202">
        <f t="shared" si="6"/>
        <v>32052.799999999814</v>
      </c>
      <c r="T25" s="206">
        <f t="shared" si="7"/>
        <v>2.6681854488445955E-2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+SUMPRODUCT(('2015'!$G26:$R26)*('2015'!$G$5:$R$5&lt;=Master!$B$3)*($A26='2015'!$A$10:$A$66))</f>
        <v>12965834.040000001</v>
      </c>
      <c r="H26" s="201">
        <f>+SUMPRODUCT(('2015'!$G121:$R121)*('2015'!$G$5:$R$5&lt;=Master!$B$3))</f>
        <v>7139233.4986158805</v>
      </c>
      <c r="I26" s="202">
        <f t="shared" si="0"/>
        <v>5826600.5413841205</v>
      </c>
      <c r="J26" s="203">
        <f t="shared" si="1"/>
        <v>0.81613811097700517</v>
      </c>
      <c r="K26" s="201">
        <f>+SUMPRODUCT(('2014'!$G26:$R26)*('2014'!$G$5:$R$5&lt;=Master!$B$3))</f>
        <v>8658203.5800000001</v>
      </c>
      <c r="L26" s="202">
        <f t="shared" si="2"/>
        <v>4307630.4600000009</v>
      </c>
      <c r="M26" s="204">
        <f t="shared" si="3"/>
        <v>0.49752011721581635</v>
      </c>
      <c r="N26" s="205">
        <f>+INDEX('2015'!$1:$1048576,MATCH('Analitika - 2015'!$A26,'2015'!$A:$A,0),MATCH('Analitika - 2015'!$N$6,'2015'!$6:$6,0))</f>
        <v>3701757.8800000008</v>
      </c>
      <c r="O26" s="201">
        <f>+INDEX('2015'!$1:$1048576,MATCH(CONCATENATE('Analitika - 2015'!$A26,"p"),'2015'!$A:$A,0),MATCH('Analitika - 2015'!$O$6,'2015'!$101:$101,0))</f>
        <v>1342917.6146265836</v>
      </c>
      <c r="P26" s="202">
        <f t="shared" si="4"/>
        <v>2358840.2653734172</v>
      </c>
      <c r="Q26" s="203">
        <f t="shared" si="5"/>
        <v>1.7565040771539246</v>
      </c>
      <c r="R26" s="201">
        <f>+INDEX('2014'!$1:$1048576,MATCH('Analitika - 2015'!$A26,'2014'!$A:$A,0),MATCH('Analitika - 2015'!$R$6,'2014'!$6:$6,0))</f>
        <v>1730168.3699999999</v>
      </c>
      <c r="S26" s="202">
        <f t="shared" si="6"/>
        <v>1971589.5100000009</v>
      </c>
      <c r="T26" s="206">
        <f t="shared" si="7"/>
        <v>1.1395362117271866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+SUMPRODUCT(('2015'!$G27:$R27)*('2015'!$G$5:$R$5&lt;=Master!$B$3)*($A27='2015'!$A$10:$A$66))</f>
        <v>14595966.279999997</v>
      </c>
      <c r="H27" s="201">
        <f>+SUMPRODUCT(('2015'!$G122:$R122)*('2015'!$G$5:$R$5&lt;=Master!$B$3))</f>
        <v>19789849.083596431</v>
      </c>
      <c r="I27" s="202">
        <f t="shared" si="0"/>
        <v>-5193882.8035964333</v>
      </c>
      <c r="J27" s="203">
        <f t="shared" si="1"/>
        <v>-0.26245186517877894</v>
      </c>
      <c r="K27" s="201">
        <f>+SUMPRODUCT(('2014'!$G27:$R27)*('2014'!$G$5:$R$5&lt;=Master!$B$3))</f>
        <v>16240871.4</v>
      </c>
      <c r="L27" s="202">
        <f t="shared" si="2"/>
        <v>-1644905.1200000029</v>
      </c>
      <c r="M27" s="204">
        <f t="shared" si="3"/>
        <v>-0.10128182654041595</v>
      </c>
      <c r="N27" s="205">
        <f>+INDEX('2015'!$1:$1048576,MATCH('Analitika - 2015'!$A27,'2015'!$A:$A,0),MATCH('Analitika - 2015'!$N$6,'2015'!$6:$6,0))</f>
        <v>2301731.5600000005</v>
      </c>
      <c r="O27" s="201">
        <f>+INDEX('2015'!$1:$1048576,MATCH(CONCATENATE('Analitika - 2015'!$A27,"p"),'2015'!$A:$A,0),MATCH('Analitika - 2015'!$O$6,'2015'!$101:$101,0))</f>
        <v>3090446.9975072816</v>
      </c>
      <c r="P27" s="202">
        <f t="shared" si="4"/>
        <v>-788715.43750728108</v>
      </c>
      <c r="Q27" s="203">
        <f t="shared" si="5"/>
        <v>-0.2552107957662596</v>
      </c>
      <c r="R27" s="201">
        <f>+INDEX('2014'!$1:$1048576,MATCH('Analitika - 2015'!$A27,'2014'!$A:$A,0),MATCH('Analitika - 2015'!$R$6,'2014'!$6:$6,0))</f>
        <v>2293849.2600000002</v>
      </c>
      <c r="S27" s="202">
        <f t="shared" si="6"/>
        <v>7882.3000000002794</v>
      </c>
      <c r="T27" s="206">
        <f t="shared" si="7"/>
        <v>3.4362763663033924E-3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+SUMPRODUCT(('2015'!$G28:$R28)*('2015'!$G$5:$R$5&lt;=Master!$B$3)*($A28='2015'!$A$10:$A$66))</f>
        <v>4604066.12</v>
      </c>
      <c r="H28" s="201">
        <f>+SUMPRODUCT(('2015'!$G123:$R123)*('2015'!$G$5:$R$5&lt;=Master!$B$3))</f>
        <v>2042725.4901635451</v>
      </c>
      <c r="I28" s="202">
        <f t="shared" si="0"/>
        <v>2561340.629836455</v>
      </c>
      <c r="J28" s="203">
        <f t="shared" si="1"/>
        <v>1.2538839125326566</v>
      </c>
      <c r="K28" s="201">
        <f>+SUMPRODUCT(('2014'!$G28:$R28)*('2014'!$G$5:$R$5&lt;=Master!$B$3))</f>
        <v>2121532.9</v>
      </c>
      <c r="L28" s="202">
        <f t="shared" si="2"/>
        <v>2482533.2200000002</v>
      </c>
      <c r="M28" s="204">
        <f t="shared" si="3"/>
        <v>1.1701601327983178</v>
      </c>
      <c r="N28" s="205">
        <f>+INDEX('2015'!$1:$1048576,MATCH('Analitika - 2015'!$A28,'2015'!$A:$A,0),MATCH('Analitika - 2015'!$N$6,'2015'!$6:$6,0))</f>
        <v>90543.209999999992</v>
      </c>
      <c r="O28" s="201">
        <f>+INDEX('2015'!$1:$1048576,MATCH(CONCATENATE('Analitika - 2015'!$A28,"p"),'2015'!$A:$A,0),MATCH('Analitika - 2015'!$O$6,'2015'!$101:$101,0))</f>
        <v>850260.27680842578</v>
      </c>
      <c r="P28" s="202">
        <f t="shared" si="4"/>
        <v>-759717.06680842582</v>
      </c>
      <c r="Q28" s="203">
        <f t="shared" si="5"/>
        <v>-0.8935111841989527</v>
      </c>
      <c r="R28" s="201">
        <f>+INDEX('2014'!$1:$1048576,MATCH('Analitika - 2015'!$A28,'2014'!$A:$A,0),MATCH('Analitika - 2015'!$R$6,'2014'!$6:$6,0))</f>
        <v>98780.82</v>
      </c>
      <c r="S28" s="202">
        <f t="shared" si="6"/>
        <v>-8237.6100000000151</v>
      </c>
      <c r="T28" s="206">
        <f t="shared" si="7"/>
        <v>-8.339280844196284E-2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+SUMPRODUCT(('2015'!$G29:$R29)*('2015'!$G$5:$R$5&lt;=Master!$B$3)*($A29='2015'!$A$10:$A$66))</f>
        <v>2755263.84</v>
      </c>
      <c r="H29" s="201">
        <f>+SUMPRODUCT(('2015'!$G124:$R124)*('2015'!$G$5:$R$5&lt;=Master!$B$3))</f>
        <v>2832973.1485459018</v>
      </c>
      <c r="I29" s="202">
        <f t="shared" si="0"/>
        <v>-77709.308545901906</v>
      </c>
      <c r="J29" s="203">
        <f t="shared" si="1"/>
        <v>-2.7430301831765758E-2</v>
      </c>
      <c r="K29" s="201">
        <f>+SUMPRODUCT(('2014'!$G29:$R29)*('2014'!$G$5:$R$5&lt;=Master!$B$3))</f>
        <v>2415823.46</v>
      </c>
      <c r="L29" s="202">
        <f t="shared" si="2"/>
        <v>339440.37999999989</v>
      </c>
      <c r="M29" s="204">
        <f t="shared" si="3"/>
        <v>0.14050711304873231</v>
      </c>
      <c r="N29" s="205">
        <f>+INDEX('2015'!$1:$1048576,MATCH('Analitika - 2015'!$A29,'2015'!$A:$A,0),MATCH('Analitika - 2015'!$N$6,'2015'!$6:$6,0))</f>
        <v>752588.29</v>
      </c>
      <c r="O29" s="201">
        <f>+INDEX('2015'!$1:$1048576,MATCH(CONCATENATE('Analitika - 2015'!$A29,"p"),'2015'!$A:$A,0),MATCH('Analitika - 2015'!$O$6,'2015'!$101:$101,0))</f>
        <v>384254.59140583908</v>
      </c>
      <c r="P29" s="202">
        <f t="shared" si="4"/>
        <v>368333.69859416096</v>
      </c>
      <c r="Q29" s="203">
        <f t="shared" si="5"/>
        <v>0.95856681177593805</v>
      </c>
      <c r="R29" s="201">
        <f>+INDEX('2014'!$1:$1048576,MATCH('Analitika - 2015'!$A29,'2014'!$A:$A,0),MATCH('Analitika - 2015'!$R$6,'2014'!$6:$6,0))</f>
        <v>289870.69</v>
      </c>
      <c r="S29" s="202">
        <f t="shared" si="6"/>
        <v>462717.60000000003</v>
      </c>
      <c r="T29" s="206">
        <f t="shared" si="7"/>
        <v>1.5962897111122207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+SUMPRODUCT(('2015'!$G30:$R30)*('2015'!$G$5:$R$5&lt;=Master!$B$3)*($A30='2015'!$A$10:$A$66))</f>
        <v>830837196.25000024</v>
      </c>
      <c r="H30" s="177">
        <f>+SUMPRODUCT(('2015'!$G125:$R125)*('2015'!$G$5:$R$5&lt;=Master!$B$3))</f>
        <v>912898476.07000005</v>
      </c>
      <c r="I30" s="178">
        <f t="shared" si="0"/>
        <v>-82061279.819999814</v>
      </c>
      <c r="J30" s="179">
        <f t="shared" si="1"/>
        <v>-8.989091555204598E-2</v>
      </c>
      <c r="K30" s="177">
        <f>+SUMPRODUCT(('2014'!$G30:$R30)*('2014'!$G$5:$R$5&lt;=Master!$B$3))</f>
        <v>771292294.19000006</v>
      </c>
      <c r="L30" s="178">
        <f t="shared" si="2"/>
        <v>59544902.060000181</v>
      </c>
      <c r="M30" s="180">
        <f t="shared" si="3"/>
        <v>7.7201474082576382E-2</v>
      </c>
      <c r="N30" s="181">
        <f>+INDEX('2015'!$1:$1048576,MATCH('Analitika - 2015'!$A30,'2015'!$A:$A,0),MATCH('Analitika - 2015'!$N$6,'2015'!$6:$6,0))</f>
        <v>125070570.16000003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-5343497.8499999791</v>
      </c>
      <c r="Q30" s="179">
        <f t="shared" si="5"/>
        <v>-4.0973323902374181E-2</v>
      </c>
      <c r="R30" s="177">
        <f>+INDEX('2014'!$1:$1048576,MATCH('Analitika - 2015'!$A30,'2014'!$A:$A,0),MATCH('Analitika - 2015'!$R$6,'2014'!$6:$6,0))</f>
        <v>118217871.01000002</v>
      </c>
      <c r="S30" s="178">
        <f t="shared" si="6"/>
        <v>6852699.150000006</v>
      </c>
      <c r="T30" s="182">
        <f t="shared" si="7"/>
        <v>5.7966693964741856E-2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+SUMPRODUCT(('2015'!$G31:$R31)*('2015'!$G$5:$R$5&lt;=Master!$B$3)*($A31='2015'!$A$10:$A$66))</f>
        <v>778655515.66000021</v>
      </c>
      <c r="H31" s="207">
        <f>+SUMPRODUCT(('2015'!$G126:$R126)*('2015'!$G$5:$R$5&lt;=Master!$B$3))</f>
        <v>746825181.15333343</v>
      </c>
      <c r="I31" s="208">
        <f t="shared" si="0"/>
        <v>31830334.50666678</v>
      </c>
      <c r="J31" s="209">
        <f t="shared" si="1"/>
        <v>4.2620864038771078E-2</v>
      </c>
      <c r="K31" s="207">
        <f>+SUMPRODUCT(('2014'!$G31:$R31)*('2014'!$G$5:$R$5&lt;=Master!$B$3))</f>
        <v>741687483.6500001</v>
      </c>
      <c r="L31" s="208">
        <f t="shared" si="2"/>
        <v>36968032.01000011</v>
      </c>
      <c r="M31" s="210">
        <f t="shared" si="3"/>
        <v>4.9843138552200683E-2</v>
      </c>
      <c r="N31" s="211">
        <f>+INDEX('2015'!$1:$1048576,MATCH('Analitika - 2015'!$A31,'2015'!$A:$A,0),MATCH('Analitika - 2015'!$N$6,'2015'!$6:$6,0))</f>
        <v>120373422.45000002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13684110.856666684</v>
      </c>
      <c r="Q31" s="209">
        <f t="shared" si="5"/>
        <v>0.12826130989415585</v>
      </c>
      <c r="R31" s="207">
        <f>+INDEX('2014'!$1:$1048576,MATCH('Analitika - 2015'!$A31,'2014'!$A:$A,0),MATCH('Analitika - 2015'!$R$6,'2014'!$6:$6,0))</f>
        <v>112348745.44000001</v>
      </c>
      <c r="S31" s="208">
        <f t="shared" si="6"/>
        <v>8024677.0100000054</v>
      </c>
      <c r="T31" s="212">
        <f t="shared" si="7"/>
        <v>7.1426494159523957E-2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+SUMPRODUCT(('2015'!$G32:$R32)*('2015'!$G$5:$R$5&lt;=Master!$B$3)*($A32='2015'!$A$10:$A$66))</f>
        <v>361480036.35000008</v>
      </c>
      <c r="H32" s="213">
        <f>+SUMPRODUCT(('2015'!$G127:$R127)*('2015'!$G$5:$R$5&lt;=Master!$B$3))</f>
        <v>368565373.20750004</v>
      </c>
      <c r="I32" s="214">
        <f t="shared" si="0"/>
        <v>-7085336.8574999571</v>
      </c>
      <c r="J32" s="215">
        <f t="shared" si="1"/>
        <v>-1.9224098009638424E-2</v>
      </c>
      <c r="K32" s="213">
        <f>+SUMPRODUCT(('2014'!$G32:$R32)*('2014'!$G$5:$R$5&lt;=Master!$B$3))</f>
        <v>354800890.1500001</v>
      </c>
      <c r="L32" s="214">
        <f t="shared" si="2"/>
        <v>6679146.1999999881</v>
      </c>
      <c r="M32" s="216">
        <f t="shared" si="3"/>
        <v>1.8825054799541885E-2</v>
      </c>
      <c r="N32" s="217">
        <f>+INDEX('2015'!$1:$1048576,MATCH('Analitika - 2015'!$A32,'2015'!$A:$A,0),MATCH('Analitika - 2015'!$N$6,'2015'!$6:$6,0))</f>
        <v>53421895.880000047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769699.70750004053</v>
      </c>
      <c r="Q32" s="215">
        <f t="shared" si="5"/>
        <v>1.4618567950676509E-2</v>
      </c>
      <c r="R32" s="213">
        <f>+INDEX('2014'!$1:$1048576,MATCH('Analitika - 2015'!$A32,'2014'!$A:$A,0),MATCH('Analitika - 2015'!$R$6,'2014'!$6:$6,0))</f>
        <v>50767489.420000017</v>
      </c>
      <c r="S32" s="214">
        <f t="shared" si="6"/>
        <v>2654406.4600000307</v>
      </c>
      <c r="T32" s="218">
        <f t="shared" si="7"/>
        <v>5.2285556964223545E-2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+SUMPRODUCT(('2015'!$G33:$R33)*('2015'!$G$5:$R$5&lt;=Master!$B$3)*($A33='2015'!$A$10:$A$66))</f>
        <v>220455155.03000003</v>
      </c>
      <c r="H33" s="189">
        <f>+SUMPRODUCT(('2015'!$G128:$R128)*('2015'!$G$5:$R$5&lt;=Master!$B$3))</f>
        <v>221295431.42583334</v>
      </c>
      <c r="I33" s="190">
        <f t="shared" si="0"/>
        <v>-840276.39583331347</v>
      </c>
      <c r="J33" s="191">
        <f t="shared" si="1"/>
        <v>-3.797079724688901E-3</v>
      </c>
      <c r="K33" s="189">
        <f>+SUMPRODUCT(('2014'!$G33:$R33)*('2014'!$G$5:$R$5&lt;=Master!$B$3))</f>
        <v>220879388.0800001</v>
      </c>
      <c r="L33" s="190">
        <f t="shared" si="2"/>
        <v>-424233.05000007153</v>
      </c>
      <c r="M33" s="192">
        <f t="shared" si="3"/>
        <v>-1.9206547685943764E-3</v>
      </c>
      <c r="N33" s="193">
        <f>+INDEX('2015'!$1:$1048576,MATCH('Analitika - 2015'!$A33,'2015'!$A:$A,0),MATCH('Analitika - 2015'!$N$6,'2015'!$6:$6,0))</f>
        <v>33924786.88000004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2311153.819166705</v>
      </c>
      <c r="Q33" s="191">
        <f t="shared" si="5"/>
        <v>7.3106239156992991E-2</v>
      </c>
      <c r="R33" s="189">
        <f>+INDEX('2014'!$1:$1048576,MATCH('Analitika - 2015'!$A33,'2014'!$A:$A,0),MATCH('Analitika - 2015'!$R$6,'2014'!$6:$6,0))</f>
        <v>31638711.200000018</v>
      </c>
      <c r="S33" s="190">
        <f t="shared" si="6"/>
        <v>2286075.6800000221</v>
      </c>
      <c r="T33" s="194">
        <f t="shared" si="7"/>
        <v>7.2255651172036917E-2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+SUMPRODUCT(('2015'!$G34:$R34)*('2015'!$G$5:$R$5&lt;=Master!$B$3)*($A34='2015'!$A$10:$A$66))</f>
        <v>7830936.7600000026</v>
      </c>
      <c r="H34" s="189">
        <f>+SUMPRODUCT(('2015'!$G129:$R129)*('2015'!$G$5:$R$5&lt;=Master!$B$3))</f>
        <v>6778102.9283333318</v>
      </c>
      <c r="I34" s="190">
        <f t="shared" si="0"/>
        <v>1052833.8316666707</v>
      </c>
      <c r="J34" s="191">
        <f t="shared" si="1"/>
        <v>0.15532868751014273</v>
      </c>
      <c r="K34" s="189">
        <f>+SUMPRODUCT(('2014'!$G34:$R34)*('2014'!$G$5:$R$5&lt;=Master!$B$3))</f>
        <v>5595715.9399999939</v>
      </c>
      <c r="L34" s="190">
        <f t="shared" si="2"/>
        <v>2235220.8200000087</v>
      </c>
      <c r="M34" s="192">
        <f t="shared" si="3"/>
        <v>0.39945216018238616</v>
      </c>
      <c r="N34" s="193">
        <f>+INDEX('2015'!$1:$1048576,MATCH('Analitika - 2015'!$A34,'2015'!$A:$A,0),MATCH('Analitika - 2015'!$N$6,'2015'!$6:$6,0))</f>
        <v>1168960.2600000005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200659.84166666726</v>
      </c>
      <c r="Q34" s="191">
        <f t="shared" si="5"/>
        <v>0.20722891146948874</v>
      </c>
      <c r="R34" s="189">
        <f>+INDEX('2014'!$1:$1048576,MATCH('Analitika - 2015'!$A34,'2014'!$A:$A,0),MATCH('Analitika - 2015'!$R$6,'2014'!$6:$6,0))</f>
        <v>1035451.5999999981</v>
      </c>
      <c r="S34" s="190">
        <f t="shared" si="6"/>
        <v>133508.66000000236</v>
      </c>
      <c r="T34" s="194">
        <f t="shared" si="7"/>
        <v>0.12893761523957536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+SUMPRODUCT(('2015'!$G35:$R35)*('2015'!$G$5:$R$5&lt;=Master!$B$3)*($A35='2015'!$A$10:$A$66))</f>
        <v>11826176.079999998</v>
      </c>
      <c r="H35" s="189">
        <f>+SUMPRODUCT(('2015'!$G130:$R130)*('2015'!$G$5:$R$5&lt;=Master!$B$3))</f>
        <v>17153547.879999999</v>
      </c>
      <c r="I35" s="190">
        <f t="shared" si="0"/>
        <v>-5327371.8000000007</v>
      </c>
      <c r="J35" s="191">
        <f t="shared" si="1"/>
        <v>-0.31056967557197857</v>
      </c>
      <c r="K35" s="189">
        <f>+SUMPRODUCT(('2014'!$G35:$R35)*('2014'!$G$5:$R$5&lt;=Master!$B$3))</f>
        <v>13494414.700000001</v>
      </c>
      <c r="L35" s="190">
        <f t="shared" si="2"/>
        <v>-1668238.6200000029</v>
      </c>
      <c r="M35" s="192">
        <f t="shared" si="3"/>
        <v>-0.12362437772125101</v>
      </c>
      <c r="N35" s="193">
        <f>+INDEX('2015'!$1:$1048576,MATCH('Analitika - 2015'!$A35,'2015'!$A:$A,0),MATCH('Analitika - 2015'!$N$6,'2015'!$6:$6,0))</f>
        <v>1570319.5000000002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-880187.33999999962</v>
      </c>
      <c r="Q35" s="191">
        <f t="shared" si="5"/>
        <v>-0.35918583275613292</v>
      </c>
      <c r="R35" s="189">
        <f>+INDEX('2014'!$1:$1048576,MATCH('Analitika - 2015'!$A35,'2014'!$A:$A,0),MATCH('Analitika - 2015'!$R$6,'2014'!$6:$6,0))</f>
        <v>1644397.4700000009</v>
      </c>
      <c r="S35" s="190">
        <f t="shared" si="6"/>
        <v>-74077.970000000671</v>
      </c>
      <c r="T35" s="194">
        <f t="shared" si="7"/>
        <v>-4.5048701029685168E-2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+SUMPRODUCT(('2015'!$G36:$R36)*('2015'!$G$5:$R$5&lt;=Master!$B$3)*($A36='2015'!$A$10:$A$66))</f>
        <v>25034603.010000031</v>
      </c>
      <c r="H36" s="189">
        <f>+SUMPRODUCT(('2015'!$G131:$R131)*('2015'!$G$5:$R$5&lt;=Master!$B$3))</f>
        <v>24226167.886666663</v>
      </c>
      <c r="I36" s="190">
        <f t="shared" si="0"/>
        <v>808435.12333336845</v>
      </c>
      <c r="J36" s="191">
        <f t="shared" si="1"/>
        <v>3.3370326133102868E-2</v>
      </c>
      <c r="K36" s="189">
        <f>+SUMPRODUCT(('2014'!$G36:$R36)*('2014'!$G$5:$R$5&lt;=Master!$B$3))</f>
        <v>24559711.860000022</v>
      </c>
      <c r="L36" s="190">
        <f t="shared" si="2"/>
        <v>474891.15000000969</v>
      </c>
      <c r="M36" s="192">
        <f t="shared" si="3"/>
        <v>1.9336185729990518E-2</v>
      </c>
      <c r="N36" s="193">
        <f>+INDEX('2015'!$1:$1048576,MATCH('Analitika - 2015'!$A36,'2015'!$A:$A,0),MATCH('Analitika - 2015'!$N$6,'2015'!$6:$6,0))</f>
        <v>5116631.2200000025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1655750.0933333356</v>
      </c>
      <c r="Q36" s="191">
        <f t="shared" si="5"/>
        <v>0.47841865488401347</v>
      </c>
      <c r="R36" s="189">
        <f>+INDEX('2014'!$1:$1048576,MATCH('Analitika - 2015'!$A36,'2014'!$A:$A,0),MATCH('Analitika - 2015'!$R$6,'2014'!$6:$6,0))</f>
        <v>4316636.1600000039</v>
      </c>
      <c r="S36" s="190">
        <f t="shared" si="6"/>
        <v>799995.05999999866</v>
      </c>
      <c r="T36" s="194">
        <f t="shared" si="7"/>
        <v>0.18532835067572573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+SUMPRODUCT(('2015'!$G37:$R37)*('2015'!$G$5:$R$5&lt;=Master!$B$3)*($A37='2015'!$A$10:$A$66))</f>
        <v>8870544.1399999987</v>
      </c>
      <c r="H37" s="189">
        <f>+SUMPRODUCT(('2015'!$G132:$R132)*('2015'!$G$5:$R$5&lt;=Master!$B$3))</f>
        <v>12139879.109166671</v>
      </c>
      <c r="I37" s="190">
        <f t="shared" si="0"/>
        <v>-3269334.9691666719</v>
      </c>
      <c r="J37" s="191">
        <f t="shared" si="1"/>
        <v>-0.26930539750581517</v>
      </c>
      <c r="K37" s="189">
        <f>+SUMPRODUCT(('2014'!$G37:$R37)*('2014'!$G$5:$R$5&lt;=Master!$B$3))</f>
        <v>10067060.470000001</v>
      </c>
      <c r="L37" s="190">
        <f t="shared" si="2"/>
        <v>-1196516.3300000019</v>
      </c>
      <c r="M37" s="192">
        <f t="shared" si="3"/>
        <v>-0.11885458854306474</v>
      </c>
      <c r="N37" s="193">
        <f>+INDEX('2015'!$1:$1048576,MATCH('Analitika - 2015'!$A37,'2015'!$A:$A,0),MATCH('Analitika - 2015'!$N$6,'2015'!$6:$6,0))</f>
        <v>787559.14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-946709.30416666681</v>
      </c>
      <c r="Q37" s="191">
        <f t="shared" si="5"/>
        <v>-0.54588394740790547</v>
      </c>
      <c r="R37" s="189">
        <f>+INDEX('2014'!$1:$1048576,MATCH('Analitika - 2015'!$A37,'2014'!$A:$A,0),MATCH('Analitika - 2015'!$R$6,'2014'!$6:$6,0))</f>
        <v>1944244.05</v>
      </c>
      <c r="S37" s="190">
        <f t="shared" si="6"/>
        <v>-1156684.9100000001</v>
      </c>
      <c r="T37" s="194">
        <f t="shared" si="7"/>
        <v>-0.59492783840588326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+SUMPRODUCT(('2015'!$G38:$R38)*('2015'!$G$5:$R$5&lt;=Master!$B$3)*($A38='2015'!$A$10:$A$66))</f>
        <v>54687118.400000006</v>
      </c>
      <c r="H38" s="189">
        <f>+SUMPRODUCT(('2015'!$G133:$R133)*('2015'!$G$5:$R$5&lt;=Master!$B$3))</f>
        <v>44196765.649166666</v>
      </c>
      <c r="I38" s="190">
        <f t="shared" si="0"/>
        <v>10490352.75083334</v>
      </c>
      <c r="J38" s="191">
        <f t="shared" si="1"/>
        <v>0.23735566611605963</v>
      </c>
      <c r="K38" s="189">
        <f>+SUMPRODUCT(('2014'!$G38:$R38)*('2014'!$G$5:$R$5&lt;=Master!$B$3))</f>
        <v>49455745.280000001</v>
      </c>
      <c r="L38" s="190">
        <f t="shared" si="2"/>
        <v>5231373.1200000048</v>
      </c>
      <c r="M38" s="192">
        <f t="shared" si="3"/>
        <v>0.10577887544474196</v>
      </c>
      <c r="N38" s="193">
        <f>+INDEX('2015'!$1:$1048576,MATCH('Analitika - 2015'!$A38,'2015'!$A:$A,0),MATCH('Analitika - 2015'!$N$6,'2015'!$6:$6,0))</f>
        <v>5104939.2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-1208884.4641666664</v>
      </c>
      <c r="Q38" s="191">
        <f t="shared" si="5"/>
        <v>-0.19146630132031439</v>
      </c>
      <c r="R38" s="189">
        <f>+INDEX('2014'!$1:$1048576,MATCH('Analitika - 2015'!$A38,'2014'!$A:$A,0),MATCH('Analitika - 2015'!$R$6,'2014'!$6:$6,0))</f>
        <v>6410905.9299999997</v>
      </c>
      <c r="S38" s="190">
        <f t="shared" si="6"/>
        <v>-1305966.7299999995</v>
      </c>
      <c r="T38" s="194">
        <f t="shared" si="7"/>
        <v>-0.20371016893083616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+SUMPRODUCT(('2015'!$G39:$R39)*('2015'!$G$5:$R$5&lt;=Master!$B$3)*($A39='2015'!$A$10:$A$66))</f>
        <v>5144196.49</v>
      </c>
      <c r="H39" s="189">
        <f>+SUMPRODUCT(('2015'!$G134:$R134)*('2015'!$G$5:$R$5&lt;=Master!$B$3))</f>
        <v>4857976.9524999997</v>
      </c>
      <c r="I39" s="190">
        <f t="shared" si="0"/>
        <v>286219.53750000056</v>
      </c>
      <c r="J39" s="191">
        <f t="shared" si="1"/>
        <v>5.8917434211520181E-2</v>
      </c>
      <c r="K39" s="189">
        <f>+SUMPRODUCT(('2014'!$G39:$R39)*('2014'!$G$5:$R$5&lt;=Master!$B$3))</f>
        <v>5056431.38</v>
      </c>
      <c r="L39" s="190">
        <f t="shared" si="2"/>
        <v>87765.110000000335</v>
      </c>
      <c r="M39" s="192">
        <f t="shared" si="3"/>
        <v>1.7357124700068782E-2</v>
      </c>
      <c r="N39" s="193">
        <f>+INDEX('2015'!$1:$1048576,MATCH('Analitika - 2015'!$A39,'2015'!$A:$A,0),MATCH('Analitika - 2015'!$N$6,'2015'!$6:$6,0))</f>
        <v>742385.64000000025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48388.932500000345</v>
      </c>
      <c r="Q39" s="191">
        <f t="shared" si="5"/>
        <v>6.9725017391383481E-2</v>
      </c>
      <c r="R39" s="189">
        <f>+INDEX('2014'!$1:$1048576,MATCH('Analitika - 2015'!$A39,'2014'!$A:$A,0),MATCH('Analitika - 2015'!$R$6,'2014'!$6:$6,0))</f>
        <v>704468.67000000016</v>
      </c>
      <c r="S39" s="190">
        <f t="shared" si="6"/>
        <v>37916.970000000088</v>
      </c>
      <c r="T39" s="194">
        <f t="shared" si="7"/>
        <v>5.3823500766897237E-2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+SUMPRODUCT(('2015'!$G40:$R40)*('2015'!$G$5:$R$5&lt;=Master!$B$3)*($A40='2015'!$A$10:$A$66))</f>
        <v>6957948.04</v>
      </c>
      <c r="H40" s="189">
        <f>+SUMPRODUCT(('2015'!$G135:$R135)*('2015'!$G$5:$R$5&lt;=Master!$B$3))</f>
        <v>12396766.666666666</v>
      </c>
      <c r="I40" s="190">
        <f t="shared" si="0"/>
        <v>-5438818.626666666</v>
      </c>
      <c r="J40" s="191">
        <f t="shared" si="1"/>
        <v>-0.43872880509165024</v>
      </c>
      <c r="K40" s="189">
        <f>+SUMPRODUCT(('2014'!$G40:$R40)*('2014'!$G$5:$R$5&lt;=Master!$B$3))</f>
        <v>10409976.600000001</v>
      </c>
      <c r="L40" s="190">
        <f t="shared" si="2"/>
        <v>-3452028.5600000015</v>
      </c>
      <c r="M40" s="192">
        <f t="shared" si="3"/>
        <v>-0.33160771562157032</v>
      </c>
      <c r="N40" s="193">
        <f>+INDEX('2015'!$1:$1048576,MATCH('Analitika - 2015'!$A40,'2015'!$A:$A,0),MATCH('Analitika - 2015'!$N$6,'2015'!$6:$6,0))</f>
        <v>762127.46000000008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-1008839.2066666667</v>
      </c>
      <c r="Q40" s="191">
        <f t="shared" si="5"/>
        <v>-0.56965454271678362</v>
      </c>
      <c r="R40" s="189">
        <f>+INDEX('2014'!$1:$1048576,MATCH('Analitika - 2015'!$A40,'2014'!$A:$A,0),MATCH('Analitika - 2015'!$R$6,'2014'!$6:$6,0))</f>
        <v>349559.56000000006</v>
      </c>
      <c r="S40" s="190">
        <f t="shared" si="6"/>
        <v>412567.9</v>
      </c>
      <c r="T40" s="194">
        <f t="shared" si="7"/>
        <v>1.180250655996935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+SUMPRODUCT(('2015'!$G41:$R41)*('2015'!$G$5:$R$5&lt;=Master!$B$3)*($A41='2015'!$A$10:$A$66))</f>
        <v>15109224.749999998</v>
      </c>
      <c r="H41" s="189">
        <f>+SUMPRODUCT(('2015'!$G136:$R136)*('2015'!$G$5:$R$5&lt;=Master!$B$3))</f>
        <v>17441639.669999994</v>
      </c>
      <c r="I41" s="190">
        <f t="shared" si="0"/>
        <v>-2332414.9199999962</v>
      </c>
      <c r="J41" s="191">
        <f t="shared" si="1"/>
        <v>-0.13372681491705174</v>
      </c>
      <c r="K41" s="189">
        <f>+SUMPRODUCT(('2014'!$G41:$R41)*('2014'!$G$5:$R$5&lt;=Master!$B$3))</f>
        <v>11562869.660000002</v>
      </c>
      <c r="L41" s="190">
        <f t="shared" si="2"/>
        <v>3546355.0899999961</v>
      </c>
      <c r="M41" s="192">
        <f t="shared" si="3"/>
        <v>0.3067019861227076</v>
      </c>
      <c r="N41" s="193">
        <f>+INDEX('2015'!$1:$1048576,MATCH('Analitika - 2015'!$A41,'2015'!$A:$A,0),MATCH('Analitika - 2015'!$N$6,'2015'!$6:$6,0))</f>
        <v>3404287.5800000015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912624.77000000188</v>
      </c>
      <c r="Q41" s="191">
        <f t="shared" si="5"/>
        <v>0.36627137762673523</v>
      </c>
      <c r="R41" s="189">
        <f>+INDEX('2014'!$1:$1048576,MATCH('Analitika - 2015'!$A41,'2014'!$A:$A,0),MATCH('Analitika - 2015'!$R$6,'2014'!$6:$6,0))</f>
        <v>1959342.91</v>
      </c>
      <c r="S41" s="190">
        <f t="shared" si="6"/>
        <v>1444944.6700000016</v>
      </c>
      <c r="T41" s="194">
        <f t="shared" si="7"/>
        <v>0.73746390314087584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+SUMPRODUCT(('2015'!$G42:$R42)*('2015'!$G$5:$R$5&lt;=Master!$B$3)*($A42='2015'!$A$10:$A$66))</f>
        <v>5564133.6500000022</v>
      </c>
      <c r="H42" s="189">
        <f>+SUMPRODUCT(('2015'!$G137:$R137)*('2015'!$G$5:$R$5&lt;=Master!$B$3))</f>
        <v>8079095.0391666647</v>
      </c>
      <c r="I42" s="190">
        <f t="shared" si="0"/>
        <v>-2514961.3891666625</v>
      </c>
      <c r="J42" s="191">
        <f t="shared" si="1"/>
        <v>-0.3112924624570419</v>
      </c>
      <c r="K42" s="189">
        <f>+SUMPRODUCT(('2014'!$G42:$R42)*('2014'!$G$5:$R$5&lt;=Master!$B$3))</f>
        <v>3719576.1799999997</v>
      </c>
      <c r="L42" s="190">
        <f t="shared" si="2"/>
        <v>1844557.4700000025</v>
      </c>
      <c r="M42" s="192">
        <f t="shared" si="3"/>
        <v>0.49590528080002994</v>
      </c>
      <c r="N42" s="193">
        <f>+INDEX('2015'!$1:$1048576,MATCH('Analitika - 2015'!$A42,'2015'!$A:$A,0),MATCH('Analitika - 2015'!$N$6,'2015'!$6:$6,0))</f>
        <v>839898.99999999977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-314257.43416666682</v>
      </c>
      <c r="Q42" s="191">
        <f t="shared" si="5"/>
        <v>-0.27228322336873645</v>
      </c>
      <c r="R42" s="189">
        <f>+INDEX('2014'!$1:$1048576,MATCH('Analitika - 2015'!$A42,'2014'!$A:$A,0),MATCH('Analitika - 2015'!$R$6,'2014'!$6:$6,0))</f>
        <v>763771.87</v>
      </c>
      <c r="S42" s="190">
        <f t="shared" si="6"/>
        <v>76127.129999999772</v>
      </c>
      <c r="T42" s="194">
        <f t="shared" si="7"/>
        <v>9.9672602501058138E-2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+SUMPRODUCT(('2015'!$G43:$R43)*('2015'!$G$5:$R$5&lt;=Master!$B$3)*($A43='2015'!$A$10:$A$66))</f>
        <v>283549895.84000009</v>
      </c>
      <c r="H43" s="219">
        <f>+SUMPRODUCT(('2015'!$G138:$R138)*('2015'!$G$5:$R$5&lt;=Master!$B$3))</f>
        <v>294493222.91666663</v>
      </c>
      <c r="I43" s="220">
        <f t="shared" si="0"/>
        <v>-10943327.076666534</v>
      </c>
      <c r="J43" s="221">
        <f t="shared" si="1"/>
        <v>-3.7159860482640639E-2</v>
      </c>
      <c r="K43" s="219">
        <f>+SUMPRODUCT(('2014'!$G43:$R43)*('2014'!$G$5:$R$5&lt;=Master!$B$3))</f>
        <v>286854394.13</v>
      </c>
      <c r="L43" s="220">
        <f t="shared" si="2"/>
        <v>-3304498.2899999022</v>
      </c>
      <c r="M43" s="222">
        <f t="shared" si="3"/>
        <v>-1.1519775738566329E-2</v>
      </c>
      <c r="N43" s="223">
        <f>+INDEX('2015'!$1:$1048576,MATCH('Analitika - 2015'!$A43,'2015'!$A:$A,0),MATCH('Analitika - 2015'!$N$6,'2015'!$6:$6,0))</f>
        <v>40367487.210000023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-1702973.2066666409</v>
      </c>
      <c r="Q43" s="221">
        <f t="shared" si="5"/>
        <v>-4.047907224690106E-2</v>
      </c>
      <c r="R43" s="219">
        <f>+INDEX('2014'!$1:$1048576,MATCH('Analitika - 2015'!$A43,'2014'!$A:$A,0),MATCH('Analitika - 2015'!$R$6,'2014'!$6:$6,0))</f>
        <v>42646776.50999999</v>
      </c>
      <c r="S43" s="220">
        <f t="shared" si="6"/>
        <v>-2279289.2999999672</v>
      </c>
      <c r="T43" s="224">
        <f t="shared" si="7"/>
        <v>-5.3445758074247673E-2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+SUMPRODUCT(('2015'!$G44:$R44)*('2015'!$G$5:$R$5&lt;=Master!$B$3)*($A44='2015'!$A$10:$A$66))</f>
        <v>35301371.499999993</v>
      </c>
      <c r="H44" s="189">
        <f>+SUMPRODUCT(('2015'!$G139:$R139)*('2015'!$G$5:$R$5&lt;=Master!$B$3))</f>
        <v>35309531.25</v>
      </c>
      <c r="I44" s="190">
        <f t="shared" si="0"/>
        <v>-8159.7500000074506</v>
      </c>
      <c r="J44" s="191">
        <f t="shared" si="1"/>
        <v>-2.310919944599199E-4</v>
      </c>
      <c r="K44" s="189">
        <f>+SUMPRODUCT(('2014'!$G44:$R44)*('2014'!$G$5:$R$5&lt;=Master!$B$3))</f>
        <v>35961087.189999998</v>
      </c>
      <c r="L44" s="190">
        <f t="shared" si="2"/>
        <v>-659715.69000000507</v>
      </c>
      <c r="M44" s="192">
        <f t="shared" si="3"/>
        <v>-1.8345265439679403E-2</v>
      </c>
      <c r="N44" s="193">
        <f>+INDEX('2015'!$1:$1048576,MATCH('Analitika - 2015'!$A44,'2015'!$A:$A,0),MATCH('Analitika - 2015'!$N$6,'2015'!$6:$6,0))</f>
        <v>5250320.330000001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206101.58000000101</v>
      </c>
      <c r="Q44" s="191">
        <f t="shared" si="5"/>
        <v>4.0858969488585473E-2</v>
      </c>
      <c r="R44" s="189">
        <f>+INDEX('2014'!$1:$1048576,MATCH('Analitika - 2015'!$A44,'2014'!$A:$A,0),MATCH('Analitika - 2015'!$R$6,'2014'!$6:$6,0))</f>
        <v>5431940.5699999994</v>
      </c>
      <c r="S44" s="190">
        <f t="shared" si="6"/>
        <v>-181620.23999999836</v>
      </c>
      <c r="T44" s="194">
        <f t="shared" si="7"/>
        <v>-3.3435608814107232E-2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+SUMPRODUCT(('2015'!$G45:$R45)*('2015'!$G$5:$R$5&lt;=Master!$B$3)*($A45='2015'!$A$10:$A$66))</f>
        <v>10117054.58</v>
      </c>
      <c r="H45" s="189">
        <f>+SUMPRODUCT(('2015'!$G140:$R140)*('2015'!$G$5:$R$5&lt;=Master!$B$3))</f>
        <v>11340000</v>
      </c>
      <c r="I45" s="190">
        <f t="shared" si="0"/>
        <v>-1222945.42</v>
      </c>
      <c r="J45" s="191">
        <f t="shared" si="1"/>
        <v>-0.10784351146384474</v>
      </c>
      <c r="K45" s="189">
        <f>+SUMPRODUCT(('2014'!$G45:$R45)*('2014'!$G$5:$R$5&lt;=Master!$B$3))</f>
        <v>13466818.25</v>
      </c>
      <c r="L45" s="190">
        <f t="shared" si="2"/>
        <v>-3349763.67</v>
      </c>
      <c r="M45" s="192">
        <f t="shared" si="3"/>
        <v>-0.24874202709314797</v>
      </c>
      <c r="N45" s="193">
        <f>+INDEX('2015'!$1:$1048576,MATCH('Analitika - 2015'!$A45,'2015'!$A:$A,0),MATCH('Analitika - 2015'!$N$6,'2015'!$6:$6,0))</f>
        <v>975222.94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-644777.06000000006</v>
      </c>
      <c r="Q45" s="191">
        <f t="shared" si="5"/>
        <v>-0.39801053086419758</v>
      </c>
      <c r="R45" s="189">
        <f>+INDEX('2014'!$1:$1048576,MATCH('Analitika - 2015'!$A45,'2014'!$A:$A,0),MATCH('Analitika - 2015'!$R$6,'2014'!$6:$6,0))</f>
        <v>3437238.8899999997</v>
      </c>
      <c r="S45" s="190">
        <f t="shared" si="6"/>
        <v>-2462015.9499999997</v>
      </c>
      <c r="T45" s="194">
        <f t="shared" si="7"/>
        <v>-0.71627722971562213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+SUMPRODUCT(('2015'!$G46:$R46)*('2015'!$G$5:$R$5&lt;=Master!$B$3)*($A46='2015'!$A$10:$A$66))</f>
        <v>224995112.17000005</v>
      </c>
      <c r="H46" s="189">
        <f>+SUMPRODUCT(('2015'!$G141:$R141)*('2015'!$G$5:$R$5&lt;=Master!$B$3))</f>
        <v>234765358.33333334</v>
      </c>
      <c r="I46" s="190">
        <f t="shared" si="0"/>
        <v>-9770246.1633332968</v>
      </c>
      <c r="J46" s="191">
        <f t="shared" si="1"/>
        <v>-4.1617069199199941E-2</v>
      </c>
      <c r="K46" s="189">
        <f>+SUMPRODUCT(('2014'!$G46:$R46)*('2014'!$G$5:$R$5&lt;=Master!$B$3))</f>
        <v>224656811.56999999</v>
      </c>
      <c r="L46" s="190">
        <f t="shared" si="2"/>
        <v>338300.60000005364</v>
      </c>
      <c r="M46" s="192">
        <f t="shared" si="3"/>
        <v>1.5058550757303113E-3</v>
      </c>
      <c r="N46" s="193">
        <f>+INDEX('2015'!$1:$1048576,MATCH('Analitika - 2015'!$A46,'2015'!$A:$A,0),MATCH('Analitika - 2015'!$N$6,'2015'!$6:$6,0))</f>
        <v>32230821.330000017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-1307087.0033333153</v>
      </c>
      <c r="Q46" s="191">
        <f t="shared" si="5"/>
        <v>-3.8973420475188147E-2</v>
      </c>
      <c r="R46" s="189">
        <f>+INDEX('2014'!$1:$1048576,MATCH('Analitika - 2015'!$A46,'2014'!$A:$A,0),MATCH('Analitika - 2015'!$R$6,'2014'!$6:$6,0))</f>
        <v>31956410.149999995</v>
      </c>
      <c r="S46" s="190">
        <f t="shared" si="6"/>
        <v>274411.18000002205</v>
      </c>
      <c r="T46" s="194">
        <f t="shared" si="7"/>
        <v>8.5870465021560261E-3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+SUMPRODUCT(('2015'!$G47:$R47)*('2015'!$G$5:$R$5&lt;=Master!$B$3)*($A47='2015'!$A$10:$A$66))</f>
        <v>8607844.5999999996</v>
      </c>
      <c r="H47" s="189">
        <f>+SUMPRODUCT(('2015'!$G142:$R142)*('2015'!$G$5:$R$5&lt;=Master!$B$3))</f>
        <v>8750000</v>
      </c>
      <c r="I47" s="190">
        <f t="shared" si="0"/>
        <v>-142155.40000000037</v>
      </c>
      <c r="J47" s="191">
        <f t="shared" si="1"/>
        <v>-1.6246331428571459E-2</v>
      </c>
      <c r="K47" s="189">
        <f>+SUMPRODUCT(('2014'!$G47:$R47)*('2014'!$G$5:$R$5&lt;=Master!$B$3))</f>
        <v>8450723.4499999993</v>
      </c>
      <c r="L47" s="190">
        <f t="shared" si="2"/>
        <v>157121.15000000037</v>
      </c>
      <c r="M47" s="192">
        <f t="shared" si="3"/>
        <v>1.8592627119989436E-2</v>
      </c>
      <c r="N47" s="193">
        <f>+INDEX('2015'!$1:$1048576,MATCH('Analitika - 2015'!$A47,'2015'!$A:$A,0),MATCH('Analitika - 2015'!$N$6,'2015'!$6:$6,0))</f>
        <v>1273205.0199999998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23205.019999999786</v>
      </c>
      <c r="Q47" s="191">
        <f t="shared" si="5"/>
        <v>1.8564015999999794E-2</v>
      </c>
      <c r="R47" s="189">
        <f>+INDEX('2014'!$1:$1048576,MATCH('Analitika - 2015'!$A47,'2014'!$A:$A,0),MATCH('Analitika - 2015'!$R$6,'2014'!$6:$6,0))</f>
        <v>1115187.44</v>
      </c>
      <c r="S47" s="190">
        <f t="shared" si="6"/>
        <v>158017.57999999984</v>
      </c>
      <c r="T47" s="194">
        <f t="shared" si="7"/>
        <v>0.14169598251572824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+SUMPRODUCT(('2015'!$G48:$R48)*('2015'!$G$5:$R$5&lt;=Master!$B$3)*($A48='2015'!$A$10:$A$66))</f>
        <v>4528512.9899999993</v>
      </c>
      <c r="H48" s="189">
        <f>+SUMPRODUCT(('2015'!$G143:$R143)*('2015'!$G$5:$R$5&lt;=Master!$B$3))</f>
        <v>4328333.3333333321</v>
      </c>
      <c r="I48" s="190">
        <f t="shared" si="0"/>
        <v>200179.6566666672</v>
      </c>
      <c r="J48" s="191">
        <f t="shared" si="1"/>
        <v>4.6248669233731388E-2</v>
      </c>
      <c r="K48" s="189">
        <f>+SUMPRODUCT(('2014'!$G48:$R48)*('2014'!$G$5:$R$5&lt;=Master!$B$3))</f>
        <v>4318953.67</v>
      </c>
      <c r="L48" s="190">
        <f t="shared" si="2"/>
        <v>209559.31999999937</v>
      </c>
      <c r="M48" s="192">
        <f t="shared" si="3"/>
        <v>4.8520853894688631E-2</v>
      </c>
      <c r="N48" s="193">
        <f>+INDEX('2015'!$1:$1048576,MATCH('Analitika - 2015'!$A48,'2015'!$A:$A,0),MATCH('Analitika - 2015'!$N$6,'2015'!$6:$6,0))</f>
        <v>637917.58999999985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19584.256666666595</v>
      </c>
      <c r="Q48" s="191">
        <f t="shared" si="5"/>
        <v>3.1672652291105052E-2</v>
      </c>
      <c r="R48" s="189">
        <f>+INDEX('2014'!$1:$1048576,MATCH('Analitika - 2015'!$A48,'2014'!$A:$A,0),MATCH('Analitika - 2015'!$R$6,'2014'!$6:$6,0))</f>
        <v>705999.46</v>
      </c>
      <c r="S48" s="190">
        <f t="shared" si="6"/>
        <v>-68081.870000000112</v>
      </c>
      <c r="T48" s="194">
        <f t="shared" si="7"/>
        <v>-9.6433317385257067E-2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+SUMPRODUCT(('2015'!$G49:$R49)*('2015'!$G$5:$R$5&lt;=Master!$B$3)*($A49='2015'!$A$10:$A$66))</f>
        <v>71398998.720000029</v>
      </c>
      <c r="H49" s="201">
        <f>+SUMPRODUCT(('2015'!$G144:$R144)*('2015'!$G$5:$R$5&lt;=Master!$B$3))</f>
        <v>74838573.028333336</v>
      </c>
      <c r="I49" s="202">
        <f t="shared" si="0"/>
        <v>-3439574.3083333075</v>
      </c>
      <c r="J49" s="203">
        <f t="shared" si="1"/>
        <v>-4.5959913038843059E-2</v>
      </c>
      <c r="K49" s="201">
        <f>+SUMPRODUCT(('2014'!$G49:$R49)*('2014'!$G$5:$R$5&lt;=Master!$B$3))</f>
        <v>53155051.730000019</v>
      </c>
      <c r="L49" s="202">
        <f t="shared" si="2"/>
        <v>18243946.99000001</v>
      </c>
      <c r="M49" s="204">
        <f t="shared" si="3"/>
        <v>0.34322131944616974</v>
      </c>
      <c r="N49" s="205">
        <f>+INDEX('2015'!$1:$1048576,MATCH('Analitika - 2015'!$A49,'2015'!$A:$A,0),MATCH('Analitika - 2015'!$N$6,'2015'!$6:$6,0))</f>
        <v>10744092.740000006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52868.021666672081</v>
      </c>
      <c r="Q49" s="203">
        <f t="shared" si="5"/>
        <v>4.9449920901964983E-3</v>
      </c>
      <c r="R49" s="201">
        <f>+INDEX('2014'!$1:$1048576,MATCH('Analitika - 2015'!$A49,'2014'!$A:$A,0),MATCH('Analitika - 2015'!$R$6,'2014'!$6:$6,0))</f>
        <v>7344002.3300000019</v>
      </c>
      <c r="S49" s="202">
        <f t="shared" si="6"/>
        <v>3400090.4100000039</v>
      </c>
      <c r="T49" s="206">
        <f t="shared" si="7"/>
        <v>0.4629751268066391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+SUMPRODUCT(('2015'!$G50:$R50)*('2015'!$G$5:$R$5&lt;=Master!$B$3)*($A50='2015'!$A$10:$A$66))</f>
        <v>52181680.589999996</v>
      </c>
      <c r="H50" s="201">
        <f>+SUMPRODUCT(('2015'!$G145:$R145)*('2015'!$G$5:$R$5&lt;=Master!$B$3))</f>
        <v>166073294.91666666</v>
      </c>
      <c r="I50" s="202">
        <f t="shared" si="0"/>
        <v>-113891614.32666665</v>
      </c>
      <c r="J50" s="203">
        <f t="shared" si="1"/>
        <v>-0.68579126092377429</v>
      </c>
      <c r="K50" s="201">
        <f>+SUMPRODUCT(('2014'!$G50:$R50)*('2014'!$G$5:$R$5&lt;=Master!$B$3))</f>
        <v>29604810.540000007</v>
      </c>
      <c r="L50" s="202">
        <f t="shared" si="2"/>
        <v>22576870.04999999</v>
      </c>
      <c r="M50" s="204">
        <f t="shared" si="3"/>
        <v>0.76260815854557351</v>
      </c>
      <c r="N50" s="205">
        <f>+INDEX('2015'!$1:$1048576,MATCH('Analitika - 2015'!$A50,'2015'!$A:$A,0),MATCH('Analitika - 2015'!$N$6,'2015'!$6:$6,0))</f>
        <v>4697147.7100000083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-19027608.70666666</v>
      </c>
      <c r="Q50" s="203">
        <f t="shared" si="5"/>
        <v>-0.80201492367271443</v>
      </c>
      <c r="R50" s="201">
        <f>+INDEX('2014'!$1:$1048576,MATCH('Analitika - 2015'!$A50,'2014'!$A:$A,0),MATCH('Analitika - 2015'!$R$6,'2014'!$6:$6,0))</f>
        <v>5869125.5700000059</v>
      </c>
      <c r="S50" s="202">
        <f t="shared" si="6"/>
        <v>-1171977.8599999975</v>
      </c>
      <c r="T50" s="206">
        <f t="shared" si="7"/>
        <v>-0.19968525907684687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+SUMPRODUCT(('2015'!$G51:$R51)*('2015'!$G$5:$R$5&lt;=Master!$B$3)*($A51='2015'!$A$10:$A$66))</f>
        <v>1066656.46</v>
      </c>
      <c r="H51" s="189">
        <f>+SUMPRODUCT(('2015'!$G146:$R146)*('2015'!$G$5:$R$5&lt;=Master!$B$3))</f>
        <v>1312500</v>
      </c>
      <c r="I51" s="190">
        <f t="shared" si="0"/>
        <v>-245843.54000000004</v>
      </c>
      <c r="J51" s="191">
        <f t="shared" si="1"/>
        <v>-0.18730936380952379</v>
      </c>
      <c r="K51" s="189">
        <f>+SUMPRODUCT(('2014'!$G51:$R51)*('2014'!$G$5:$R$5&lt;=Master!$B$3))</f>
        <v>1254026.46</v>
      </c>
      <c r="L51" s="190">
        <f t="shared" si="2"/>
        <v>-187370</v>
      </c>
      <c r="M51" s="192">
        <f t="shared" si="3"/>
        <v>-0.14941471011704166</v>
      </c>
      <c r="N51" s="193">
        <f>+INDEX('2015'!$1:$1048576,MATCH('Analitika - 2015'!$A51,'2015'!$A:$A,0),MATCH('Analitika - 2015'!$N$6,'2015'!$6:$6,0))</f>
        <v>163833.34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-23666.660000000003</v>
      </c>
      <c r="Q51" s="191">
        <f t="shared" si="5"/>
        <v>-0.12622218666666674</v>
      </c>
      <c r="R51" s="189">
        <f>+INDEX('2014'!$1:$1048576,MATCH('Analitika - 2015'!$A51,'2014'!$A:$A,0),MATCH('Analitika - 2015'!$R$6,'2014'!$6:$6,0))</f>
        <v>16000</v>
      </c>
      <c r="S51" s="190">
        <f t="shared" si="6"/>
        <v>147833.34</v>
      </c>
      <c r="T51" s="194">
        <f t="shared" si="7"/>
        <v>9.2395837499999995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+SUMPRODUCT(('2015'!$G52:$R52)*('2015'!$G$5:$R$5&lt;=Master!$B$3)*($A52='2015'!$A$10:$A$66))</f>
        <v>10166967.15</v>
      </c>
      <c r="H52" s="189">
        <f>+SUMPRODUCT(('2015'!$G147:$R147)*('2015'!$G$5:$R$5&lt;=Master!$B$3))</f>
        <v>7615512.0008333344</v>
      </c>
      <c r="I52" s="190">
        <f t="shared" si="0"/>
        <v>2551455.149166666</v>
      </c>
      <c r="J52" s="191">
        <f t="shared" si="1"/>
        <v>0.33503396080099024</v>
      </c>
      <c r="K52" s="189">
        <f>+SUMPRODUCT(('2014'!$G52:$R52)*('2014'!$G$5:$R$5&lt;=Master!$B$3))</f>
        <v>6010587.4299999997</v>
      </c>
      <c r="L52" s="190">
        <f t="shared" si="2"/>
        <v>4156379.7200000007</v>
      </c>
      <c r="M52" s="192">
        <f t="shared" si="3"/>
        <v>0.6915097348479966</v>
      </c>
      <c r="N52" s="193">
        <f>+INDEX('2015'!$1:$1048576,MATCH('Analitika - 2015'!$A52,'2015'!$A:$A,0),MATCH('Analitika - 2015'!$N$6,'2015'!$6:$6,0))</f>
        <v>4098120.5999999996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3010190.314166666</v>
      </c>
      <c r="Q52" s="191">
        <f t="shared" si="5"/>
        <v>2.7668963290795046</v>
      </c>
      <c r="R52" s="189">
        <f>+INDEX('2014'!$1:$1048576,MATCH('Analitika - 2015'!$A52,'2014'!$A:$A,0),MATCH('Analitika - 2015'!$R$6,'2014'!$6:$6,0))</f>
        <v>858028.14000000013</v>
      </c>
      <c r="S52" s="190">
        <f t="shared" si="6"/>
        <v>3240092.4599999995</v>
      </c>
      <c r="T52" s="194">
        <f t="shared" si="7"/>
        <v>3.7762076894121437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9682767.0700000003</v>
      </c>
      <c r="L53" s="226">
        <f t="shared" si="2"/>
        <v>-9682767.0700000003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0</v>
      </c>
      <c r="S53" s="226">
        <f t="shared" si="6"/>
        <v>0</v>
      </c>
      <c r="T53" s="230" t="str">
        <f t="shared" si="7"/>
        <v>…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f>+SUMPRODUCT(('2015'!$G54:$R54)*('2015'!$G$5:$R$5&lt;=Master!$B$3)*($A54='2015'!$A$10:$A$66))</f>
        <v>50992961.139999963</v>
      </c>
      <c r="H54" s="225">
        <v>0</v>
      </c>
      <c r="I54" s="226">
        <f>+G54-H54</f>
        <v>50992961.139999963</v>
      </c>
      <c r="J54" s="227" t="str">
        <f>+IF(ISNUMBER(G54/H54-1),G54/H54-1,"…")</f>
        <v>…</v>
      </c>
      <c r="K54" s="225">
        <f>+SUMPRODUCT(('2014'!$G54:$R54)*('2014'!$G$5:$R$5&lt;=Master!$B$3))</f>
        <v>29929766.680000015</v>
      </c>
      <c r="L54" s="226">
        <f>+G54-K54</f>
        <v>21063194.459999949</v>
      </c>
      <c r="M54" s="228">
        <f>+IF(ISNUMBER(G54/K54-1),G54/K54-1,"…")</f>
        <v>0.70375404810873521</v>
      </c>
      <c r="N54" s="229">
        <f>+INDEX('2015'!$1:$1048576,MATCH('Analitika - 2015'!$A54,'2015'!$A:$A,0),MATCH('Analitika - 2015'!$N$6,'2015'!$6:$6,0))</f>
        <v>11577992.679999953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8760402.6799999531</v>
      </c>
      <c r="Q54" s="227">
        <f>+IF(ISNUMBER(N54/O54-O592),N54/O54-1,"…")</f>
        <v>3.1091829116372338</v>
      </c>
      <c r="R54" s="225">
        <f>+INDEX('2014'!$1:$1048576,MATCH('Analitika - 2015'!$A54,'2014'!$A:$A,0),MATCH('Analitika - 2015'!$R$6,'2014'!$6:$6,0))</f>
        <v>10716449.040000012</v>
      </c>
      <c r="S54" s="226">
        <f>+N54-R54</f>
        <v>861543.63999994099</v>
      </c>
      <c r="T54" s="230">
        <f>+IF(ISNUMBER(N54/R54-1),N54/R54-1,"…")</f>
        <v>8.0394507246211777E-2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+SUMPRODUCT(('2015'!$G56:$R56)*('2015'!$G$5:$R$5&lt;=Master!$B$3)*($A56='2015'!$A$10:$A$66))</f>
        <v>-115527248.45000017</v>
      </c>
      <c r="H56" s="177">
        <f>+SUMPRODUCT(('2015'!$G149:$R149)*('2015'!$G$5:$R$5&lt;=Master!$B$3))</f>
        <v>-208858482.40177333</v>
      </c>
      <c r="I56" s="178">
        <f t="shared" si="0"/>
        <v>93331233.951773167</v>
      </c>
      <c r="J56" s="179">
        <f t="shared" si="1"/>
        <v>-0.44686350718682</v>
      </c>
      <c r="K56" s="177">
        <f>+SUMPRODUCT(('2014'!$G56:$R56)*('2014'!$G$5:$R$5&lt;=Master!$B$3))</f>
        <v>-75853508.880000085</v>
      </c>
      <c r="L56" s="178">
        <f t="shared" si="2"/>
        <v>-39673739.570000082</v>
      </c>
      <c r="M56" s="180">
        <f t="shared" si="3"/>
        <v>0.52303103911466731</v>
      </c>
      <c r="N56" s="181">
        <f>+INDEX('2015'!$1:$1048576,MATCH('Analitika - 2015'!$A56,'2015'!$A:$A,0),MATCH('Analitika - 2015'!$N$6,'2015'!$6:$6,0))</f>
        <v>2404385.2599999756</v>
      </c>
      <c r="O56" s="177">
        <f>+INDEX('2015'!$1:$1048576,MATCH(CONCATENATE('Analitika - 2015'!$A56,"p"),'2015'!$A:$A,0),MATCH('Analitika - 2015'!$O$6,'2015'!$101:$101,0))</f>
        <v>-5696092.8638066798</v>
      </c>
      <c r="P56" s="178">
        <f t="shared" si="4"/>
        <v>8100478.1238066554</v>
      </c>
      <c r="Q56" s="179">
        <f t="shared" si="5"/>
        <v>-1.4221113169129642</v>
      </c>
      <c r="R56" s="177">
        <f>+INDEX('2014'!$1:$1048576,MATCH('Analitika - 2015'!$A56,'2014'!$A:$A,0),MATCH('Analitika - 2015'!$R$6,'2014'!$6:$6,0))</f>
        <v>2502365.0199999809</v>
      </c>
      <c r="S56" s="178">
        <f t="shared" si="6"/>
        <v>-97979.760000005364</v>
      </c>
      <c r="T56" s="182">
        <f t="shared" si="7"/>
        <v>-3.9154863186189437E-2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+SUMPRODUCT(('2015'!$G57:$R57)*('2015'!$G$5:$R$5&lt;=Master!$B$3)*($A57='2015'!$A$10:$A$66))</f>
        <v>-60840130.050000161</v>
      </c>
      <c r="H57" s="231">
        <f>+SUMPRODUCT(('2015'!$G150:$R150)*('2015'!$G$5:$R$5&lt;=Master!$B$3))</f>
        <v>-164661716.75260669</v>
      </c>
      <c r="I57" s="232">
        <f t="shared" si="0"/>
        <v>103821586.70260653</v>
      </c>
      <c r="J57" s="233">
        <f t="shared" si="1"/>
        <v>-0.63051441919916074</v>
      </c>
      <c r="K57" s="231">
        <f>+SUMPRODUCT(('2014'!$G57:$R57)*('2014'!$G$5:$R$5&lt;=Master!$B$3))</f>
        <v>-26397763.600000083</v>
      </c>
      <c r="L57" s="232">
        <f t="shared" si="2"/>
        <v>-34442366.450000077</v>
      </c>
      <c r="M57" s="234">
        <f t="shared" si="3"/>
        <v>1.3047456205721901</v>
      </c>
      <c r="N57" s="235">
        <f>+INDEX('2015'!$1:$1048576,MATCH('Analitika - 2015'!$A57,'2015'!$A:$A,0),MATCH('Analitika - 2015'!$N$6,'2015'!$6:$6,0))</f>
        <v>7509324.4599999757</v>
      </c>
      <c r="O57" s="231">
        <f>+INDEX('2015'!$1:$1048576,MATCH(CONCATENATE('Analitika - 2015'!$A57,"p"),'2015'!$A:$A,0),MATCH('Analitika - 2015'!$O$6,'2015'!$101:$101,0))</f>
        <v>617730.80035998672</v>
      </c>
      <c r="P57" s="232">
        <f t="shared" si="4"/>
        <v>6891593.659639989</v>
      </c>
      <c r="Q57" s="233">
        <f t="shared" si="5"/>
        <v>11.156305717027331</v>
      </c>
      <c r="R57" s="231">
        <f>+INDEX('2014'!$1:$1048576,MATCH('Analitika - 2015'!$A57,'2014'!$A:$A,0),MATCH('Analitika - 2015'!$R$6,'2014'!$6:$6,0))</f>
        <v>8913270.9499999806</v>
      </c>
      <c r="S57" s="232">
        <f t="shared" si="6"/>
        <v>-1403946.4900000049</v>
      </c>
      <c r="T57" s="236">
        <f t="shared" si="7"/>
        <v>-0.15751192776205325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>+SUMPRODUCT(('2015'!$G58:$R58)*('2015'!$G$5:$R$5&lt;=Master!$B$3)*($A58='2015'!$A$10:$A$66))</f>
        <v>176604176.36000001</v>
      </c>
      <c r="H58" s="219">
        <f>+SUMPRODUCT(('2015'!$G151:$R151)*('2015'!$G$5:$R$5&lt;=Master!$B$3))</f>
        <v>232337049.21583334</v>
      </c>
      <c r="I58" s="220">
        <f t="shared" si="0"/>
        <v>-55732872.855833322</v>
      </c>
      <c r="J58" s="221">
        <f t="shared" si="1"/>
        <v>-0.2398794038399763</v>
      </c>
      <c r="K58" s="219">
        <f>+SUMPRODUCT(('2014'!$G58:$R58)*('2014'!$G$5:$R$5&lt;=Master!$B$3))</f>
        <v>143797594.29000002</v>
      </c>
      <c r="L58" s="220">
        <f t="shared" si="2"/>
        <v>32806582.069999993</v>
      </c>
      <c r="M58" s="222">
        <f t="shared" si="3"/>
        <v>0.22814416494227419</v>
      </c>
      <c r="N58" s="223">
        <f>+INDEX('2015'!$1:$1048576,MATCH('Analitika - 2015'!$A58,'2015'!$A:$A,0),MATCH('Analitika - 2015'!$N$6,'2015'!$6:$6,0))</f>
        <v>47031347.280000001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13840340.249166667</v>
      </c>
      <c r="Q58" s="221">
        <f t="shared" si="5"/>
        <v>0.41699066968077991</v>
      </c>
      <c r="R58" s="219">
        <f>+INDEX('2014'!$1:$1048576,MATCH('Analitika - 2015'!$A58,'2014'!$A:$A,0),MATCH('Analitika - 2015'!$R$6,'2014'!$6:$6,0))</f>
        <v>31417546.140000001</v>
      </c>
      <c r="S58" s="220">
        <f t="shared" si="6"/>
        <v>15613801.140000001</v>
      </c>
      <c r="T58" s="224">
        <f t="shared" si="7"/>
        <v>0.49697710541820195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+SUMPRODUCT(('2015'!$G59:$R59)*('2015'!$G$5:$R$5&lt;=Master!$B$3)*($A59='2015'!$A$10:$A$66))</f>
        <v>60528961.890000001</v>
      </c>
      <c r="H59" s="237">
        <f>+SUMPRODUCT(('2015'!$G152:$R152)*('2015'!$G$5:$R$5&lt;=Master!$B$3))</f>
        <v>27247571.120000001</v>
      </c>
      <c r="I59" s="238">
        <f t="shared" si="0"/>
        <v>33281390.77</v>
      </c>
      <c r="J59" s="239">
        <f t="shared" si="1"/>
        <v>1.2214443123545462</v>
      </c>
      <c r="K59" s="237">
        <f>+SUMPRODUCT(('2014'!$G59:$R59)*('2014'!$G$5:$R$5&lt;=Master!$B$3))</f>
        <v>69270366.00999999</v>
      </c>
      <c r="L59" s="238">
        <f t="shared" si="2"/>
        <v>-8741404.1199999899</v>
      </c>
      <c r="M59" s="240">
        <f t="shared" si="3"/>
        <v>-0.12619254990998696</v>
      </c>
      <c r="N59" s="241">
        <f>+INDEX('2015'!$1:$1048576,MATCH('Analitika - 2015'!$A59,'2015'!$A:$A,0),MATCH('Analitika - 2015'!$N$6,'2015'!$6:$6,0))</f>
        <v>22397928.459999997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18505418.299999997</v>
      </c>
      <c r="Q59" s="239">
        <f t="shared" si="5"/>
        <v>4.7541091838794314</v>
      </c>
      <c r="R59" s="237">
        <f>+INDEX('2014'!$1:$1048576,MATCH('Analitika - 2015'!$A59,'2014'!$A:$A,0),MATCH('Analitika - 2015'!$R$6,'2014'!$6:$6,0))</f>
        <v>17351336.920000002</v>
      </c>
      <c r="S59" s="238">
        <f t="shared" si="6"/>
        <v>5046591.5399999954</v>
      </c>
      <c r="T59" s="242">
        <f t="shared" si="7"/>
        <v>0.29084741788300161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+SUMPRODUCT(('2015'!$G60:$R60)*('2015'!$G$5:$R$5&lt;=Master!$B$3)*($A60='2015'!$A$10:$A$66))</f>
        <v>116075214.47</v>
      </c>
      <c r="H60" s="237">
        <f>+SUMPRODUCT(('2015'!$G153:$R153)*('2015'!$G$5:$R$5&lt;=Master!$B$3))</f>
        <v>185366348.09583333</v>
      </c>
      <c r="I60" s="238">
        <f t="shared" si="0"/>
        <v>-69291133.625833333</v>
      </c>
      <c r="J60" s="239">
        <f t="shared" si="1"/>
        <v>-0.37380643432652738</v>
      </c>
      <c r="K60" s="237">
        <f>+SUMPRODUCT(('2014'!$G60:$R60)*('2014'!$G$5:$R$5&lt;=Master!$B$3))</f>
        <v>74527228.280000001</v>
      </c>
      <c r="L60" s="238">
        <f t="shared" si="2"/>
        <v>41547986.189999998</v>
      </c>
      <c r="M60" s="240">
        <f t="shared" si="3"/>
        <v>0.55748733917627447</v>
      </c>
      <c r="N60" s="241">
        <f>+INDEX('2015'!$1:$1048576,MATCH('Analitika - 2015'!$A60,'2015'!$A:$A,0),MATCH('Analitika - 2015'!$N$6,'2015'!$6:$6,0))</f>
        <v>24633418.82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-1847488.0508333333</v>
      </c>
      <c r="Q60" s="239">
        <f t="shared" si="5"/>
        <v>-6.976679687915821E-2</v>
      </c>
      <c r="R60" s="237">
        <f>+INDEX('2014'!$1:$1048576,MATCH('Analitika - 2015'!$A60,'2014'!$A:$A,0),MATCH('Analitika - 2015'!$R$6,'2014'!$6:$6,0))</f>
        <v>14066209.220000001</v>
      </c>
      <c r="S60" s="238">
        <f t="shared" si="6"/>
        <v>10567209.6</v>
      </c>
      <c r="T60" s="242">
        <f t="shared" si="7"/>
        <v>0.75124786178887781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19723130</v>
      </c>
      <c r="I61" s="238">
        <f>+G61-H61</f>
        <v>-19723130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f>+SUMPRODUCT(('2015'!$G61:$R61)*('2015'!$G$5:$R$5&lt;=Master!$B$3)*($A62='2015'!$A$10:$A$66))</f>
        <v>-292131424.81000012</v>
      </c>
      <c r="H62" s="243">
        <f>+SUMPRODUCT(('2015'!$G155:$R155)*('2015'!$G$5:$R$5&lt;=Master!$B$3))</f>
        <v>-441195531.61760676</v>
      </c>
      <c r="I62" s="244">
        <f t="shared" si="0"/>
        <v>149064106.80760664</v>
      </c>
      <c r="J62" s="245">
        <f t="shared" si="1"/>
        <v>-0.33786404468122211</v>
      </c>
      <c r="K62" s="243">
        <f>+SUMPRODUCT(('2014'!$G61:$R61)*('2014'!$G$5:$R$5&lt;=Master!$B$3))</f>
        <v>-219651103.17000008</v>
      </c>
      <c r="L62" s="244">
        <f t="shared" si="2"/>
        <v>-72480321.640000045</v>
      </c>
      <c r="M62" s="246">
        <f t="shared" si="3"/>
        <v>0.32997931990308982</v>
      </c>
      <c r="N62" s="247">
        <f>+INDEX('2015'!$1:$1048576,MATCH('Analitika - 2015'!$A62,'2015'!$A:$A,0),MATCH('Analitika - 2015'!$N$6,'2015'!$6:$6,0))</f>
        <v>-44626962.020000026</v>
      </c>
      <c r="O62" s="243">
        <f>+INDEX('2015'!$1:$1048576,MATCH(CONCATENATE('Analitika - 2015'!$A62,"p"),'2015'!$A:$A,0),MATCH('Analitika - 2015'!$O$6,'2015'!$101:$101,0))</f>
        <v>-38887099.894640014</v>
      </c>
      <c r="P62" s="244">
        <f t="shared" si="4"/>
        <v>-5739862.1253600121</v>
      </c>
      <c r="Q62" s="245">
        <f t="shared" si="5"/>
        <v>0.14760324480127052</v>
      </c>
      <c r="R62" s="243">
        <f>+INDEX('2014'!$1:$1048576,MATCH('Analitika - 2015'!$A62,'2014'!$A:$A,0),MATCH('Analitika - 2015'!$R$6,'2014'!$6:$6,0))</f>
        <v>-28915181.12000002</v>
      </c>
      <c r="S62" s="244">
        <f t="shared" si="6"/>
        <v>-15711780.900000006</v>
      </c>
      <c r="T62" s="248">
        <f t="shared" si="7"/>
        <v>0.54337480490940093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f>+SUMPRODUCT(('2015'!$G62:$R62)*('2015'!$G$5:$R$5&lt;=Master!$B$3)*($A63='2015'!$A$10:$A$66))</f>
        <v>292131424.81000012</v>
      </c>
      <c r="H63" s="177">
        <f>+SUMPRODUCT(('2015'!$G156:$R156)*('2015'!$G$5:$R$5&lt;=Master!$B$3))</f>
        <v>441195531.61760676</v>
      </c>
      <c r="I63" s="178">
        <f t="shared" si="0"/>
        <v>-149064106.80760664</v>
      </c>
      <c r="J63" s="179">
        <f t="shared" si="1"/>
        <v>-0.33786404468122211</v>
      </c>
      <c r="K63" s="177">
        <f>+SUMPRODUCT(('2014'!$G62:$R62)*('2014'!$G$5:$R$5&lt;=Master!$B$3))</f>
        <v>219651103.17000008</v>
      </c>
      <c r="L63" s="178">
        <f t="shared" si="2"/>
        <v>72480321.640000045</v>
      </c>
      <c r="M63" s="180">
        <f t="shared" si="3"/>
        <v>0.32997931990308982</v>
      </c>
      <c r="N63" s="181">
        <f>+INDEX('2015'!$1:$1048576,MATCH('Analitika - 2015'!$A63,'2015'!$A:$A,0),MATCH('Analitika - 2015'!$N$6,'2015'!$6:$6,0))</f>
        <v>44626962.020000026</v>
      </c>
      <c r="O63" s="177">
        <f>+INDEX('2015'!$1:$1048576,MATCH(CONCATENATE('Analitika - 2015'!$A63,"p"),'2015'!$A:$A,0),MATCH('Analitika - 2015'!$O$6,'2015'!$101:$101,0))</f>
        <v>38887099.894640014</v>
      </c>
      <c r="P63" s="178">
        <f t="shared" si="4"/>
        <v>5739862.1253600121</v>
      </c>
      <c r="Q63" s="179">
        <f t="shared" si="5"/>
        <v>0.14760324480127052</v>
      </c>
      <c r="R63" s="177">
        <f>+INDEX('2014'!$1:$1048576,MATCH('Analitika - 2015'!$A63,'2014'!$A:$A,0),MATCH('Analitika - 2015'!$R$6,'2014'!$6:$6,0))</f>
        <v>28915181.12000002</v>
      </c>
      <c r="S63" s="178">
        <f t="shared" si="6"/>
        <v>15711780.900000006</v>
      </c>
      <c r="T63" s="182">
        <f t="shared" si="7"/>
        <v>0.54337480490940093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f>+SUMPRODUCT(('2015'!$G63:$R63)*('2015'!$G$5:$R$5&lt;=Master!$B$3)*($A64='2015'!$A$10:$A$66))</f>
        <v>35395133.140000001</v>
      </c>
      <c r="H64" s="237">
        <f>+SUMPRODUCT(('2015'!$G157:$R157)*('2015'!$G$5:$R$5&lt;=Master!$B$3))</f>
        <v>0</v>
      </c>
      <c r="I64" s="238">
        <f t="shared" si="0"/>
        <v>35395133.140000001</v>
      </c>
      <c r="J64" s="239" t="str">
        <f t="shared" si="1"/>
        <v>…</v>
      </c>
      <c r="K64" s="237">
        <f>+SUMPRODUCT(('2014'!$G63:$R63)*('2014'!$G$5:$R$5&lt;=Master!$B$3))</f>
        <v>98410759.670000002</v>
      </c>
      <c r="L64" s="238">
        <f t="shared" si="2"/>
        <v>-63015626.530000001</v>
      </c>
      <c r="M64" s="240">
        <f t="shared" si="3"/>
        <v>-0.6403326906662421</v>
      </c>
      <c r="N64" s="241">
        <f>+INDEX('2015'!$1:$1048576,MATCH('Analitika - 2015'!$A64,'2015'!$A:$A,0),MATCH('Analitika - 2015'!$N$6,'2015'!$6:$6,0))</f>
        <v>0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0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0</v>
      </c>
      <c r="S64" s="238">
        <f t="shared" si="6"/>
        <v>0</v>
      </c>
      <c r="T64" s="242" t="str">
        <f t="shared" si="7"/>
        <v>…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f>+SUMPRODUCT(('2015'!$G64:$R64)*('2015'!$G$5:$R$5&lt;=Master!$B$3)*($A65='2015'!$A$10:$A$66))</f>
        <v>501002722.68000001</v>
      </c>
      <c r="H65" s="237">
        <f>+SUMPRODUCT(('2015'!$G158:$R158)*('2015'!$G$5:$R$5&lt;=Master!$B$3))</f>
        <v>369880955.98802662</v>
      </c>
      <c r="I65" s="238">
        <f t="shared" si="0"/>
        <v>131121766.69197339</v>
      </c>
      <c r="J65" s="239">
        <f t="shared" si="1"/>
        <v>0.35449720935677997</v>
      </c>
      <c r="K65" s="237">
        <f>+SUMPRODUCT(('2014'!$G64:$R64)*('2014'!$G$5:$R$5&lt;=Master!$B$3))</f>
        <v>199182293.66999996</v>
      </c>
      <c r="L65" s="238">
        <f t="shared" si="2"/>
        <v>301820429.01000005</v>
      </c>
      <c r="M65" s="240">
        <f t="shared" si="3"/>
        <v>1.515297486783882</v>
      </c>
      <c r="N65" s="241">
        <f>+INDEX('2015'!$1:$1048576,MATCH('Analitika - 2015'!$A65,'2015'!$A:$A,0),MATCH('Analitika - 2015'!$N$6,'2015'!$6:$6,0))</f>
        <v>2048899.46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-50791237.109718092</v>
      </c>
      <c r="Q65" s="239">
        <f t="shared" si="5"/>
        <v>-0.96122456161148162</v>
      </c>
      <c r="R65" s="237">
        <f>+INDEX('2014'!$1:$1048576,MATCH('Analitika - 2015'!$A65,'2014'!$A:$A,0),MATCH('Analitika - 2015'!$R$6,'2014'!$6:$6,0))</f>
        <v>2030778.19</v>
      </c>
      <c r="S65" s="238">
        <f t="shared" si="6"/>
        <v>18121.270000000019</v>
      </c>
      <c r="T65" s="242">
        <f t="shared" si="7"/>
        <v>8.9233132841552987E-3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f>+SUMPRODUCT(('2015'!$G65:$R65)*('2015'!$G$5:$R$5&lt;=Master!$B$3)*($A66='2015'!$A$10:$A$66))</f>
        <v>5015140.0600000005</v>
      </c>
      <c r="H66" s="237">
        <f>+SUMPRODUCT(('2015'!$G159:$R159)*('2015'!$G$5:$R$5&lt;=Master!$B$3))</f>
        <v>0</v>
      </c>
      <c r="I66" s="238">
        <f t="shared" si="0"/>
        <v>5015140.0600000005</v>
      </c>
      <c r="J66" s="239" t="str">
        <f t="shared" si="1"/>
        <v>…</v>
      </c>
      <c r="K66" s="237">
        <f>+SUMPRODUCT(('2014'!$G65:$R65)*('2014'!$G$5:$R$5&lt;=Master!$B$3))</f>
        <v>889390.79</v>
      </c>
      <c r="L66" s="238">
        <f t="shared" si="2"/>
        <v>4125749.2700000005</v>
      </c>
      <c r="M66" s="240">
        <f t="shared" si="3"/>
        <v>4.6388486550439767</v>
      </c>
      <c r="N66" s="241">
        <f>+INDEX('2015'!$1:$1048576,MATCH('Analitika - 2015'!$A66,'2015'!$A:$A,0),MATCH('Analitika - 2015'!$N$6,'2015'!$6:$6,0))</f>
        <v>827672.55999999994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827672.55999999994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380433.99</v>
      </c>
      <c r="S66" s="238">
        <f t="shared" si="6"/>
        <v>447238.56999999995</v>
      </c>
      <c r="T66" s="242">
        <f t="shared" si="7"/>
        <v>1.175600976137805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-249281571.06999978</v>
      </c>
      <c r="H67" s="251">
        <f>+SUMPRODUCT(('2015'!$G160:$R160)*('2015'!$G$5:$R$5&lt;=Master!$B$3))</f>
        <v>71314575.629580051</v>
      </c>
      <c r="I67" s="252">
        <f t="shared" si="0"/>
        <v>-320596146.69957983</v>
      </c>
      <c r="J67" s="253">
        <f t="shared" si="1"/>
        <v>-4.4955206403360002</v>
      </c>
      <c r="K67" s="251">
        <f>+SUMPRODUCT(('2014'!$G66:$R66)*('2014'!$G$5:$R$5&lt;=Master!$B$3))</f>
        <v>-78831340.959999859</v>
      </c>
      <c r="L67" s="252">
        <f t="shared" si="2"/>
        <v>-170450230.10999992</v>
      </c>
      <c r="M67" s="254">
        <f t="shared" si="3"/>
        <v>2.1622140132880499</v>
      </c>
      <c r="N67" s="255">
        <f>+INDEX('2015'!$1:$1048576,MATCH('Analitika - 2015'!$A67,'2015'!$A:$A,0),MATCH('Analitika - 2015'!$N$6,'2015'!$6:$6,0))</f>
        <v>41750390.000000022</v>
      </c>
      <c r="O67" s="251">
        <f>+INDEX('2015'!$1:$1048576,MATCH(CONCATENATE('Analitika - 2015'!$A67,"p"),'2015'!$A:$A,0),MATCH('Analitika - 2015'!$O$6,'2015'!$101:$101,0))</f>
        <v>-13953036.675078079</v>
      </c>
      <c r="P67" s="252">
        <f t="shared" si="4"/>
        <v>55703426.675078101</v>
      </c>
      <c r="Q67" s="253">
        <f t="shared" si="5"/>
        <v>-3.9922081459566146</v>
      </c>
      <c r="R67" s="251">
        <f>+INDEX('2014'!$1:$1048576,MATCH('Analitika - 2015'!$A67,'2014'!$A:$A,0),MATCH('Analitika - 2015'!$R$6,'2014'!$6:$6,0))</f>
        <v>26503968.94000002</v>
      </c>
      <c r="S67" s="252">
        <f t="shared" si="6"/>
        <v>15246421.060000002</v>
      </c>
      <c r="T67" s="256">
        <f t="shared" si="7"/>
        <v>0.57525048774826981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2015-07</v>
      </c>
      <c r="O6" s="169" t="str">
        <f>+CONCATENATE(N6,"p")</f>
        <v>2015-07p</v>
      </c>
      <c r="P6" s="153"/>
      <c r="Q6" s="153"/>
      <c r="R6" s="169" t="str">
        <f>+IF(Master!B3-10&gt;=0,CONCATENATE(Master!B4-1,"-",Master!B3),CONCATENATE(Master!B4-1,"-0",Master!B3))</f>
        <v>2014-07</v>
      </c>
      <c r="S6" s="153"/>
      <c r="T6" s="153"/>
    </row>
    <row r="7" spans="1:20">
      <c r="A7" s="170"/>
      <c r="B7" s="364" t="s">
        <v>714</v>
      </c>
      <c r="C7" s="365"/>
      <c r="D7" s="365"/>
      <c r="E7" s="365"/>
      <c r="F7" s="365"/>
      <c r="G7" s="372" t="s">
        <v>712</v>
      </c>
      <c r="H7" s="373"/>
      <c r="I7" s="373"/>
      <c r="J7" s="373"/>
      <c r="K7" s="373"/>
      <c r="L7" s="373"/>
      <c r="M7" s="374"/>
      <c r="N7" s="375" t="str">
        <f>+Master!G235</f>
        <v>Decembar</v>
      </c>
      <c r="O7" s="373"/>
      <c r="P7" s="373"/>
      <c r="Q7" s="373"/>
      <c r="R7" s="373"/>
      <c r="S7" s="373"/>
      <c r="T7" s="376"/>
    </row>
    <row r="8" spans="1:20">
      <c r="A8" s="170"/>
      <c r="B8" s="366"/>
      <c r="C8" s="367"/>
      <c r="D8" s="367"/>
      <c r="E8" s="367"/>
      <c r="F8" s="368"/>
      <c r="G8" s="171" t="str">
        <f>+Master!G18</f>
        <v>Ostvarenje</v>
      </c>
      <c r="H8" s="171" t="str">
        <f>+Master!G17</f>
        <v>Plan</v>
      </c>
      <c r="I8" s="377" t="str">
        <f>+Master!G252</f>
        <v>Odstupanje</v>
      </c>
      <c r="J8" s="377"/>
      <c r="K8" s="171" t="str">
        <f>+CONCATENATE(Master!G238," ",Master!B4-1)</f>
        <v>Jan - Jul 2014</v>
      </c>
      <c r="L8" s="377" t="str">
        <f>+I8</f>
        <v>Odstupanje</v>
      </c>
      <c r="M8" s="378"/>
      <c r="N8" s="172" t="str">
        <f>+G8</f>
        <v>Ostvarenje</v>
      </c>
      <c r="O8" s="171" t="str">
        <f>+H8</f>
        <v>Plan</v>
      </c>
      <c r="P8" s="377" t="str">
        <f>+I8</f>
        <v>Odstupanje</v>
      </c>
      <c r="Q8" s="377"/>
      <c r="R8" s="171" t="str">
        <f>+CONCATENATE(Master!G237," ",Master!B4-1)</f>
        <v>Jul 2014</v>
      </c>
      <c r="S8" s="377" t="str">
        <f>+P8</f>
        <v>Odstupanje</v>
      </c>
      <c r="T8" s="379"/>
    </row>
    <row r="9" spans="1:20" ht="15.7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46" t="str">
        <f>+VLOOKUP($A54,Master!$D$22:$G$218,4,FALSE)</f>
        <v>Otplata obaveza iz prethodnih godina</v>
      </c>
      <c r="C54" s="347"/>
      <c r="D54" s="347"/>
      <c r="E54" s="347"/>
      <c r="F54" s="347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46" t="str">
        <f>+VLOOKUP($A55,Master!$D$22:$G$220,4,FALSE)</f>
        <v>Neto povećanje obaveza</v>
      </c>
      <c r="C55" s="347"/>
      <c r="D55" s="347"/>
      <c r="E55" s="347"/>
      <c r="F55" s="347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36" t="str">
        <f>+VLOOKUP($A62,Master!$D$22:$G$218,4,FALSE)</f>
        <v>Nedostajuća sredstva</v>
      </c>
      <c r="C62" s="337"/>
      <c r="D62" s="337"/>
      <c r="E62" s="337"/>
      <c r="F62" s="33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38" t="str">
        <f>+VLOOKUP($A63,Master!$D$22:$G$218,4,FALSE)</f>
        <v>Finansiranje</v>
      </c>
      <c r="C63" s="339"/>
      <c r="D63" s="339"/>
      <c r="E63" s="339"/>
      <c r="F63" s="33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34" t="str">
        <f>+VLOOKUP($A64,Master!$D$22:$G$218,4,FALSE)</f>
        <v>Pozajmice i krediti od domaćih izvora</v>
      </c>
      <c r="C64" s="335"/>
      <c r="D64" s="335"/>
      <c r="E64" s="335"/>
      <c r="F64" s="33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30" t="str">
        <f>+VLOOKUP($A65,Master!$D$22:$G$218,4,FALSE)</f>
        <v>Pozajmice i krediti od inostranih izvora</v>
      </c>
      <c r="C65" s="331"/>
      <c r="D65" s="331"/>
      <c r="E65" s="331"/>
      <c r="F65" s="33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30" t="str">
        <f>+VLOOKUP($A66,Master!$D$22:$G$218,4,FALSE)</f>
        <v>Primici od prodaje imovine</v>
      </c>
      <c r="C66" s="331"/>
      <c r="D66" s="331"/>
      <c r="E66" s="331"/>
      <c r="F66" s="33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activeCell="DK219" sqref="DK219"/>
      <selection pane="bottomLeft" activeCell="T56" sqref="T56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2015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3580100000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tr">
        <f>+Master!G238</f>
        <v>Jan - Jul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71181346.609999985</v>
      </c>
      <c r="H10" s="177">
        <f t="shared" ref="H10:R10" si="1">+H11+H20+SUM(H25:H29)</f>
        <v>86772014.340000004</v>
      </c>
      <c r="I10" s="177">
        <f t="shared" si="1"/>
        <v>100330756.79999997</v>
      </c>
      <c r="J10" s="177">
        <f t="shared" si="1"/>
        <v>111553145.60000001</v>
      </c>
      <c r="K10" s="177">
        <f t="shared" si="1"/>
        <v>99802277.800000012</v>
      </c>
      <c r="L10" s="177">
        <f t="shared" si="1"/>
        <v>118195451.23</v>
      </c>
      <c r="M10" s="177">
        <f t="shared" si="1"/>
        <v>127474955.42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715309947.79999995</v>
      </c>
      <c r="T10" s="266">
        <f>+S10/$T$7</f>
        <v>0.19980166693667772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48650345.919999994</v>
      </c>
      <c r="H11" s="183">
        <f t="shared" ref="H11:R11" si="2">+SUM(H12:H19)</f>
        <v>51592469.18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443654079.72999996</v>
      </c>
      <c r="T11" s="269">
        <f t="shared" ref="T11:T66" si="4">+S11/$T$7</f>
        <v>0.12392225907935532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48717183.709999993</v>
      </c>
      <c r="T12" s="271">
        <f t="shared" si="4"/>
        <v>1.3607771768944999E-2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35612717.869999997</v>
      </c>
      <c r="T13" s="271">
        <f t="shared" si="4"/>
        <v>9.9474086952878408E-3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742642.81</v>
      </c>
      <c r="T14" s="271">
        <f t="shared" si="4"/>
        <v>2.0743633138739143E-4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255670504.95999998</v>
      </c>
      <c r="T15" s="271">
        <f t="shared" si="4"/>
        <v>7.1414347353425875E-2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9929984.3499999978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86710026.710000008</v>
      </c>
      <c r="T16" s="271">
        <f t="shared" si="4"/>
        <v>2.4220001315605713E-2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12569447.909999998</v>
      </c>
      <c r="T17" s="271">
        <f t="shared" si="4"/>
        <v>3.5109208988575733E-3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402295.89999999991</v>
      </c>
      <c r="I19" s="189">
        <f>+INDEX(DataEx!$1:$1048576,MATCH('2015'!$A19,DataEx!$D:$D,0),MATCH('2015'!I$6,DataEx!$7:$7,0))</f>
        <v>437220.69</v>
      </c>
      <c r="J19" s="189">
        <f>+INDEX(DataEx!$1:$1048576,MATCH('2015'!$A19,DataEx!$D:$D,0),MATCH('2015'!J$6,DataEx!$7:$7,0))</f>
        <v>528926.12</v>
      </c>
      <c r="K19" s="189">
        <f>+INDEX(DataEx!$1:$1048576,MATCH('2015'!$A19,DataEx!$D:$D,0),MATCH('2015'!K$6,DataEx!$7:$7,0))</f>
        <v>542376.13</v>
      </c>
      <c r="L19" s="189">
        <f>+INDEX(DataEx!$1:$1048576,MATCH('2015'!$A19,DataEx!$D:$D,0),MATCH('2015'!L$6,DataEx!$7:$7,0))</f>
        <v>577563.37999999989</v>
      </c>
      <c r="M19" s="189">
        <f>+INDEX(DataEx!$1:$1048576,MATCH('2015'!$A19,DataEx!$D:$D,0),MATCH('2015'!M$6,DataEx!$7:$7,0))</f>
        <v>733553.89000000013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3631555.76</v>
      </c>
      <c r="T19" s="271">
        <f t="shared" si="4"/>
        <v>1.0143727158459261E-3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29761964.470000003</v>
      </c>
      <c r="I20" s="195">
        <f>+INDEX(DataEx!$1:$1048576,MATCH('2015'!$A20,DataEx!$D:$D,0),MATCH('2015'!I$6,DataEx!$7:$7,0))</f>
        <v>34742689.229999982</v>
      </c>
      <c r="J20" s="195">
        <f>+INDEX(DataEx!$1:$1048576,MATCH('2015'!$A20,DataEx!$D:$D,0),MATCH('2015'!J$6,DataEx!$7:$7,0))</f>
        <v>36027646.540000007</v>
      </c>
      <c r="K20" s="195">
        <f>+INDEX(DataEx!$1:$1048576,MATCH('2015'!$A20,DataEx!$D:$D,0),MATCH('2015'!K$6,DataEx!$7:$7,0))</f>
        <v>31171999</v>
      </c>
      <c r="L20" s="195">
        <f>+INDEX(DataEx!$1:$1048576,MATCH('2015'!$A20,DataEx!$D:$D,0),MATCH('2015'!L$6,DataEx!$7:$7,0))</f>
        <v>36861388.580000021</v>
      </c>
      <c r="M20" s="195">
        <f>+INDEX(DataEx!$1:$1048576,MATCH('2015'!$A20,DataEx!$D:$D,0),MATCH('2015'!M$6,DataEx!$7:$7,0))</f>
        <v>41869300.420000009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229769356.61000004</v>
      </c>
      <c r="T20" s="274">
        <f t="shared" si="4"/>
        <v>6.4179591801904981E-2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17929835.500000011</v>
      </c>
      <c r="I21" s="189">
        <f>+INDEX(DataEx!$1:$1048576,MATCH('2015'!$A21,DataEx!$D:$D,0),MATCH('2015'!I$6,DataEx!$7:$7,0))</f>
        <v>20966658.349999998</v>
      </c>
      <c r="J21" s="189">
        <f>+INDEX(DataEx!$1:$1048576,MATCH('2015'!$A21,DataEx!$D:$D,0),MATCH('2015'!J$6,DataEx!$7:$7,0))</f>
        <v>21707838.580000013</v>
      </c>
      <c r="K21" s="189">
        <f>+INDEX(DataEx!$1:$1048576,MATCH('2015'!$A21,DataEx!$D:$D,0),MATCH('2015'!K$6,DataEx!$7:$7,0))</f>
        <v>18812433.620000005</v>
      </c>
      <c r="L21" s="189">
        <f>+INDEX(DataEx!$1:$1048576,MATCH('2015'!$A21,DataEx!$D:$D,0),MATCH('2015'!L$6,DataEx!$7:$7,0))</f>
        <v>22230880.830000017</v>
      </c>
      <c r="M21" s="189">
        <f>+INDEX(DataEx!$1:$1048576,MATCH('2015'!$A21,DataEx!$D:$D,0),MATCH('2015'!M$6,DataEx!$7:$7,0))</f>
        <v>25263471.430000011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138575596.64000005</v>
      </c>
      <c r="T21" s="271">
        <f t="shared" si="4"/>
        <v>3.8707186011563935E-2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10232820.059999991</v>
      </c>
      <c r="I22" s="189">
        <f>+INDEX(DataEx!$1:$1048576,MATCH('2015'!$A22,DataEx!$D:$D,0),MATCH('2015'!I$6,DataEx!$7:$7,0))</f>
        <v>11914746.479999989</v>
      </c>
      <c r="J22" s="189">
        <f>+INDEX(DataEx!$1:$1048576,MATCH('2015'!$A22,DataEx!$D:$D,0),MATCH('2015'!J$6,DataEx!$7:$7,0))</f>
        <v>12374414.689999998</v>
      </c>
      <c r="K22" s="189">
        <f>+INDEX(DataEx!$1:$1048576,MATCH('2015'!$A22,DataEx!$D:$D,0),MATCH('2015'!K$6,DataEx!$7:$7,0))</f>
        <v>10681950.839999996</v>
      </c>
      <c r="L22" s="189">
        <f>+INDEX(DataEx!$1:$1048576,MATCH('2015'!$A22,DataEx!$D:$D,0),MATCH('2015'!L$6,DataEx!$7:$7,0))</f>
        <v>12634484.650000002</v>
      </c>
      <c r="M22" s="189">
        <f>+INDEX(DataEx!$1:$1048576,MATCH('2015'!$A22,DataEx!$D:$D,0),MATCH('2015'!M$6,DataEx!$7:$7,0))</f>
        <v>14433362.059999995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78906561.169999957</v>
      </c>
      <c r="T22" s="271">
        <f t="shared" si="4"/>
        <v>2.2040323222814993E-2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825014.52999999945</v>
      </c>
      <c r="I23" s="189">
        <f>+INDEX(DataEx!$1:$1048576,MATCH('2015'!$A23,DataEx!$D:$D,0),MATCH('2015'!I$6,DataEx!$7:$7,0))</f>
        <v>963008.57000000007</v>
      </c>
      <c r="J23" s="189">
        <f>+INDEX(DataEx!$1:$1048576,MATCH('2015'!$A23,DataEx!$D:$D,0),MATCH('2015'!J$6,DataEx!$7:$7,0))</f>
        <v>1000044.4400000005</v>
      </c>
      <c r="K23" s="189">
        <f>+INDEX(DataEx!$1:$1048576,MATCH('2015'!$A23,DataEx!$D:$D,0),MATCH('2015'!K$6,DataEx!$7:$7,0))</f>
        <v>865659.34000000008</v>
      </c>
      <c r="L23" s="189">
        <f>+INDEX(DataEx!$1:$1048576,MATCH('2015'!$A23,DataEx!$D:$D,0),MATCH('2015'!L$6,DataEx!$7:$7,0))</f>
        <v>1020289.0099999999</v>
      </c>
      <c r="M23" s="189">
        <f>+INDEX(DataEx!$1:$1048576,MATCH('2015'!$A23,DataEx!$D:$D,0),MATCH('2015'!M$6,DataEx!$7:$7,0))</f>
        <v>1165990.0600000005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6373038.25</v>
      </c>
      <c r="T23" s="271">
        <f t="shared" si="4"/>
        <v>1.7801285578615122E-3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774294.38000000035</v>
      </c>
      <c r="I24" s="189">
        <f>+INDEX(DataEx!$1:$1048576,MATCH('2015'!$A24,DataEx!$D:$D,0),MATCH('2015'!I$6,DataEx!$7:$7,0))</f>
        <v>898275.83000000007</v>
      </c>
      <c r="J24" s="189">
        <f>+INDEX(DataEx!$1:$1048576,MATCH('2015'!$A24,DataEx!$D:$D,0),MATCH('2015'!J$6,DataEx!$7:$7,0))</f>
        <v>945348.83000000019</v>
      </c>
      <c r="K24" s="189">
        <f>+INDEX(DataEx!$1:$1048576,MATCH('2015'!$A24,DataEx!$D:$D,0),MATCH('2015'!K$6,DataEx!$7:$7,0))</f>
        <v>811955.19999999972</v>
      </c>
      <c r="L24" s="189">
        <f>+INDEX(DataEx!$1:$1048576,MATCH('2015'!$A24,DataEx!$D:$D,0),MATCH('2015'!L$6,DataEx!$7:$7,0))</f>
        <v>975734.09</v>
      </c>
      <c r="M24" s="189">
        <f>+INDEX(DataEx!$1:$1048576,MATCH('2015'!$A24,DataEx!$D:$D,0),MATCH('2015'!M$6,DataEx!$7:$7,0))</f>
        <v>1006476.8699999998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5914160.5500000007</v>
      </c>
      <c r="T24" s="271">
        <f t="shared" si="4"/>
        <v>1.6519540096645348E-3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+INDEX(DataEx!$1:$1048576,MATCH('2015'!$A25,DataEx!$D:$D,0),MATCH('2015'!G$6,DataEx!$7:$7,0))</f>
        <v>706842.14</v>
      </c>
      <c r="H25" s="201">
        <f>+INDEX(DataEx!$1:$1048576,MATCH('2015'!$A25,DataEx!$D:$D,0),MATCH('2015'!H$6,DataEx!$7:$7,0))</f>
        <v>891170.60999999975</v>
      </c>
      <c r="I25" s="201">
        <f>+INDEX(DataEx!$1:$1048576,MATCH('2015'!$A25,DataEx!$D:$D,0),MATCH('2015'!I$6,DataEx!$7:$7,0))</f>
        <v>1005157.1000000003</v>
      </c>
      <c r="J25" s="201">
        <f>+INDEX(DataEx!$1:$1048576,MATCH('2015'!$A25,DataEx!$D:$D,0),MATCH('2015'!J$6,DataEx!$7:$7,0))</f>
        <v>971110.91999999993</v>
      </c>
      <c r="K25" s="201">
        <f>+INDEX(DataEx!$1:$1048576,MATCH('2015'!$A25,DataEx!$D:$D,0),MATCH('2015'!K$6,DataEx!$7:$7,0))</f>
        <v>893907.30999999994</v>
      </c>
      <c r="L25" s="201">
        <f>+INDEX(DataEx!$1:$1048576,MATCH('2015'!$A25,DataEx!$D:$D,0),MATCH('2015'!L$6,DataEx!$7:$7,0))</f>
        <v>1263844.4900000002</v>
      </c>
      <c r="M25" s="201">
        <f>+INDEX(DataEx!$1:$1048576,MATCH('2015'!$A25,DataEx!$D:$D,0),MATCH('2015'!M$6,DataEx!$7:$7,0))</f>
        <v>1233348.6099999999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6965381.1799999997</v>
      </c>
      <c r="T25" s="274">
        <f t="shared" si="4"/>
        <v>1.9455828552275075E-3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1045966.4</v>
      </c>
      <c r="I26" s="201">
        <f>+INDEX(DataEx!$1:$1048576,MATCH('2015'!$A26,DataEx!$D:$D,0),MATCH('2015'!I$6,DataEx!$7:$7,0))</f>
        <v>1519129.5299999998</v>
      </c>
      <c r="J26" s="201">
        <f>+INDEX(DataEx!$1:$1048576,MATCH('2015'!$A26,DataEx!$D:$D,0),MATCH('2015'!J$6,DataEx!$7:$7,0))</f>
        <v>925997.17999999993</v>
      </c>
      <c r="K26" s="201">
        <f>+INDEX(DataEx!$1:$1048576,MATCH('2015'!$A26,DataEx!$D:$D,0),MATCH('2015'!K$6,DataEx!$7:$7,0))</f>
        <v>2000871.4600000004</v>
      </c>
      <c r="L26" s="201">
        <f>+INDEX(DataEx!$1:$1048576,MATCH('2015'!$A26,DataEx!$D:$D,0),MATCH('2015'!L$6,DataEx!$7:$7,0))</f>
        <v>3067345.37</v>
      </c>
      <c r="M26" s="201">
        <f>+INDEX(DataEx!$1:$1048576,MATCH('2015'!$A26,DataEx!$D:$D,0),MATCH('2015'!M$6,DataEx!$7:$7,0))</f>
        <v>3701757.8800000008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12965834.040000001</v>
      </c>
      <c r="T26" s="274">
        <f t="shared" si="4"/>
        <v>3.6216401888215415E-3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+INDEX(DataEx!$1:$1048576,MATCH('2015'!$A27,DataEx!$D:$D,0),MATCH('2015'!G$6,DataEx!$7:$7,0))</f>
        <v>1079000.5799999996</v>
      </c>
      <c r="H27" s="201">
        <f>+INDEX(DataEx!$1:$1048576,MATCH('2015'!$A27,DataEx!$D:$D,0),MATCH('2015'!H$6,DataEx!$7:$7,0))</f>
        <v>1357152.6799999995</v>
      </c>
      <c r="I27" s="201">
        <f>+INDEX(DataEx!$1:$1048576,MATCH('2015'!$A27,DataEx!$D:$D,0),MATCH('2015'!I$6,DataEx!$7:$7,0))</f>
        <v>1908825.9099999992</v>
      </c>
      <c r="J27" s="201">
        <f>+INDEX(DataEx!$1:$1048576,MATCH('2015'!$A27,DataEx!$D:$D,0),MATCH('2015'!J$6,DataEx!$7:$7,0))</f>
        <v>3053596.8600000003</v>
      </c>
      <c r="K27" s="201">
        <f>+INDEX(DataEx!$1:$1048576,MATCH('2015'!$A27,DataEx!$D:$D,0),MATCH('2015'!K$6,DataEx!$7:$7,0))</f>
        <v>2679781.1700000018</v>
      </c>
      <c r="L27" s="201">
        <f>+INDEX(DataEx!$1:$1048576,MATCH('2015'!$A27,DataEx!$D:$D,0),MATCH('2015'!L$6,DataEx!$7:$7,0))</f>
        <v>2215877.5199999982</v>
      </c>
      <c r="M27" s="201">
        <f>+INDEX(DataEx!$1:$1048576,MATCH('2015'!$A27,DataEx!$D:$D,0),MATCH('2015'!M$6,DataEx!$7:$7,0))</f>
        <v>2301731.5600000005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14595966.279999997</v>
      </c>
      <c r="T27" s="274">
        <f t="shared" si="4"/>
        <v>4.0769716711823688E-3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1847442.89</v>
      </c>
      <c r="I28" s="201">
        <f>+INDEX(DataEx!$1:$1048576,MATCH('2015'!$A28,DataEx!$D:$D,0),MATCH('2015'!I$6,DataEx!$7:$7,0))</f>
        <v>506716.21999999991</v>
      </c>
      <c r="J28" s="201">
        <f>+INDEX(DataEx!$1:$1048576,MATCH('2015'!$A28,DataEx!$D:$D,0),MATCH('2015'!J$6,DataEx!$7:$7,0))</f>
        <v>364215.68999999994</v>
      </c>
      <c r="K28" s="201">
        <f>+INDEX(DataEx!$1:$1048576,MATCH('2015'!$A28,DataEx!$D:$D,0),MATCH('2015'!K$6,DataEx!$7:$7,0))</f>
        <v>398596.26999999996</v>
      </c>
      <c r="L28" s="201">
        <f>+INDEX(DataEx!$1:$1048576,MATCH('2015'!$A28,DataEx!$D:$D,0),MATCH('2015'!L$6,DataEx!$7:$7,0))</f>
        <v>952416.52</v>
      </c>
      <c r="M28" s="201">
        <f>+INDEX(DataEx!$1:$1048576,MATCH('2015'!$A28,DataEx!$D:$D,0),MATCH('2015'!M$6,DataEx!$7:$7,0))</f>
        <v>90543.209999999992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4604066.12</v>
      </c>
      <c r="T28" s="274">
        <f t="shared" si="4"/>
        <v>1.2860160665903188E-3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275848.11000000004</v>
      </c>
      <c r="I29" s="201">
        <f>+INDEX(DataEx!$1:$1048576,MATCH('2015'!$A29,DataEx!$D:$D,0),MATCH('2015'!I$6,DataEx!$7:$7,0))</f>
        <v>287203.82000000007</v>
      </c>
      <c r="J29" s="201">
        <f>+INDEX(DataEx!$1:$1048576,MATCH('2015'!$A29,DataEx!$D:$D,0),MATCH('2015'!J$6,DataEx!$7:$7,0))</f>
        <v>570763.18999999994</v>
      </c>
      <c r="K29" s="201">
        <f>+INDEX(DataEx!$1:$1048576,MATCH('2015'!$A29,DataEx!$D:$D,0),MATCH('2015'!K$6,DataEx!$7:$7,0))</f>
        <v>142862.19000000003</v>
      </c>
      <c r="L29" s="201">
        <f>+INDEX(DataEx!$1:$1048576,MATCH('2015'!$A29,DataEx!$D:$D,0),MATCH('2015'!L$6,DataEx!$7:$7,0))</f>
        <v>464110.17999999993</v>
      </c>
      <c r="M29" s="201">
        <f>+INDEX(DataEx!$1:$1048576,MATCH('2015'!$A29,DataEx!$D:$D,0),MATCH('2015'!M$6,DataEx!$7:$7,0))</f>
        <v>752588.29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2755263.84</v>
      </c>
      <c r="T29" s="277">
        <f t="shared" si="4"/>
        <v>7.6960527359570959E-4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93119537.460000023</v>
      </c>
      <c r="H30" s="177">
        <f t="shared" ref="H30:R30" si="5">+H32+H43+H49+SUM(H50:H54)</f>
        <v>108057426.51000005</v>
      </c>
      <c r="I30" s="177">
        <f t="shared" si="5"/>
        <v>111313688.47000001</v>
      </c>
      <c r="J30" s="177">
        <f t="shared" si="5"/>
        <v>140741896.49000001</v>
      </c>
      <c r="K30" s="177">
        <f t="shared" si="5"/>
        <v>113295050.42000002</v>
      </c>
      <c r="L30" s="177">
        <f t="shared" si="5"/>
        <v>139239026.74000001</v>
      </c>
      <c r="M30" s="177">
        <f t="shared" si="5"/>
        <v>125070570.16000003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830837196.25000024</v>
      </c>
      <c r="T30" s="279">
        <f t="shared" si="4"/>
        <v>0.23207094669143327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92906938.330000028</v>
      </c>
      <c r="H31" s="207">
        <f t="shared" ref="H31:R31" si="6">+H30-H50</f>
        <v>95015308.160000056</v>
      </c>
      <c r="I31" s="207">
        <f t="shared" si="6"/>
        <v>107888215.80000001</v>
      </c>
      <c r="J31" s="207">
        <f t="shared" si="6"/>
        <v>124725043.03000002</v>
      </c>
      <c r="K31" s="207">
        <f t="shared" si="6"/>
        <v>110921447.28000002</v>
      </c>
      <c r="L31" s="207">
        <f t="shared" si="6"/>
        <v>126825140.61000001</v>
      </c>
      <c r="M31" s="207">
        <f t="shared" si="6"/>
        <v>120373422.45000002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778655515.66000021</v>
      </c>
      <c r="T31" s="281">
        <f t="shared" si="4"/>
        <v>0.21749546539482142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40114151.419999994</v>
      </c>
      <c r="H32" s="213">
        <f t="shared" ref="H32:R32" si="7">+SUM(H33:H42)</f>
        <v>45951425.210000023</v>
      </c>
      <c r="I32" s="213">
        <f t="shared" si="7"/>
        <v>52780143.020000003</v>
      </c>
      <c r="J32" s="213">
        <f t="shared" si="7"/>
        <v>62848965.050000012</v>
      </c>
      <c r="K32" s="213">
        <f t="shared" si="7"/>
        <v>59572004.990000002</v>
      </c>
      <c r="L32" s="213">
        <f t="shared" si="7"/>
        <v>46791450.780000001</v>
      </c>
      <c r="M32" s="213">
        <f t="shared" si="7"/>
        <v>53421895.880000047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361480036.35000008</v>
      </c>
      <c r="T32" s="269">
        <f t="shared" si="4"/>
        <v>0.10096925682243515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+INDEX(DataEx!$1:$1048576,MATCH('2015'!$A33,DataEx!$D:$D,0),MATCH('2015'!G$6,DataEx!$7:$7,0))</f>
        <v>31417131.419999998</v>
      </c>
      <c r="H33" s="189">
        <f>+INDEX(DataEx!$1:$1048576,MATCH('2015'!$A33,DataEx!$D:$D,0),MATCH('2015'!H$6,DataEx!$7:$7,0))</f>
        <v>31713123.150000025</v>
      </c>
      <c r="I33" s="189">
        <f>+INDEX(DataEx!$1:$1048576,MATCH('2015'!$A33,DataEx!$D:$D,0),MATCH('2015'!I$6,DataEx!$7:$7,0))</f>
        <v>31097646.160000004</v>
      </c>
      <c r="J33" s="189">
        <f>+INDEX(DataEx!$1:$1048576,MATCH('2015'!$A33,DataEx!$D:$D,0),MATCH('2015'!J$6,DataEx!$7:$7,0))</f>
        <v>30027106.569999997</v>
      </c>
      <c r="K33" s="189">
        <f>+INDEX(DataEx!$1:$1048576,MATCH('2015'!$A33,DataEx!$D:$D,0),MATCH('2015'!K$6,DataEx!$7:$7,0))</f>
        <v>30719874.460000001</v>
      </c>
      <c r="L33" s="189">
        <f>+INDEX(DataEx!$1:$1048576,MATCH('2015'!$A33,DataEx!$D:$D,0),MATCH('2015'!L$6,DataEx!$7:$7,0))</f>
        <v>31555486.389999993</v>
      </c>
      <c r="M33" s="189">
        <f>+INDEX(DataEx!$1:$1048576,MATCH('2015'!$A33,DataEx!$D:$D,0),MATCH('2015'!M$6,DataEx!$7:$7,0))</f>
        <v>33924786.88000004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220455155.03000003</v>
      </c>
      <c r="T33" s="271">
        <f t="shared" si="4"/>
        <v>6.1577932189045011E-2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786646.2300000001</v>
      </c>
      <c r="I34" s="189">
        <f>+INDEX(DataEx!$1:$1048576,MATCH('2015'!$A34,DataEx!$D:$D,0),MATCH('2015'!I$6,DataEx!$7:$7,0))</f>
        <v>1465514.319999998</v>
      </c>
      <c r="J34" s="189">
        <f>+INDEX(DataEx!$1:$1048576,MATCH('2015'!$A34,DataEx!$D:$D,0),MATCH('2015'!J$6,DataEx!$7:$7,0))</f>
        <v>2142336.950000002</v>
      </c>
      <c r="K34" s="189">
        <f>+INDEX(DataEx!$1:$1048576,MATCH('2015'!$A34,DataEx!$D:$D,0),MATCH('2015'!K$6,DataEx!$7:$7,0))</f>
        <v>810226.86000000068</v>
      </c>
      <c r="L34" s="189">
        <f>+INDEX(DataEx!$1:$1048576,MATCH('2015'!$A34,DataEx!$D:$D,0),MATCH('2015'!L$6,DataEx!$7:$7,0))</f>
        <v>1128717.030000001</v>
      </c>
      <c r="M34" s="189">
        <f>+INDEX(DataEx!$1:$1048576,MATCH('2015'!$A34,DataEx!$D:$D,0),MATCH('2015'!M$6,DataEx!$7:$7,0))</f>
        <v>1168960.2600000005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7830936.7600000026</v>
      </c>
      <c r="T34" s="271">
        <f t="shared" si="4"/>
        <v>2.1873514035920792E-3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2630606.9400000004</v>
      </c>
      <c r="I35" s="189">
        <f>+INDEX(DataEx!$1:$1048576,MATCH('2015'!$A35,DataEx!$D:$D,0),MATCH('2015'!I$6,DataEx!$7:$7,0))</f>
        <v>2148164.209999999</v>
      </c>
      <c r="J35" s="189">
        <f>+INDEX(DataEx!$1:$1048576,MATCH('2015'!$A35,DataEx!$D:$D,0),MATCH('2015'!J$6,DataEx!$7:$7,0))</f>
        <v>1773807.4399999995</v>
      </c>
      <c r="K35" s="189">
        <f>+INDEX(DataEx!$1:$1048576,MATCH('2015'!$A35,DataEx!$D:$D,0),MATCH('2015'!K$6,DataEx!$7:$7,0))</f>
        <v>1663095.6299999994</v>
      </c>
      <c r="L35" s="189">
        <f>+INDEX(DataEx!$1:$1048576,MATCH('2015'!$A35,DataEx!$D:$D,0),MATCH('2015'!L$6,DataEx!$7:$7,0))</f>
        <v>1398738.97</v>
      </c>
      <c r="M35" s="189">
        <f>+INDEX(DataEx!$1:$1048576,MATCH('2015'!$A35,DataEx!$D:$D,0),MATCH('2015'!M$6,DataEx!$7:$7,0))</f>
        <v>1570319.5000000002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11826176.079999998</v>
      </c>
      <c r="T35" s="271">
        <f t="shared" si="4"/>
        <v>3.3033088684673606E-3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+INDEX(DataEx!$1:$1048576,MATCH('2015'!$A36,DataEx!$D:$D,0),MATCH('2015'!G$6,DataEx!$7:$7,0))</f>
        <v>1667941.2800000003</v>
      </c>
      <c r="H36" s="189">
        <f>+INDEX(DataEx!$1:$1048576,MATCH('2015'!$A36,DataEx!$D:$D,0),MATCH('2015'!H$6,DataEx!$7:$7,0))</f>
        <v>2872903.4800000028</v>
      </c>
      <c r="I36" s="189">
        <f>+INDEX(DataEx!$1:$1048576,MATCH('2015'!$A36,DataEx!$D:$D,0),MATCH('2015'!I$6,DataEx!$7:$7,0))</f>
        <v>3755417.1200000113</v>
      </c>
      <c r="J36" s="189">
        <f>+INDEX(DataEx!$1:$1048576,MATCH('2015'!$A36,DataEx!$D:$D,0),MATCH('2015'!J$6,DataEx!$7:$7,0))</f>
        <v>4647276.9100000048</v>
      </c>
      <c r="K36" s="189">
        <f>+INDEX(DataEx!$1:$1048576,MATCH('2015'!$A36,DataEx!$D:$D,0),MATCH('2015'!K$6,DataEx!$7:$7,0))</f>
        <v>3742204.4500000062</v>
      </c>
      <c r="L36" s="189">
        <f>+INDEX(DataEx!$1:$1048576,MATCH('2015'!$A36,DataEx!$D:$D,0),MATCH('2015'!L$6,DataEx!$7:$7,0))</f>
        <v>3232228.5500000026</v>
      </c>
      <c r="M36" s="189">
        <f>+INDEX(DataEx!$1:$1048576,MATCH('2015'!$A36,DataEx!$D:$D,0),MATCH('2015'!M$6,DataEx!$7:$7,0))</f>
        <v>5116631.2200000025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25034603.010000031</v>
      </c>
      <c r="T36" s="271">
        <f t="shared" si="4"/>
        <v>6.9927105416049918E-3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1430948.2699999996</v>
      </c>
      <c r="I37" s="189">
        <f>+INDEX(DataEx!$1:$1048576,MATCH('2015'!$A37,DataEx!$D:$D,0),MATCH('2015'!I$6,DataEx!$7:$7,0))</f>
        <v>1541159.98</v>
      </c>
      <c r="J37" s="189">
        <f>+INDEX(DataEx!$1:$1048576,MATCH('2015'!$A37,DataEx!$D:$D,0),MATCH('2015'!J$6,DataEx!$7:$7,0))</f>
        <v>1495923.86</v>
      </c>
      <c r="K37" s="189">
        <f>+INDEX(DataEx!$1:$1048576,MATCH('2015'!$A37,DataEx!$D:$D,0),MATCH('2015'!K$6,DataEx!$7:$7,0))</f>
        <v>1537431.38</v>
      </c>
      <c r="L37" s="189">
        <f>+INDEX(DataEx!$1:$1048576,MATCH('2015'!$A37,DataEx!$D:$D,0),MATCH('2015'!L$6,DataEx!$7:$7,0))</f>
        <v>1471949.0899999999</v>
      </c>
      <c r="M37" s="189">
        <f>+INDEX(DataEx!$1:$1048576,MATCH('2015'!$A37,DataEx!$D:$D,0),MATCH('2015'!M$6,DataEx!$7:$7,0))</f>
        <v>787559.14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8870544.1399999987</v>
      </c>
      <c r="T37" s="271">
        <f t="shared" si="4"/>
        <v>2.4777364151839332E-3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2890207.88</v>
      </c>
      <c r="I38" s="189">
        <f>+INDEX(DataEx!$1:$1048576,MATCH('2015'!$A38,DataEx!$D:$D,0),MATCH('2015'!I$6,DataEx!$7:$7,0))</f>
        <v>5040573.9700000007</v>
      </c>
      <c r="J38" s="189">
        <f>+INDEX(DataEx!$1:$1048576,MATCH('2015'!$A38,DataEx!$D:$D,0),MATCH('2015'!J$6,DataEx!$7:$7,0))</f>
        <v>19073852.520000003</v>
      </c>
      <c r="K38" s="189">
        <f>+INDEX(DataEx!$1:$1048576,MATCH('2015'!$A38,DataEx!$D:$D,0),MATCH('2015'!K$6,DataEx!$7:$7,0))</f>
        <v>15976194.35</v>
      </c>
      <c r="L38" s="189">
        <f>+INDEX(DataEx!$1:$1048576,MATCH('2015'!$A38,DataEx!$D:$D,0),MATCH('2015'!L$6,DataEx!$7:$7,0))</f>
        <v>4369899.47</v>
      </c>
      <c r="M38" s="189">
        <f>+INDEX(DataEx!$1:$1048576,MATCH('2015'!$A38,DataEx!$D:$D,0),MATCH('2015'!M$6,DataEx!$7:$7,0))</f>
        <v>5104939.2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54687118.400000006</v>
      </c>
      <c r="T38" s="271">
        <f t="shared" si="4"/>
        <v>1.527530471215888E-2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317157.60000000009</v>
      </c>
      <c r="I39" s="189">
        <f>+INDEX(DataEx!$1:$1048576,MATCH('2015'!$A39,DataEx!$D:$D,0),MATCH('2015'!I$6,DataEx!$7:$7,0))</f>
        <v>1109766.83</v>
      </c>
      <c r="J39" s="189">
        <f>+INDEX(DataEx!$1:$1048576,MATCH('2015'!$A39,DataEx!$D:$D,0),MATCH('2015'!J$6,DataEx!$7:$7,0))</f>
        <v>602143.53</v>
      </c>
      <c r="K39" s="189">
        <f>+INDEX(DataEx!$1:$1048576,MATCH('2015'!$A39,DataEx!$D:$D,0),MATCH('2015'!K$6,DataEx!$7:$7,0))</f>
        <v>694433.44000000006</v>
      </c>
      <c r="L39" s="189">
        <f>+INDEX(DataEx!$1:$1048576,MATCH('2015'!$A39,DataEx!$D:$D,0),MATCH('2015'!L$6,DataEx!$7:$7,0))</f>
        <v>646801.94999999995</v>
      </c>
      <c r="M39" s="189">
        <f>+INDEX(DataEx!$1:$1048576,MATCH('2015'!$A39,DataEx!$D:$D,0),MATCH('2015'!M$6,DataEx!$7:$7,0))</f>
        <v>742385.64000000025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5144196.49</v>
      </c>
      <c r="T39" s="271">
        <f t="shared" si="4"/>
        <v>1.4368862573671127E-3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1306305.6900000002</v>
      </c>
      <c r="I40" s="189">
        <f>+INDEX(DataEx!$1:$1048576,MATCH('2015'!$A40,DataEx!$D:$D,0),MATCH('2015'!I$6,DataEx!$7:$7,0))</f>
        <v>2404016.9299999992</v>
      </c>
      <c r="J40" s="189">
        <f>+INDEX(DataEx!$1:$1048576,MATCH('2015'!$A40,DataEx!$D:$D,0),MATCH('2015'!J$6,DataEx!$7:$7,0))</f>
        <v>539463.14999999991</v>
      </c>
      <c r="K40" s="189">
        <f>+INDEX(DataEx!$1:$1048576,MATCH('2015'!$A40,DataEx!$D:$D,0),MATCH('2015'!K$6,DataEx!$7:$7,0))</f>
        <v>455124.36999999994</v>
      </c>
      <c r="L40" s="189">
        <f>+INDEX(DataEx!$1:$1048576,MATCH('2015'!$A40,DataEx!$D:$D,0),MATCH('2015'!L$6,DataEx!$7:$7,0))</f>
        <v>403939.28999999992</v>
      </c>
      <c r="M40" s="189">
        <f>+INDEX(DataEx!$1:$1048576,MATCH('2015'!$A40,DataEx!$D:$D,0),MATCH('2015'!M$6,DataEx!$7:$7,0))</f>
        <v>762127.46000000008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6957948.04</v>
      </c>
      <c r="T40" s="271">
        <f t="shared" si="4"/>
        <v>1.9435066171335997E-3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+INDEX(DataEx!$1:$1048576,MATCH('2015'!$A41,DataEx!$D:$D,0),MATCH('2015'!G$6,DataEx!$7:$7,0))</f>
        <v>1041875.1299999997</v>
      </c>
      <c r="H41" s="189">
        <f>+INDEX(DataEx!$1:$1048576,MATCH('2015'!$A41,DataEx!$D:$D,0),MATCH('2015'!H$6,DataEx!$7:$7,0))</f>
        <v>1690971.0999999989</v>
      </c>
      <c r="I41" s="189">
        <f>+INDEX(DataEx!$1:$1048576,MATCH('2015'!$A41,DataEx!$D:$D,0),MATCH('2015'!I$6,DataEx!$7:$7,0))</f>
        <v>2599611.33</v>
      </c>
      <c r="J41" s="189">
        <f>+INDEX(DataEx!$1:$1048576,MATCH('2015'!$A41,DataEx!$D:$D,0),MATCH('2015'!J$6,DataEx!$7:$7,0))</f>
        <v>1938086.8499999989</v>
      </c>
      <c r="K41" s="189">
        <f>+INDEX(DataEx!$1:$1048576,MATCH('2015'!$A41,DataEx!$D:$D,0),MATCH('2015'!K$6,DataEx!$7:$7,0))</f>
        <v>2819257.6400000006</v>
      </c>
      <c r="L41" s="189">
        <f>+INDEX(DataEx!$1:$1048576,MATCH('2015'!$A41,DataEx!$D:$D,0),MATCH('2015'!L$6,DataEx!$7:$7,0))</f>
        <v>1615135.1199999992</v>
      </c>
      <c r="M41" s="189">
        <f>+INDEX(DataEx!$1:$1048576,MATCH('2015'!$A41,DataEx!$D:$D,0),MATCH('2015'!M$6,DataEx!$7:$7,0))</f>
        <v>3404287.5800000015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15109224.749999998</v>
      </c>
      <c r="T41" s="271">
        <f t="shared" si="4"/>
        <v>4.2203359543029522E-3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312554.87</v>
      </c>
      <c r="I42" s="189">
        <f>+INDEX(DataEx!$1:$1048576,MATCH('2015'!$A42,DataEx!$D:$D,0),MATCH('2015'!I$6,DataEx!$7:$7,0))</f>
        <v>1618272.1700000025</v>
      </c>
      <c r="J42" s="189">
        <f>+INDEX(DataEx!$1:$1048576,MATCH('2015'!$A42,DataEx!$D:$D,0),MATCH('2015'!J$6,DataEx!$7:$7,0))</f>
        <v>608967.27</v>
      </c>
      <c r="K42" s="189">
        <f>+INDEX(DataEx!$1:$1048576,MATCH('2015'!$A42,DataEx!$D:$D,0),MATCH('2015'!K$6,DataEx!$7:$7,0))</f>
        <v>1154162.4099999999</v>
      </c>
      <c r="L42" s="189">
        <f>+INDEX(DataEx!$1:$1048576,MATCH('2015'!$A42,DataEx!$D:$D,0),MATCH('2015'!L$6,DataEx!$7:$7,0))</f>
        <v>968554.92</v>
      </c>
      <c r="M42" s="189">
        <f>+INDEX(DataEx!$1:$1048576,MATCH('2015'!$A42,DataEx!$D:$D,0),MATCH('2015'!M$6,DataEx!$7:$7,0))</f>
        <v>839898.99999999977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5564133.6500000022</v>
      </c>
      <c r="T42" s="271">
        <f t="shared" si="4"/>
        <v>1.5541838635792303E-3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39786085.87000002</v>
      </c>
      <c r="H43" s="219">
        <f t="shared" ref="H43:R43" si="8">+SUM(H44:H48)</f>
        <v>40069751.660000004</v>
      </c>
      <c r="I43" s="219">
        <f t="shared" si="8"/>
        <v>40864096.719999999</v>
      </c>
      <c r="J43" s="219">
        <f t="shared" si="8"/>
        <v>40502347.820000008</v>
      </c>
      <c r="K43" s="219">
        <f t="shared" si="8"/>
        <v>40971406.99000001</v>
      </c>
      <c r="L43" s="219">
        <f t="shared" si="8"/>
        <v>40988719.57</v>
      </c>
      <c r="M43" s="219">
        <f t="shared" si="8"/>
        <v>40367487.210000023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283549895.84000009</v>
      </c>
      <c r="T43" s="274">
        <f t="shared" si="4"/>
        <v>7.9201669182425091E-2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5097441.17</v>
      </c>
      <c r="I44" s="189">
        <f>+INDEX(DataEx!$1:$1048576,MATCH('2015'!$A44,DataEx!$D:$D,0),MATCH('2015'!I$6,DataEx!$7:$7,0))</f>
        <v>5071055.13</v>
      </c>
      <c r="J44" s="189">
        <f>+INDEX(DataEx!$1:$1048576,MATCH('2015'!$A44,DataEx!$D:$D,0),MATCH('2015'!J$6,DataEx!$7:$7,0))</f>
        <v>5139689.5999999996</v>
      </c>
      <c r="K44" s="189">
        <f>+INDEX(DataEx!$1:$1048576,MATCH('2015'!$A44,DataEx!$D:$D,0),MATCH('2015'!K$6,DataEx!$7:$7,0))</f>
        <v>4851223.5199999996</v>
      </c>
      <c r="L44" s="189">
        <f>+INDEX(DataEx!$1:$1048576,MATCH('2015'!$A44,DataEx!$D:$D,0),MATCH('2015'!L$6,DataEx!$7:$7,0))</f>
        <v>4951711.88</v>
      </c>
      <c r="M44" s="189">
        <f>+INDEX(DataEx!$1:$1048576,MATCH('2015'!$A44,DataEx!$D:$D,0),MATCH('2015'!M$6,DataEx!$7:$7,0))</f>
        <v>5250320.330000001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35301371.499999993</v>
      </c>
      <c r="T44" s="271">
        <f t="shared" si="4"/>
        <v>9.8604428647244471E-3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1502573.79</v>
      </c>
      <c r="I45" s="189">
        <f>+INDEX(DataEx!$1:$1048576,MATCH('2015'!$A45,DataEx!$D:$D,0),MATCH('2015'!I$6,DataEx!$7:$7,0))</f>
        <v>1308387.6299999999</v>
      </c>
      <c r="J45" s="189">
        <f>+INDEX(DataEx!$1:$1048576,MATCH('2015'!$A45,DataEx!$D:$D,0),MATCH('2015'!J$6,DataEx!$7:$7,0))</f>
        <v>1469394.41</v>
      </c>
      <c r="K45" s="189">
        <f>+INDEX(DataEx!$1:$1048576,MATCH('2015'!$A45,DataEx!$D:$D,0),MATCH('2015'!K$6,DataEx!$7:$7,0))</f>
        <v>2049731.8899999997</v>
      </c>
      <c r="L45" s="189">
        <f>+INDEX(DataEx!$1:$1048576,MATCH('2015'!$A45,DataEx!$D:$D,0),MATCH('2015'!L$6,DataEx!$7:$7,0))</f>
        <v>2688479.92</v>
      </c>
      <c r="M45" s="189">
        <f>+INDEX(DataEx!$1:$1048576,MATCH('2015'!$A45,DataEx!$D:$D,0),MATCH('2015'!M$6,DataEx!$7:$7,0))</f>
        <v>975222.94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10117054.58</v>
      </c>
      <c r="T45" s="271">
        <f t="shared" si="4"/>
        <v>2.8259139632971146E-3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31653949.310000002</v>
      </c>
      <c r="I46" s="189">
        <f>+INDEX(DataEx!$1:$1048576,MATCH('2015'!$A46,DataEx!$D:$D,0),MATCH('2015'!I$6,DataEx!$7:$7,0))</f>
        <v>32846294.43</v>
      </c>
      <c r="J46" s="189">
        <f>+INDEX(DataEx!$1:$1048576,MATCH('2015'!$A46,DataEx!$D:$D,0),MATCH('2015'!J$6,DataEx!$7:$7,0))</f>
        <v>32093069.74000001</v>
      </c>
      <c r="K46" s="189">
        <f>+INDEX(DataEx!$1:$1048576,MATCH('2015'!$A46,DataEx!$D:$D,0),MATCH('2015'!K$6,DataEx!$7:$7,0))</f>
        <v>32083695.330000009</v>
      </c>
      <c r="L46" s="189">
        <f>+INDEX(DataEx!$1:$1048576,MATCH('2015'!$A46,DataEx!$D:$D,0),MATCH('2015'!L$6,DataEx!$7:$7,0))</f>
        <v>32184677.510000002</v>
      </c>
      <c r="M46" s="189">
        <f>+INDEX(DataEx!$1:$1048576,MATCH('2015'!$A46,DataEx!$D:$D,0),MATCH('2015'!M$6,DataEx!$7:$7,0))</f>
        <v>32230821.330000017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224995112.17000005</v>
      </c>
      <c r="T46" s="271">
        <f t="shared" si="4"/>
        <v>6.2846041219519019E-2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1199019.9400000002</v>
      </c>
      <c r="I47" s="189">
        <f>+INDEX(DataEx!$1:$1048576,MATCH('2015'!$A47,DataEx!$D:$D,0),MATCH('2015'!I$6,DataEx!$7:$7,0))</f>
        <v>1102979.5</v>
      </c>
      <c r="J47" s="189">
        <f>+INDEX(DataEx!$1:$1048576,MATCH('2015'!$A47,DataEx!$D:$D,0),MATCH('2015'!J$6,DataEx!$7:$7,0))</f>
        <v>1146889.2000000004</v>
      </c>
      <c r="K47" s="189">
        <f>+INDEX(DataEx!$1:$1048576,MATCH('2015'!$A47,DataEx!$D:$D,0),MATCH('2015'!K$6,DataEx!$7:$7,0))</f>
        <v>1220185.26</v>
      </c>
      <c r="L47" s="189">
        <f>+INDEX(DataEx!$1:$1048576,MATCH('2015'!$A47,DataEx!$D:$D,0),MATCH('2015'!L$6,DataEx!$7:$7,0))</f>
        <v>594321.54</v>
      </c>
      <c r="M47" s="189">
        <f>+INDEX(DataEx!$1:$1048576,MATCH('2015'!$A47,DataEx!$D:$D,0),MATCH('2015'!M$6,DataEx!$7:$7,0))</f>
        <v>1273205.0199999998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8607844.5999999996</v>
      </c>
      <c r="T47" s="271">
        <f t="shared" si="4"/>
        <v>2.4043587050641044E-3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616767.44999999984</v>
      </c>
      <c r="I48" s="189">
        <f>+INDEX(DataEx!$1:$1048576,MATCH('2015'!$A48,DataEx!$D:$D,0),MATCH('2015'!I$6,DataEx!$7:$7,0))</f>
        <v>535380.03</v>
      </c>
      <c r="J48" s="189">
        <f>+INDEX(DataEx!$1:$1048576,MATCH('2015'!$A48,DataEx!$D:$D,0),MATCH('2015'!J$6,DataEx!$7:$7,0))</f>
        <v>653304.86999999988</v>
      </c>
      <c r="K48" s="189">
        <f>+INDEX(DataEx!$1:$1048576,MATCH('2015'!$A48,DataEx!$D:$D,0),MATCH('2015'!K$6,DataEx!$7:$7,0))</f>
        <v>766570.99</v>
      </c>
      <c r="L48" s="189">
        <f>+INDEX(DataEx!$1:$1048576,MATCH('2015'!$A48,DataEx!$D:$D,0),MATCH('2015'!L$6,DataEx!$7:$7,0))</f>
        <v>569528.72</v>
      </c>
      <c r="M48" s="189">
        <f>+INDEX(DataEx!$1:$1048576,MATCH('2015'!$A48,DataEx!$D:$D,0),MATCH('2015'!M$6,DataEx!$7:$7,0))</f>
        <v>637917.58999999985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4528512.9899999993</v>
      </c>
      <c r="T48" s="271">
        <f t="shared" si="4"/>
        <v>1.2649124298203958E-3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6752624.2700000033</v>
      </c>
      <c r="I49" s="201">
        <f>+INDEX(DataEx!$1:$1048576,MATCH('2015'!$A49,DataEx!$D:$D,0),MATCH('2015'!I$6,DataEx!$7:$7,0))</f>
        <v>11420501.770000005</v>
      </c>
      <c r="J49" s="201">
        <f>+INDEX(DataEx!$1:$1048576,MATCH('2015'!$A49,DataEx!$D:$D,0),MATCH('2015'!J$6,DataEx!$7:$7,0))</f>
        <v>14999479.220000006</v>
      </c>
      <c r="K49" s="201">
        <f>+INDEX(DataEx!$1:$1048576,MATCH('2015'!$A49,DataEx!$D:$D,0),MATCH('2015'!K$6,DataEx!$7:$7,0))</f>
        <v>7593694.929999995</v>
      </c>
      <c r="L49" s="201">
        <f>+INDEX(DataEx!$1:$1048576,MATCH('2015'!$A49,DataEx!$D:$D,0),MATCH('2015'!L$6,DataEx!$7:$7,0))</f>
        <v>8431005.1099999994</v>
      </c>
      <c r="M49" s="201">
        <f>+INDEX(DataEx!$1:$1048576,MATCH('2015'!$A49,DataEx!$D:$D,0),MATCH('2015'!M$6,DataEx!$7:$7,0))</f>
        <v>10744092.740000006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71398998.720000029</v>
      </c>
      <c r="T49" s="274">
        <f t="shared" si="4"/>
        <v>1.9943297315717447E-2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13042118.35</v>
      </c>
      <c r="I50" s="201">
        <f>+INDEX(DataEx!$1:$1048576,MATCH('2015'!$A50,DataEx!$D:$D,0),MATCH('2015'!I$6,DataEx!$7:$7,0))</f>
        <v>3425472.6699999962</v>
      </c>
      <c r="J50" s="201">
        <f>+INDEX(DataEx!$1:$1048576,MATCH('2015'!$A50,DataEx!$D:$D,0),MATCH('2015'!J$6,DataEx!$7:$7,0))</f>
        <v>16016853.459999995</v>
      </c>
      <c r="K50" s="201">
        <f>+INDEX(DataEx!$1:$1048576,MATCH('2015'!$A50,DataEx!$D:$D,0),MATCH('2015'!K$6,DataEx!$7:$7,0))</f>
        <v>2373603.1400000025</v>
      </c>
      <c r="L50" s="201">
        <f>+INDEX(DataEx!$1:$1048576,MATCH('2015'!$A50,DataEx!$D:$D,0),MATCH('2015'!L$6,DataEx!$7:$7,0))</f>
        <v>12413886.129999995</v>
      </c>
      <c r="M50" s="201">
        <f>+INDEX(DataEx!$1:$1048576,MATCH('2015'!$A50,DataEx!$D:$D,0),MATCH('2015'!M$6,DataEx!$7:$7,0))</f>
        <v>4697147.7100000083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52181680.589999996</v>
      </c>
      <c r="T50" s="274">
        <f t="shared" si="4"/>
        <v>1.4575481296611825E-2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303628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287926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298266</v>
      </c>
      <c r="M51" s="189">
        <f>+INDEX(DataEx!$1:$1048576,MATCH('2015'!$A51,DataEx!$D:$D,0),MATCH('2015'!M$6,DataEx!$7:$7,0))</f>
        <v>163833.34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1066656.46</v>
      </c>
      <c r="T51" s="271">
        <f t="shared" si="4"/>
        <v>2.9794040948576855E-4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851526.67</v>
      </c>
      <c r="J52" s="189">
        <f>+INDEX(DataEx!$1:$1048576,MATCH('2015'!$A52,DataEx!$D:$D,0),MATCH('2015'!J$6,DataEx!$7:$7,0))</f>
        <v>2065789.5</v>
      </c>
      <c r="K52" s="189">
        <f>+INDEX(DataEx!$1:$1048576,MATCH('2015'!$A52,DataEx!$D:$D,0),MATCH('2015'!K$6,DataEx!$7:$7,0))</f>
        <v>349813.47000000003</v>
      </c>
      <c r="L52" s="189">
        <f>+INDEX(DataEx!$1:$1048576,MATCH('2015'!$A52,DataEx!$D:$D,0),MATCH('2015'!L$6,DataEx!$7:$7,0))</f>
        <v>2801716.91</v>
      </c>
      <c r="M52" s="189">
        <f>+INDEX(DataEx!$1:$1048576,MATCH('2015'!$A52,DataEx!$D:$D,0),MATCH('2015'!M$6,DataEx!$7:$7,0))</f>
        <v>4098120.5999999996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10166967.15</v>
      </c>
      <c r="T52" s="271">
        <f t="shared" si="4"/>
        <v>2.8398556325242314E-3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1937879.0199999991</v>
      </c>
      <c r="I54" s="225">
        <f>+INDEX(DataEx!$1:$1048576,MATCH('2015'!$A54,DataEx!$D:$D,0),MATCH('2015'!I$6,DataEx!$7:$7,0))</f>
        <v>1971947.6200000008</v>
      </c>
      <c r="J54" s="225">
        <f>+INDEX(DataEx!$1:$1048576,MATCH('2015'!$A54,DataEx!$D:$D,0),MATCH('2015'!J$6,DataEx!$7:$7,0))</f>
        <v>4020535.4399999976</v>
      </c>
      <c r="K54" s="225">
        <f>+INDEX(DataEx!$1:$1048576,MATCH('2015'!$A54,DataEx!$D:$D,0),MATCH('2015'!K$6,DataEx!$7:$7,0))</f>
        <v>2434526.8999999985</v>
      </c>
      <c r="L54" s="225">
        <f>+INDEX(DataEx!$1:$1048576,MATCH('2015'!$A54,DataEx!$D:$D,0),MATCH('2015'!L$6,DataEx!$7:$7,0))</f>
        <v>27513982.240000013</v>
      </c>
      <c r="M54" s="225">
        <f>+INDEX(DataEx!$1:$1048576,MATCH('2015'!$A54,DataEx!$D:$D,0),MATCH('2015'!M$6,DataEx!$7:$7,0))</f>
        <v>11577992.679999953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50992961.139999963</v>
      </c>
      <c r="T54" s="285">
        <f>+S54/$T$7</f>
        <v>1.4243446032233726E-2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-21938190.850000039</v>
      </c>
      <c r="H56" s="177">
        <f t="shared" ref="H56:R56" si="9">+H10-H30</f>
        <v>-21285412.170000046</v>
      </c>
      <c r="I56" s="177">
        <f t="shared" si="9"/>
        <v>-10982931.670000046</v>
      </c>
      <c r="J56" s="177">
        <f t="shared" si="9"/>
        <v>-29188750.890000001</v>
      </c>
      <c r="K56" s="177">
        <f t="shared" si="9"/>
        <v>-13492772.620000005</v>
      </c>
      <c r="L56" s="177">
        <f t="shared" si="9"/>
        <v>-21043575.510000005</v>
      </c>
      <c r="M56" s="177">
        <f t="shared" si="9"/>
        <v>2404385.2599999756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-115527248.45000017</v>
      </c>
      <c r="T56" s="287">
        <f t="shared" si="4"/>
        <v>-3.2269279754755499E-2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-19706739.840000041</v>
      </c>
      <c r="H57" s="231">
        <f t="shared" ref="H57:R57" si="10">+H56+H38</f>
        <v>-18395204.290000048</v>
      </c>
      <c r="I57" s="231">
        <f t="shared" si="10"/>
        <v>-5942357.7000000458</v>
      </c>
      <c r="J57" s="231">
        <f t="shared" si="10"/>
        <v>-10114898.369999997</v>
      </c>
      <c r="K57" s="231">
        <f t="shared" si="10"/>
        <v>2483421.7299999949</v>
      </c>
      <c r="L57" s="231">
        <f t="shared" si="10"/>
        <v>-16673676.040000007</v>
      </c>
      <c r="M57" s="231">
        <f t="shared" si="10"/>
        <v>7509324.4599999757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-60840130.050000161</v>
      </c>
      <c r="T57" s="287">
        <f t="shared" si="4"/>
        <v>-1.6993975042596622E-2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17043987.649999999</v>
      </c>
      <c r="H58" s="219">
        <f t="shared" si="11"/>
        <v>1933056.25</v>
      </c>
      <c r="I58" s="219">
        <f t="shared" si="11"/>
        <v>30815576.710000008</v>
      </c>
      <c r="J58" s="219">
        <f t="shared" si="11"/>
        <v>39716380.309999995</v>
      </c>
      <c r="K58" s="219">
        <f t="shared" si="11"/>
        <v>5165036.2</v>
      </c>
      <c r="L58" s="219">
        <f t="shared" si="11"/>
        <v>34898791.960000001</v>
      </c>
      <c r="M58" s="219">
        <f t="shared" si="11"/>
        <v>47031347.280000001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176604176.36000001</v>
      </c>
      <c r="T58" s="289">
        <f t="shared" si="4"/>
        <v>4.9329397603418902E-2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814379.62</v>
      </c>
      <c r="I59" s="237">
        <f>+INDEX(DataEx!$1:$1048576,MATCH('2015'!$A59,DataEx!$D:$D,0),MATCH('2015'!I$6,DataEx!$7:$7,0))</f>
        <v>18805287.670000002</v>
      </c>
      <c r="J59" s="237">
        <f>+INDEX(DataEx!$1:$1048576,MATCH('2015'!$A59,DataEx!$D:$D,0),MATCH('2015'!J$6,DataEx!$7:$7,0))</f>
        <v>4348886.3999999994</v>
      </c>
      <c r="K59" s="237">
        <f>+INDEX(DataEx!$1:$1048576,MATCH('2015'!$A59,DataEx!$D:$D,0),MATCH('2015'!K$6,DataEx!$7:$7,0))</f>
        <v>97613.569999999992</v>
      </c>
      <c r="L59" s="237">
        <f>+INDEX(DataEx!$1:$1048576,MATCH('2015'!$A59,DataEx!$D:$D,0),MATCH('2015'!L$6,DataEx!$7:$7,0))</f>
        <v>13454297.34</v>
      </c>
      <c r="M59" s="237">
        <f>+INDEX(DataEx!$1:$1048576,MATCH('2015'!$A59,DataEx!$D:$D,0),MATCH('2015'!M$6,DataEx!$7:$7,0))</f>
        <v>22397928.459999997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60528961.890000001</v>
      </c>
      <c r="T59" s="291">
        <f t="shared" si="4"/>
        <v>1.6907058989972346E-2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1118676.6299999999</v>
      </c>
      <c r="I60" s="237">
        <f>+INDEX(DataEx!$1:$1048576,MATCH('2015'!$A60,DataEx!$D:$D,0),MATCH('2015'!I$6,DataEx!$7:$7,0))</f>
        <v>12010289.040000005</v>
      </c>
      <c r="J60" s="237">
        <f>+INDEX(DataEx!$1:$1048576,MATCH('2015'!$A60,DataEx!$D:$D,0),MATCH('2015'!J$6,DataEx!$7:$7,0))</f>
        <v>35367493.909999996</v>
      </c>
      <c r="K60" s="237">
        <f>+INDEX(DataEx!$1:$1048576,MATCH('2015'!$A60,DataEx!$D:$D,0),MATCH('2015'!K$6,DataEx!$7:$7,0))</f>
        <v>5067422.63</v>
      </c>
      <c r="L60" s="237">
        <f>+INDEX(DataEx!$1:$1048576,MATCH('2015'!$A60,DataEx!$D:$D,0),MATCH('2015'!L$6,DataEx!$7:$7,0))</f>
        <v>21444494.620000001</v>
      </c>
      <c r="M60" s="237">
        <f>+INDEX(DataEx!$1:$1048576,MATCH('2015'!$A60,DataEx!$D:$D,0),MATCH('2015'!M$6,DataEx!$7:$7,0))</f>
        <v>24633418.82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116075214.47</v>
      </c>
      <c r="T60" s="291">
        <f t="shared" si="4"/>
        <v>3.2422338613446552E-2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-38982178.500000037</v>
      </c>
      <c r="H61" s="243">
        <f t="shared" si="12"/>
        <v>-23218468.420000046</v>
      </c>
      <c r="I61" s="243">
        <f t="shared" si="12"/>
        <v>-41798508.380000055</v>
      </c>
      <c r="J61" s="243">
        <f t="shared" si="12"/>
        <v>-68905131.199999988</v>
      </c>
      <c r="K61" s="243">
        <f t="shared" si="12"/>
        <v>-18657808.820000004</v>
      </c>
      <c r="L61" s="243">
        <f t="shared" si="12"/>
        <v>-55942367.470000006</v>
      </c>
      <c r="M61" s="243">
        <f t="shared" si="12"/>
        <v>-44626962.020000026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-292131424.81000012</v>
      </c>
      <c r="T61" s="293">
        <f t="shared" si="4"/>
        <v>-8.1598677358174387E-2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38982178.500000037</v>
      </c>
      <c r="H62" s="177">
        <f t="shared" ref="H62:R62" si="13">+SUM(H63:H66)</f>
        <v>23218468.420000046</v>
      </c>
      <c r="I62" s="177">
        <f t="shared" si="13"/>
        <v>41798508.380000055</v>
      </c>
      <c r="J62" s="177">
        <f t="shared" si="13"/>
        <v>68905131.199999988</v>
      </c>
      <c r="K62" s="177">
        <f t="shared" si="13"/>
        <v>18657808.820000004</v>
      </c>
      <c r="L62" s="177">
        <f t="shared" si="13"/>
        <v>55942367.470000006</v>
      </c>
      <c r="M62" s="177">
        <f t="shared" si="13"/>
        <v>44626962.020000026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292131424.81000012</v>
      </c>
      <c r="T62" s="295">
        <f t="shared" si="4"/>
        <v>8.1598677358174387E-2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1515711.62</v>
      </c>
      <c r="I63" s="237">
        <f>+INDEX(DataEx!$1:$1048576,MATCH('2015'!$A63,DataEx!$D:$D,0),MATCH('2015'!I$6,DataEx!$7:$7,0))</f>
        <v>12751233.139999999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35395133.140000001</v>
      </c>
      <c r="T63" s="291">
        <f t="shared" si="4"/>
        <v>9.8866325354040399E-3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329970.52</v>
      </c>
      <c r="I64" s="237">
        <f>+INDEX(DataEx!$1:$1048576,MATCH('2015'!$A64,DataEx!$D:$D,0),MATCH('2015'!I$6,DataEx!$7:$7,0))</f>
        <v>496529781.13999999</v>
      </c>
      <c r="J64" s="237">
        <f>+INDEX(DataEx!$1:$1048576,MATCH('2015'!$A64,DataEx!$D:$D,0),MATCH('2015'!J$6,DataEx!$7:$7,0))</f>
        <v>360049</v>
      </c>
      <c r="K64" s="237">
        <f>+INDEX(DataEx!$1:$1048576,MATCH('2015'!$A64,DataEx!$D:$D,0),MATCH('2015'!K$6,DataEx!$7:$7,0))</f>
        <v>844590.42999999993</v>
      </c>
      <c r="L64" s="237">
        <f>+INDEX(DataEx!$1:$1048576,MATCH('2015'!$A64,DataEx!$D:$D,0),MATCH('2015'!L$6,DataEx!$7:$7,0))</f>
        <v>858399.53999999992</v>
      </c>
      <c r="M64" s="237">
        <f>+INDEX(DataEx!$1:$1048576,MATCH('2015'!$A64,DataEx!$D:$D,0),MATCH('2015'!M$6,DataEx!$7:$7,0))</f>
        <v>2048899.46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501002722.68000001</v>
      </c>
      <c r="T64" s="291">
        <f t="shared" si="4"/>
        <v>0.1399409856372727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+INDEX(DataEx!$1:$1048576,MATCH('2015'!$A65,DataEx!$D:$D,0),MATCH('2015'!G$6,DataEx!$7:$7,0))</f>
        <v>282802.59999999998</v>
      </c>
      <c r="H65" s="237">
        <f>+INDEX(DataEx!$1:$1048576,MATCH('2015'!$A65,DataEx!$D:$D,0),MATCH('2015'!H$6,DataEx!$7:$7,0))</f>
        <v>170462.88</v>
      </c>
      <c r="I65" s="237">
        <f>+INDEX(DataEx!$1:$1048576,MATCH('2015'!$A65,DataEx!$D:$D,0),MATCH('2015'!I$6,DataEx!$7:$7,0))</f>
        <v>996410.07000000018</v>
      </c>
      <c r="J65" s="237">
        <f>+INDEX(DataEx!$1:$1048576,MATCH('2015'!$A65,DataEx!$D:$D,0),MATCH('2015'!J$6,DataEx!$7:$7,0))</f>
        <v>23946.27</v>
      </c>
      <c r="K65" s="237">
        <f>+INDEX(DataEx!$1:$1048576,MATCH('2015'!$A65,DataEx!$D:$D,0),MATCH('2015'!K$6,DataEx!$7:$7,0))</f>
        <v>2673826.0900000003</v>
      </c>
      <c r="L65" s="237">
        <f>+INDEX(DataEx!$1:$1048576,MATCH('2015'!$A65,DataEx!$D:$D,0),MATCH('2015'!L$6,DataEx!$7:$7,0))</f>
        <v>40019.590000000004</v>
      </c>
      <c r="M65" s="237">
        <f>+INDEX(DataEx!$1:$1048576,MATCH('2015'!$A65,DataEx!$D:$D,0),MATCH('2015'!M$6,DataEx!$7:$7,0))</f>
        <v>827672.55999999994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5015140.0600000005</v>
      </c>
      <c r="T65" s="291">
        <f t="shared" si="4"/>
        <v>1.400837982179269E-3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17540154.930000037</v>
      </c>
      <c r="H66" s="251">
        <f t="shared" ref="H66:R66" si="14">-H61-SUM(H63:H65)</f>
        <v>21202323.400000047</v>
      </c>
      <c r="I66" s="251">
        <f t="shared" si="14"/>
        <v>-468478915.96999991</v>
      </c>
      <c r="J66" s="251">
        <f t="shared" si="14"/>
        <v>68521135.929999992</v>
      </c>
      <c r="K66" s="251">
        <f t="shared" si="14"/>
        <v>15139392.300000004</v>
      </c>
      <c r="L66" s="251">
        <f t="shared" si="14"/>
        <v>55043948.340000004</v>
      </c>
      <c r="M66" s="251">
        <f t="shared" si="14"/>
        <v>41750390.000000022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-249281571.06999978</v>
      </c>
      <c r="T66" s="297">
        <f t="shared" si="4"/>
        <v>-6.9629778796681599E-2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2015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f>+T7</f>
        <v>3580100000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69711123.673160329</v>
      </c>
      <c r="H105" s="97">
        <f t="shared" ref="H105:R105" si="18">+H106+H115+SUM(H120:H124)</f>
        <v>81327458.054152414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156948018.04167318</v>
      </c>
      <c r="S105" s="122">
        <f>+SUM(G105:R105)</f>
        <v>1329179261.6533833</v>
      </c>
      <c r="T105" s="123">
        <f>+S105/$T$7</f>
        <v>0.37126875273131565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47438461.833814912</v>
      </c>
      <c r="H106" s="81">
        <f t="shared" ref="H106:R106" si="19">+SUM(H107:H114)</f>
        <v>48051254.173922725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78264034.341148108</v>
      </c>
      <c r="S106" s="124">
        <f t="shared" ref="S106:S160" si="20">+SUM(G106:R106)</f>
        <v>832672619.56934154</v>
      </c>
      <c r="T106" s="125">
        <f t="shared" ref="T106:T160" si="21">+S106/$T$7</f>
        <v>0.23258362044896555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6873843.9545441465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17086876.381307587</v>
      </c>
      <c r="S107" s="126">
        <f t="shared" si="20"/>
        <v>107929642.82533936</v>
      </c>
      <c r="T107" s="127">
        <f t="shared" si="21"/>
        <v>3.0147102825434865E-2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960648.1117244123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1507473.9400802045</v>
      </c>
      <c r="S108" s="126">
        <f t="shared" si="20"/>
        <v>46635558.440057509</v>
      </c>
      <c r="T108" s="127">
        <f t="shared" si="21"/>
        <v>1.30263284377692E-2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113039.14761772362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165968.97191897244</v>
      </c>
      <c r="S109" s="126">
        <f t="shared" si="20"/>
        <v>1555527.8551444074</v>
      </c>
      <c r="T109" s="127">
        <f t="shared" si="21"/>
        <v>4.3449285079869482E-4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+INDEX(DataEx!$1:$1048576,MATCH('2015'!$A110,DataEx!$D:$D,0),MATCH('2015'!G$101,DataEx!$222:$222,0))</f>
        <v>30830393.947525311</v>
      </c>
      <c r="H110" s="91">
        <f>+INDEX(DataEx!$1:$1048576,MATCH('2015'!$A110,DataEx!$D:$D,0),MATCH('2015'!H$101,DataEx!$222:$222,0))</f>
        <v>29918550.540655378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42606370.74912481</v>
      </c>
      <c r="S110" s="126">
        <f t="shared" si="20"/>
        <v>480245150.3960529</v>
      </c>
      <c r="T110" s="127">
        <f t="shared" si="21"/>
        <v>0.13414294304518112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8544013.7622055728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14437025.106566409</v>
      </c>
      <c r="S111" s="126">
        <f t="shared" si="20"/>
        <v>167709791.42762002</v>
      </c>
      <c r="T111" s="127">
        <f t="shared" si="21"/>
        <v>4.6845001935035338E-2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1331009.1716165582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1969417.8725266533</v>
      </c>
      <c r="S112" s="126">
        <f t="shared" si="20"/>
        <v>22876442.345086303</v>
      </c>
      <c r="T112" s="127">
        <f t="shared" si="21"/>
        <v>6.3898892056328885E-3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310149.4855589362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490901.31962345698</v>
      </c>
      <c r="S114" s="126">
        <f t="shared" si="20"/>
        <v>5720506.2800410194</v>
      </c>
      <c r="T114" s="127">
        <f t="shared" si="21"/>
        <v>1.597862149113438E-3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17453194.433351744</v>
      </c>
      <c r="H115" s="83">
        <f t="shared" ref="H115:R115" si="22">+SUM(H116:H119)</f>
        <v>27390142.980436314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68390080.261651829</v>
      </c>
      <c r="S115" s="128">
        <f t="shared" si="20"/>
        <v>417492172.75320083</v>
      </c>
      <c r="T115" s="129">
        <f t="shared" si="21"/>
        <v>0.11661466795709641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17287568.311596237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40201162.67603521</v>
      </c>
      <c r="S116" s="126">
        <f t="shared" si="20"/>
        <v>246405399.04978585</v>
      </c>
      <c r="T116" s="127">
        <f t="shared" si="21"/>
        <v>6.8826401231749351E-2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8737953.0601297878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23899152.764590971</v>
      </c>
      <c r="S117" s="126">
        <f t="shared" si="20"/>
        <v>145455857.4454551</v>
      </c>
      <c r="T117" s="127">
        <f t="shared" si="21"/>
        <v>4.0628992889990535E-2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738084.5106705362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2120234.2020172165</v>
      </c>
      <c r="S118" s="126">
        <f t="shared" si="20"/>
        <v>12721701.738883585</v>
      </c>
      <c r="T118" s="127">
        <f t="shared" si="21"/>
        <v>3.5534487134112414E-3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626537.09803975385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2169530.6190084284</v>
      </c>
      <c r="S119" s="126">
        <f t="shared" si="20"/>
        <v>12909214.519076321</v>
      </c>
      <c r="T119" s="127">
        <f t="shared" si="21"/>
        <v>3.6058251219452868E-3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2806441.7507150937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1474390.4967195832</v>
      </c>
      <c r="S120" s="128">
        <f t="shared" si="20"/>
        <v>16902886.664651629</v>
      </c>
      <c r="T120" s="129">
        <f t="shared" si="21"/>
        <v>4.7213448408289236E-3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756483.76634673518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933609.9711569082</v>
      </c>
      <c r="S121" s="128">
        <f t="shared" si="20"/>
        <v>13478728.643637205</v>
      </c>
      <c r="T121" s="129">
        <f t="shared" si="21"/>
        <v>3.7649028361322881E-3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1483280.3928009064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5396946.6881590188</v>
      </c>
      <c r="S122" s="128">
        <f t="shared" si="20"/>
        <v>36966986.333032973</v>
      </c>
      <c r="T122" s="129">
        <f t="shared" si="21"/>
        <v>1.0325685409075996E-2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80570.77591245556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1332064.798278471</v>
      </c>
      <c r="S123" s="128">
        <f t="shared" si="20"/>
        <v>5073747.8792982856</v>
      </c>
      <c r="T123" s="129">
        <f t="shared" si="21"/>
        <v>1.4172084241496844E-3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759284.21401818644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1156891.4845592449</v>
      </c>
      <c r="S124" s="130">
        <f t="shared" si="20"/>
        <v>6592119.81022075</v>
      </c>
      <c r="T124" s="131">
        <f t="shared" si="21"/>
        <v>1.8413228150668277E-3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0.43712991707494209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0.357607815178347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0.17648287871009191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0.10596452521717271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3.2456090667858433E-3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8.2137599731851064E-3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1.1600394826960138E-2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5.8130279405603225E-3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2.1163063593195721E-2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2.3261809698053122E-3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5.9360353062763611E-3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8.3517090919248034E-3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3.8685727242255791E-3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0.14101436412390717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1.690752353286221E-2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5.4300159213429792E-3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0.1124144297645317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4.1898270998016818E-3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2.0725678053685644E-3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3.5835506443954078E-2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7.9522101896595046E-2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6.2847406497025223E-4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3.6465918354235908E-3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-60702944.336839676</v>
      </c>
      <c r="H149" s="97">
        <f t="shared" ref="H149:R149" si="27">+H105-H125</f>
        <v>-49086609.955847591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26533950.031673178</v>
      </c>
      <c r="S149" s="114">
        <f t="shared" si="20"/>
        <v>-235789554.46661681</v>
      </c>
      <c r="T149" s="115">
        <f t="shared" si="21"/>
        <v>-6.5861164343626377E-2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-54389120.672673009</v>
      </c>
      <c r="H150" s="98">
        <f t="shared" si="28"/>
        <v>-42772786.291680925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32847773.695839845</v>
      </c>
      <c r="S150" s="114">
        <f t="shared" si="20"/>
        <v>-160023670.49661684</v>
      </c>
      <c r="T150" s="115">
        <f t="shared" si="21"/>
        <v>-4.4698100750430667E-2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0.11125166458199495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1.30471556436971E-2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8.8760336987793634E-2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9.4441719505041766E-3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-93893951.36767301</v>
      </c>
      <c r="H155" s="79">
        <f t="shared" ref="H155:R155" si="31">+H149-H151</f>
        <v>-82277616.986680925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-6657056.9991601557</v>
      </c>
      <c r="S155" s="118">
        <f t="shared" si="20"/>
        <v>-634081638.83661687</v>
      </c>
      <c r="T155" s="119">
        <f t="shared" si="21"/>
        <v>-0.17711282892562133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93893951.36767301</v>
      </c>
      <c r="H156" s="97">
        <f t="shared" si="32"/>
        <v>82277616.986680925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6657056.9991601557</v>
      </c>
      <c r="S156" s="120">
        <f t="shared" si="20"/>
        <v>634081638.83661687</v>
      </c>
      <c r="T156" s="121">
        <f t="shared" si="21"/>
        <v>0.17711282892562133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0.17711282892562141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41053814.797954917</v>
      </c>
      <c r="H160" s="101">
        <f t="shared" si="33"/>
        <v>29437480.416962832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-46183079.570557937</v>
      </c>
      <c r="S160" s="112">
        <f t="shared" si="20"/>
        <v>-2.6822090148925781E-7</v>
      </c>
      <c r="T160" s="113">
        <f t="shared" si="21"/>
        <v>-7.4919946786195305E-17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workbookViewId="0">
      <pane ySplit="5" topLeftCell="A39" activePane="bottomLeft" state="frozen"/>
      <selection activeCell="DK219" sqref="DK219"/>
      <selection pane="bottomLeft" activeCell="A6" sqref="A6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25" t="str">
        <f>+Master!G244</f>
        <v>Ostvarenje budžeta</v>
      </c>
      <c r="C7" s="365"/>
      <c r="D7" s="365"/>
      <c r="E7" s="365"/>
      <c r="F7" s="365"/>
      <c r="G7" s="372">
        <v>2014</v>
      </c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6"/>
      <c r="S7" s="261" t="str">
        <f>+Master!G241</f>
        <v>BDP</v>
      </c>
      <c r="T7" s="262">
        <v>3424880000</v>
      </c>
    </row>
    <row r="8" spans="1:20" ht="16.5" customHeight="1">
      <c r="A8" s="170"/>
      <c r="B8" s="366"/>
      <c r="C8" s="367"/>
      <c r="D8" s="367"/>
      <c r="E8" s="367"/>
      <c r="F8" s="368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72" t="s">
        <v>712</v>
      </c>
      <c r="T8" s="376"/>
    </row>
    <row r="9" spans="1:20" ht="13.5" thickBot="1">
      <c r="A9" s="170"/>
      <c r="B9" s="369"/>
      <c r="C9" s="370"/>
      <c r="D9" s="370"/>
      <c r="E9" s="370"/>
      <c r="F9" s="371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58" t="str">
        <f>+VLOOKUP($A10,Master!$D$22:$G$218,4,FALSE)</f>
        <v>Prihodi budžeta</v>
      </c>
      <c r="C10" s="359"/>
      <c r="D10" s="359"/>
      <c r="E10" s="359"/>
      <c r="F10" s="359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0.39471548684625446</v>
      </c>
    </row>
    <row r="11" spans="1:20">
      <c r="A11" s="176">
        <v>711</v>
      </c>
      <c r="B11" s="360" t="str">
        <f>+VLOOKUP($A11,Master!$D$22:$G$218,4,FALSE)</f>
        <v>Porezi</v>
      </c>
      <c r="C11" s="361"/>
      <c r="D11" s="361"/>
      <c r="E11" s="361"/>
      <c r="F11" s="361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0.24327964265025342</v>
      </c>
    </row>
    <row r="12" spans="1:20">
      <c r="A12" s="176">
        <v>7111</v>
      </c>
      <c r="B12" s="342" t="str">
        <f>+VLOOKUP($A12,Master!$D$22:$G$218,4,FALSE)</f>
        <v>Porez na dohodak fizičkih lica</v>
      </c>
      <c r="C12" s="343"/>
      <c r="D12" s="343"/>
      <c r="E12" s="343"/>
      <c r="F12" s="343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3.0484519653243326E-2</v>
      </c>
    </row>
    <row r="13" spans="1:20">
      <c r="A13" s="176">
        <v>7112</v>
      </c>
      <c r="B13" s="342" t="str">
        <f>+VLOOKUP($A13,Master!$D$22:$G$218,4,FALSE)</f>
        <v>Porez na dobit pravnih lica</v>
      </c>
      <c r="C13" s="343"/>
      <c r="D13" s="343"/>
      <c r="E13" s="343"/>
      <c r="F13" s="343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1.3145094572656561E-2</v>
      </c>
    </row>
    <row r="14" spans="1:20">
      <c r="A14" s="176">
        <v>7113</v>
      </c>
      <c r="B14" s="342" t="str">
        <f>+VLOOKUP($A14,Master!$D$22:$G$218,4,FALSE)</f>
        <v>Porez na promet nepokretnosti</v>
      </c>
      <c r="C14" s="343"/>
      <c r="D14" s="343"/>
      <c r="E14" s="343"/>
      <c r="F14" s="343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4.3195670505243977E-4</v>
      </c>
    </row>
    <row r="15" spans="1:20">
      <c r="A15" s="176">
        <v>7114</v>
      </c>
      <c r="B15" s="342" t="str">
        <f>+VLOOKUP($A15,Master!$D$22:$G$218,4,FALSE)</f>
        <v>Porez na dodatu vrijednost</v>
      </c>
      <c r="C15" s="343"/>
      <c r="D15" s="343"/>
      <c r="E15" s="343"/>
      <c r="F15" s="343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0.14528660647964309</v>
      </c>
    </row>
    <row r="16" spans="1:20">
      <c r="A16" s="176">
        <v>7115</v>
      </c>
      <c r="B16" s="342" t="str">
        <f>+VLOOKUP($A16,Master!$D$22:$G$218,4,FALSE)</f>
        <v>Akcize</v>
      </c>
      <c r="C16" s="343"/>
      <c r="D16" s="343"/>
      <c r="E16" s="343"/>
      <c r="F16" s="343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4.5685380728667867E-2</v>
      </c>
    </row>
    <row r="17" spans="1:20">
      <c r="A17" s="176">
        <v>7116</v>
      </c>
      <c r="B17" s="342" t="str">
        <f>+VLOOKUP($A17,Master!$D$22:$G$218,4,FALSE)</f>
        <v>Porez na međunarodnu trgovinu i transakcije</v>
      </c>
      <c r="C17" s="343"/>
      <c r="D17" s="343"/>
      <c r="E17" s="343"/>
      <c r="F17" s="343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6.5024846009203241E-3</v>
      </c>
    </row>
    <row r="18" spans="1:20">
      <c r="A18" s="176">
        <v>7117</v>
      </c>
      <c r="B18" s="342" t="str">
        <f>+VLOOKUP($A18,Master!$D$22:$G$218,4,FALSE)</f>
        <v>Lokalni porezi</v>
      </c>
      <c r="C18" s="343"/>
      <c r="D18" s="343"/>
      <c r="E18" s="343"/>
      <c r="F18" s="343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42" t="str">
        <f>+VLOOKUP($A19,Master!$D$22:$G$218,4,FALSE)</f>
        <v>Ostali republički porezi</v>
      </c>
      <c r="C19" s="343"/>
      <c r="D19" s="343"/>
      <c r="E19" s="343"/>
      <c r="F19" s="343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1.7435999100698422E-3</v>
      </c>
    </row>
    <row r="20" spans="1:20">
      <c r="A20" s="176">
        <v>712</v>
      </c>
      <c r="B20" s="362" t="str">
        <f>+VLOOKUP($A20,Master!$D$22:$G$218,4,FALSE)</f>
        <v>Doprinosi</v>
      </c>
      <c r="C20" s="363"/>
      <c r="D20" s="363"/>
      <c r="E20" s="363"/>
      <c r="F20" s="363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0.12972812026990727</v>
      </c>
    </row>
    <row r="21" spans="1:20">
      <c r="A21" s="176">
        <v>7121</v>
      </c>
      <c r="B21" s="342" t="str">
        <f>+VLOOKUP($A21,Master!$D$22:$G$218,4,FALSE)</f>
        <v>Doprinosi za penzijsko i invalidsko osiguranje</v>
      </c>
      <c r="C21" s="343"/>
      <c r="D21" s="343"/>
      <c r="E21" s="343"/>
      <c r="F21" s="343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7.8869983193571747E-2</v>
      </c>
    </row>
    <row r="22" spans="1:20">
      <c r="A22" s="176">
        <v>7122</v>
      </c>
      <c r="B22" s="342" t="str">
        <f>+VLOOKUP($A22,Master!$D$22:$G$218,4,FALSE)</f>
        <v>Doprinosi za zdravstveno osiguranje</v>
      </c>
      <c r="C22" s="343"/>
      <c r="D22" s="343"/>
      <c r="E22" s="343"/>
      <c r="F22" s="343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4.409926875686155E-2</v>
      </c>
    </row>
    <row r="23" spans="1:20">
      <c r="A23" s="176">
        <v>7123</v>
      </c>
      <c r="B23" s="342" t="str">
        <f>+VLOOKUP($A23,Master!$D$22:$G$218,4,FALSE)</f>
        <v>Doprinosi za osiguranje od nezaposlenosti</v>
      </c>
      <c r="C23" s="343"/>
      <c r="D23" s="343"/>
      <c r="E23" s="343"/>
      <c r="F23" s="343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3.5505236358646139E-3</v>
      </c>
    </row>
    <row r="24" spans="1:20">
      <c r="A24" s="176">
        <v>7124</v>
      </c>
      <c r="B24" s="342" t="str">
        <f>+VLOOKUP($A24,Master!$D$22:$G$218,4,FALSE)</f>
        <v>Ostali doprinosi</v>
      </c>
      <c r="C24" s="343"/>
      <c r="D24" s="343"/>
      <c r="E24" s="343"/>
      <c r="F24" s="343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3.2083446836093524E-3</v>
      </c>
    </row>
    <row r="25" spans="1:20">
      <c r="A25" s="176">
        <v>713</v>
      </c>
      <c r="B25" s="350" t="str">
        <f>+VLOOKUP($A25,Master!$D$22:$G$218,4,FALSE)</f>
        <v>Takse</v>
      </c>
      <c r="C25" s="351"/>
      <c r="D25" s="351"/>
      <c r="E25" s="351"/>
      <c r="F25" s="351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4.381756394384621E-3</v>
      </c>
    </row>
    <row r="26" spans="1:20">
      <c r="A26" s="176">
        <v>714</v>
      </c>
      <c r="B26" s="350" t="str">
        <f>+VLOOKUP($A26,Master!$D$22:$G$218,4,FALSE)</f>
        <v>Naknade</v>
      </c>
      <c r="C26" s="351"/>
      <c r="D26" s="351"/>
      <c r="E26" s="351"/>
      <c r="F26" s="351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4.9511196158697531E-3</v>
      </c>
    </row>
    <row r="27" spans="1:20">
      <c r="A27" s="176">
        <v>715</v>
      </c>
      <c r="B27" s="350" t="str">
        <f>+VLOOKUP($A27,Master!$D$22:$G$218,4,FALSE)</f>
        <v>Ostali prihodi</v>
      </c>
      <c r="C27" s="351"/>
      <c r="D27" s="351"/>
      <c r="E27" s="351"/>
      <c r="F27" s="351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8.6222120629043941E-3</v>
      </c>
    </row>
    <row r="28" spans="1:20">
      <c r="A28" s="176">
        <v>73</v>
      </c>
      <c r="B28" s="350" t="str">
        <f>+VLOOKUP($A28,Master!$D$22:$G$218,4,FALSE)</f>
        <v>Primici od otplate kredita i sredstva prenesena iz prethodne godine</v>
      </c>
      <c r="C28" s="351"/>
      <c r="D28" s="351"/>
      <c r="E28" s="351"/>
      <c r="F28" s="351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2.1554629797248372E-3</v>
      </c>
    </row>
    <row r="29" spans="1:20" ht="13.5" thickBot="1">
      <c r="A29" s="176">
        <v>74</v>
      </c>
      <c r="B29" s="352" t="str">
        <f>+VLOOKUP($A29,Master!$D$22:$G$218,4,FALSE)</f>
        <v>Donacije i transferi</v>
      </c>
      <c r="C29" s="353"/>
      <c r="D29" s="353"/>
      <c r="E29" s="353"/>
      <c r="F29" s="353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1.5971728732101561E-3</v>
      </c>
    </row>
    <row r="30" spans="1:20" ht="13.5" thickBot="1">
      <c r="A30" s="176">
        <v>4</v>
      </c>
      <c r="B30" s="338" t="str">
        <f>+VLOOKUP($A30,Master!$D$22:$G$218,4,FALSE)</f>
        <v>Budžetki izdaci</v>
      </c>
      <c r="C30" s="339"/>
      <c r="D30" s="339"/>
      <c r="E30" s="339"/>
      <c r="F30" s="339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0.4246643949101867</v>
      </c>
    </row>
    <row r="31" spans="1:20" ht="13.5" thickBot="1">
      <c r="A31" s="176">
        <v>41</v>
      </c>
      <c r="B31" s="354" t="str">
        <f>+VLOOKUP($A31,Master!$D$22:$G$218,4,FALSE)</f>
        <v>Tekući izdaci</v>
      </c>
      <c r="C31" s="355"/>
      <c r="D31" s="355"/>
      <c r="E31" s="355"/>
      <c r="F31" s="355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0.40272132702751623</v>
      </c>
    </row>
    <row r="32" spans="1:20">
      <c r="A32" s="176">
        <v>40</v>
      </c>
      <c r="B32" s="356" t="str">
        <f>+VLOOKUP($A32,Master!$D$22:$G$218,4,FALSE)</f>
        <v>Tekući budžetski izdaci</v>
      </c>
      <c r="C32" s="357"/>
      <c r="D32" s="357"/>
      <c r="E32" s="357"/>
      <c r="F32" s="357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0.20191224472390273</v>
      </c>
    </row>
    <row r="33" spans="1:20">
      <c r="A33" s="176">
        <v>411</v>
      </c>
      <c r="B33" s="342" t="str">
        <f>+VLOOKUP($A33,Master!$D$22:$G$218,4,FALSE)</f>
        <v>Bruto zarade i doprinosi na teret poslodavca</v>
      </c>
      <c r="C33" s="343"/>
      <c r="D33" s="343"/>
      <c r="E33" s="343"/>
      <c r="F33" s="343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0.1130968723108547</v>
      </c>
    </row>
    <row r="34" spans="1:20">
      <c r="A34" s="176">
        <v>412</v>
      </c>
      <c r="B34" s="342" t="str">
        <f>+VLOOKUP($A34,Master!$D$22:$G$218,4,FALSE)</f>
        <v>Ostala lična primanja</v>
      </c>
      <c r="C34" s="343"/>
      <c r="D34" s="343"/>
      <c r="E34" s="343"/>
      <c r="F34" s="343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3.4529722384433882E-3</v>
      </c>
    </row>
    <row r="35" spans="1:20">
      <c r="A35" s="176">
        <v>413</v>
      </c>
      <c r="B35" s="342" t="str">
        <f>+VLOOKUP($A35,Master!$D$22:$G$218,4,FALSE)</f>
        <v>Rashodi za materijal</v>
      </c>
      <c r="C35" s="343"/>
      <c r="D35" s="343"/>
      <c r="E35" s="343"/>
      <c r="F35" s="343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8.3463611425801786E-3</v>
      </c>
    </row>
    <row r="36" spans="1:20">
      <c r="A36" s="176">
        <v>414</v>
      </c>
      <c r="B36" s="342" t="str">
        <f>+VLOOKUP($A36,Master!$D$22:$G$218,4,FALSE)</f>
        <v>Rashodi za usluge</v>
      </c>
      <c r="C36" s="343"/>
      <c r="D36" s="343"/>
      <c r="E36" s="343"/>
      <c r="F36" s="343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1.5155821707621865E-2</v>
      </c>
    </row>
    <row r="37" spans="1:20">
      <c r="A37" s="176">
        <v>415</v>
      </c>
      <c r="B37" s="342" t="str">
        <f>+VLOOKUP($A37,Master!$D$22:$G$218,4,FALSE)</f>
        <v>Rashodi za tekuće održavanje</v>
      </c>
      <c r="C37" s="343"/>
      <c r="D37" s="343"/>
      <c r="E37" s="343"/>
      <c r="F37" s="343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6.2119968495246555E-3</v>
      </c>
    </row>
    <row r="38" spans="1:20">
      <c r="A38" s="176">
        <v>416</v>
      </c>
      <c r="B38" s="342" t="str">
        <f>+VLOOKUP($A38,Master!$D$22:$G$218,4,FALSE)</f>
        <v>Kamate</v>
      </c>
      <c r="C38" s="343"/>
      <c r="D38" s="343"/>
      <c r="E38" s="343"/>
      <c r="F38" s="343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2.1893313324846418E-2</v>
      </c>
    </row>
    <row r="39" spans="1:20">
      <c r="A39" s="176">
        <v>417</v>
      </c>
      <c r="B39" s="342" t="str">
        <f>+VLOOKUP($A39,Master!$D$22:$G$218,4,FALSE)</f>
        <v>Renta</v>
      </c>
      <c r="C39" s="343"/>
      <c r="D39" s="343"/>
      <c r="E39" s="343"/>
      <c r="F39" s="343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2.349863849244353E-3</v>
      </c>
    </row>
    <row r="40" spans="1:20">
      <c r="A40" s="176">
        <v>418</v>
      </c>
      <c r="B40" s="342" t="str">
        <f>+VLOOKUP($A40,Master!$D$22:$G$218,4,FALSE)</f>
        <v>Subvencije</v>
      </c>
      <c r="C40" s="343"/>
      <c r="D40" s="343"/>
      <c r="E40" s="343"/>
      <c r="F40" s="343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5.3802945913433466E-3</v>
      </c>
    </row>
    <row r="41" spans="1:20">
      <c r="A41" s="176">
        <v>419</v>
      </c>
      <c r="B41" s="342" t="str">
        <f>+VLOOKUP($A41,Master!$D$22:$G$218,4,FALSE)</f>
        <v>Ostali izdaci</v>
      </c>
      <c r="C41" s="343"/>
      <c r="D41" s="343"/>
      <c r="E41" s="343"/>
      <c r="F41" s="343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7.2344790124033546E-3</v>
      </c>
    </row>
    <row r="42" spans="1:20">
      <c r="A42" s="176">
        <v>440</v>
      </c>
      <c r="B42" s="342" t="str">
        <f>+VLOOKUP($A42,Master!$D$22:$G$218,4,FALSE)</f>
        <v>Kapitalni izdaci u tekućem budžetu</v>
      </c>
      <c r="C42" s="343"/>
      <c r="D42" s="343"/>
      <c r="E42" s="343"/>
      <c r="F42" s="343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1.8790269697040479E-2</v>
      </c>
    </row>
    <row r="43" spans="1:20">
      <c r="A43" s="176">
        <v>42</v>
      </c>
      <c r="B43" s="332" t="str">
        <f>+VLOOKUP($A43,Master!$D$22:$G$218,4,FALSE)</f>
        <v>Transferi za socijalnu zaštitu</v>
      </c>
      <c r="C43" s="333"/>
      <c r="D43" s="333"/>
      <c r="E43" s="333"/>
      <c r="F43" s="333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0.14369788434047323</v>
      </c>
    </row>
    <row r="44" spans="1:20">
      <c r="A44" s="176">
        <v>421</v>
      </c>
      <c r="B44" s="342" t="str">
        <f>+VLOOKUP($A44,Master!$D$22:$G$218,4,FALSE)</f>
        <v>Prava iz oblasti socijalne zaštite</v>
      </c>
      <c r="C44" s="343"/>
      <c r="D44" s="343"/>
      <c r="E44" s="343"/>
      <c r="F44" s="343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1.806338149657798E-2</v>
      </c>
    </row>
    <row r="45" spans="1:20">
      <c r="A45" s="176">
        <v>422</v>
      </c>
      <c r="B45" s="342" t="str">
        <f>+VLOOKUP($A45,Master!$D$22:$G$218,4,FALSE)</f>
        <v>Sredstva za tehnološke viškove</v>
      </c>
      <c r="C45" s="343"/>
      <c r="D45" s="343"/>
      <c r="E45" s="343"/>
      <c r="F45" s="343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6.5952025764406327E-3</v>
      </c>
    </row>
    <row r="46" spans="1:20">
      <c r="A46" s="176">
        <v>423</v>
      </c>
      <c r="B46" s="342" t="str">
        <f>+VLOOKUP($A46,Master!$D$22:$G$218,4,FALSE)</f>
        <v>Prava iz oblasti penzijskog i invalidskog osiguranja</v>
      </c>
      <c r="C46" s="343"/>
      <c r="D46" s="343"/>
      <c r="E46" s="343"/>
      <c r="F46" s="343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0.11223483533729647</v>
      </c>
    </row>
    <row r="47" spans="1:20">
      <c r="A47" s="176">
        <v>424</v>
      </c>
      <c r="B47" s="342" t="str">
        <f>+VLOOKUP($A47,Master!$D$22:$G$218,4,FALSE)</f>
        <v>Ostala prava iz oblasti zdravstvene zaštite</v>
      </c>
      <c r="C47" s="343"/>
      <c r="D47" s="343"/>
      <c r="E47" s="343"/>
      <c r="F47" s="343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4.4425310492630403E-3</v>
      </c>
    </row>
    <row r="48" spans="1:20">
      <c r="A48" s="176">
        <v>425</v>
      </c>
      <c r="B48" s="342" t="str">
        <f>+VLOOKUP($A48,Master!$D$22:$G$218,4,FALSE)</f>
        <v>Ostala prava iz zdravstvenog osiguranja</v>
      </c>
      <c r="C48" s="343"/>
      <c r="D48" s="343"/>
      <c r="E48" s="343"/>
      <c r="F48" s="343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2.361933880895097E-3</v>
      </c>
    </row>
    <row r="49" spans="1:20">
      <c r="A49" s="176">
        <v>43</v>
      </c>
      <c r="B49" s="344" t="str">
        <f>+VLOOKUP($A49,Master!$D$22:$G$218,4,FALSE)</f>
        <v xml:space="preserve">Transferi institucijama, pojedincima, nevladinom i javnom sektoru </v>
      </c>
      <c r="C49" s="345"/>
      <c r="D49" s="345"/>
      <c r="E49" s="345"/>
      <c r="F49" s="345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2.8920647170119829E-2</v>
      </c>
    </row>
    <row r="50" spans="1:20">
      <c r="A50" s="176">
        <v>44</v>
      </c>
      <c r="B50" s="344" t="str">
        <f>+VLOOKUP($A50,Master!$D$22:$G$218,4,FALSE)</f>
        <v>Kapitalni budžet</v>
      </c>
      <c r="C50" s="345"/>
      <c r="D50" s="345"/>
      <c r="E50" s="345"/>
      <c r="F50" s="345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2.1943067882670354E-2</v>
      </c>
    </row>
    <row r="51" spans="1:20">
      <c r="A51" s="176">
        <v>451</v>
      </c>
      <c r="B51" s="330" t="str">
        <f>+VLOOKUP($A51,Master!$D$22:$G$218,4,FALSE)</f>
        <v>Pozajmice i krediti</v>
      </c>
      <c r="C51" s="331"/>
      <c r="D51" s="331"/>
      <c r="E51" s="331"/>
      <c r="F51" s="331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7.2554360152764469E-4</v>
      </c>
    </row>
    <row r="52" spans="1:20">
      <c r="A52" s="176">
        <v>47</v>
      </c>
      <c r="B52" s="330" t="str">
        <f>+VLOOKUP($A52,Master!$D$22:$G$218,4,FALSE)</f>
        <v>Rezerve</v>
      </c>
      <c r="C52" s="331"/>
      <c r="D52" s="331"/>
      <c r="E52" s="331"/>
      <c r="F52" s="331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3.9512458013127461E-3</v>
      </c>
    </row>
    <row r="53" spans="1:20" ht="13.5" thickBot="1">
      <c r="A53" s="176">
        <v>462</v>
      </c>
      <c r="B53" s="346" t="str">
        <f>+VLOOKUP($A53,Master!$D$22:$G$218,4,FALSE)</f>
        <v>Otplata garancija</v>
      </c>
      <c r="C53" s="347"/>
      <c r="D53" s="347"/>
      <c r="E53" s="347"/>
      <c r="F53" s="347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4.4553184199154425E-3</v>
      </c>
    </row>
    <row r="54" spans="1:20" ht="13.5" thickBot="1">
      <c r="A54" s="170">
        <v>4630</v>
      </c>
      <c r="B54" s="346" t="str">
        <f>+VLOOKUP($A54,Master!$D$22:$G$218,4,TRUE)</f>
        <v>Otplata obaveza iz prethodnih godina</v>
      </c>
      <c r="C54" s="347"/>
      <c r="D54" s="347"/>
      <c r="E54" s="347"/>
      <c r="F54" s="347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1.9058442970264655E-2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48" t="str">
        <f>+VLOOKUP($A56,Master!$D$22:$G$218,4,FALSE)</f>
        <v>Suficit / deficit</v>
      </c>
      <c r="C56" s="349"/>
      <c r="D56" s="349"/>
      <c r="E56" s="349"/>
      <c r="F56" s="349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-2.9948908063932172E-2</v>
      </c>
    </row>
    <row r="57" spans="1:20" ht="13.5" thickBot="1">
      <c r="A57" s="170">
        <v>1001</v>
      </c>
      <c r="B57" s="340" t="str">
        <f>+VLOOKUP($A57,Master!$D$22:$G$218,4,FALSE)</f>
        <v>Primarni bilans</v>
      </c>
      <c r="C57" s="341"/>
      <c r="D57" s="341"/>
      <c r="E57" s="341"/>
      <c r="F57" s="341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-8.0555947390857519E-3</v>
      </c>
    </row>
    <row r="58" spans="1:20">
      <c r="A58" s="170">
        <v>46</v>
      </c>
      <c r="B58" s="332" t="str">
        <f>+VLOOKUP($A58,Master!$D$22:$G$218,4,FALSE)</f>
        <v>Otplata dugova</v>
      </c>
      <c r="C58" s="333"/>
      <c r="D58" s="333"/>
      <c r="E58" s="333"/>
      <c r="F58" s="333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6.1243299701011424E-2</v>
      </c>
    </row>
    <row r="59" spans="1:20">
      <c r="A59" s="170">
        <v>4611</v>
      </c>
      <c r="B59" s="334" t="str">
        <f>+VLOOKUP($A59,Master!$D$22:$G$218,4,FALSE)</f>
        <v>Otplata hartija od vrijednosti i kredita rezidentima</v>
      </c>
      <c r="C59" s="335"/>
      <c r="D59" s="335"/>
      <c r="E59" s="335"/>
      <c r="F59" s="335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2.9127104248907985E-2</v>
      </c>
    </row>
    <row r="60" spans="1:20" ht="13.5" thickBot="1">
      <c r="A60" s="170">
        <v>4612</v>
      </c>
      <c r="B60" s="330" t="str">
        <f>+VLOOKUP($A60,Master!$D$22:$G$218,4,FALSE)</f>
        <v>Otplata hartija od vrijednosti i kredita nerezidentima</v>
      </c>
      <c r="C60" s="331"/>
      <c r="D60" s="331"/>
      <c r="E60" s="331"/>
      <c r="F60" s="331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3.2116195452103438E-2</v>
      </c>
    </row>
    <row r="61" spans="1:20" ht="13.5" thickBot="1">
      <c r="A61" s="170">
        <v>1002</v>
      </c>
      <c r="B61" s="336" t="str">
        <f>+VLOOKUP($A61,Master!$D$22:$G$218,4,FALSE)</f>
        <v>Nedostajuća sredstva</v>
      </c>
      <c r="C61" s="337"/>
      <c r="D61" s="337"/>
      <c r="E61" s="337"/>
      <c r="F61" s="337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-9.1192207764943578E-2</v>
      </c>
    </row>
    <row r="62" spans="1:20" ht="13.5" thickBot="1">
      <c r="A62" s="170">
        <v>1003</v>
      </c>
      <c r="B62" s="338" t="str">
        <f>+VLOOKUP($A62,Master!$D$22:$G$218,4,FALSE)</f>
        <v>Finansiranje</v>
      </c>
      <c r="C62" s="339"/>
      <c r="D62" s="339"/>
      <c r="E62" s="339"/>
      <c r="F62" s="339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9.1192207764943578E-2</v>
      </c>
    </row>
    <row r="63" spans="1:20">
      <c r="A63" s="170">
        <v>7511</v>
      </c>
      <c r="B63" s="334" t="str">
        <f>+VLOOKUP($A63,Master!$D$22:$G$218,4,FALSE)</f>
        <v>Pozajmice i krediti od domaćih izvora</v>
      </c>
      <c r="C63" s="335"/>
      <c r="D63" s="335"/>
      <c r="E63" s="335"/>
      <c r="F63" s="335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3.0485961455583847E-2</v>
      </c>
    </row>
    <row r="64" spans="1:20">
      <c r="A64" s="170">
        <v>7512</v>
      </c>
      <c r="B64" s="330" t="str">
        <f>+VLOOKUP($A64,Master!$D$22:$G$218,4,FALSE)</f>
        <v>Pozajmice i krediti od inostranih izvora</v>
      </c>
      <c r="C64" s="331"/>
      <c r="D64" s="331"/>
      <c r="E64" s="331"/>
      <c r="F64" s="331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6.0074368652332337E-2</v>
      </c>
    </row>
    <row r="65" spans="1:20">
      <c r="A65" s="170">
        <v>72</v>
      </c>
      <c r="B65" s="330" t="str">
        <f>+VLOOKUP($A65,Master!$D$22:$G$218,4,FALSE)</f>
        <v>Primici od prodaje imovine</v>
      </c>
      <c r="C65" s="331"/>
      <c r="D65" s="331"/>
      <c r="E65" s="331"/>
      <c r="F65" s="331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1.1442499357641729E-3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-5.1237227873675382E-4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417" t="str">
        <f>+Master!G245</f>
        <v>Plan ostvarenja budžeta</v>
      </c>
      <c r="C102" s="418"/>
      <c r="D102" s="418"/>
      <c r="E102" s="418"/>
      <c r="F102" s="418"/>
      <c r="G102" s="410">
        <v>2014</v>
      </c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2"/>
      <c r="S102" s="116" t="str">
        <f>+S7</f>
        <v>BDP</v>
      </c>
      <c r="T102" s="117">
        <v>3393200615</v>
      </c>
    </row>
    <row r="103" spans="1:21" ht="15.75" customHeight="1">
      <c r="B103" s="419"/>
      <c r="C103" s="420"/>
      <c r="D103" s="420"/>
      <c r="E103" s="420"/>
      <c r="F103" s="421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410" t="str">
        <f>+Master!G239</f>
        <v>Jan - Dec</v>
      </c>
      <c r="T103" s="412">
        <f>+T8</f>
        <v>0</v>
      </c>
    </row>
    <row r="104" spans="1:21" ht="13.5" thickBot="1">
      <c r="B104" s="422"/>
      <c r="C104" s="423"/>
      <c r="D104" s="423"/>
      <c r="E104" s="423"/>
      <c r="F104" s="424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413" t="str">
        <f>+VLOOKUP(LEFT($A105,LEN(A105)-1)*1,Master!$D$22:$G$218,4,FALSE)</f>
        <v>Prihodi budžeta</v>
      </c>
      <c r="C105" s="414"/>
      <c r="D105" s="414"/>
      <c r="E105" s="414"/>
      <c r="F105" s="414"/>
      <c r="G105" s="97">
        <f>+G106+G115+SUM(G120:G124)</f>
        <v>63091959.823632255</v>
      </c>
      <c r="H105" s="97">
        <f t="shared" ref="H105:R105" si="18">+H106+H115+SUM(H120:H124)</f>
        <v>80428854.265187562</v>
      </c>
      <c r="I105" s="97">
        <f t="shared" si="18"/>
        <v>89985354.818585575</v>
      </c>
      <c r="J105" s="97">
        <f t="shared" si="18"/>
        <v>106960747.94202131</v>
      </c>
      <c r="K105" s="97">
        <f t="shared" si="18"/>
        <v>97856328.492591575</v>
      </c>
      <c r="L105" s="97">
        <f t="shared" si="18"/>
        <v>105858468.0117318</v>
      </c>
      <c r="M105" s="97">
        <f t="shared" si="18"/>
        <v>123939555.84525104</v>
      </c>
      <c r="N105" s="97">
        <f t="shared" si="18"/>
        <v>126245800.31993173</v>
      </c>
      <c r="O105" s="97">
        <f t="shared" si="18"/>
        <v>121714564.00509749</v>
      </c>
      <c r="P105" s="97">
        <f t="shared" si="18"/>
        <v>115456172.52182573</v>
      </c>
      <c r="Q105" s="97">
        <f t="shared" si="18"/>
        <v>98072968.146381721</v>
      </c>
      <c r="R105" s="97">
        <f t="shared" si="18"/>
        <v>146445625.24493268</v>
      </c>
      <c r="S105" s="122">
        <f>+SUM(G105:R105)</f>
        <v>1276056399.4371703</v>
      </c>
      <c r="T105" s="123">
        <f>+S105/$T$7</f>
        <v>0.37258426556176283</v>
      </c>
      <c r="U105" s="304"/>
    </row>
    <row r="106" spans="1:21">
      <c r="A106" s="138" t="str">
        <f t="shared" si="17"/>
        <v>711p</v>
      </c>
      <c r="B106" s="415" t="str">
        <f>+VLOOKUP(LEFT($A106,LEN(A106)-1)*1,Master!$D$22:$G$218,4,FALSE)</f>
        <v>Porezi</v>
      </c>
      <c r="C106" s="416"/>
      <c r="D106" s="416"/>
      <c r="E106" s="416"/>
      <c r="F106" s="416"/>
      <c r="G106" s="81">
        <f>+SUM(G107:G114)</f>
        <v>46630073.989835031</v>
      </c>
      <c r="H106" s="81">
        <f t="shared" ref="H106:R106" si="19">+SUM(H107:H114)</f>
        <v>47737456.241611488</v>
      </c>
      <c r="I106" s="81">
        <f t="shared" si="19"/>
        <v>55661924.949411348</v>
      </c>
      <c r="J106" s="81">
        <f t="shared" si="19"/>
        <v>73380169.878103226</v>
      </c>
      <c r="K106" s="81">
        <f t="shared" si="19"/>
        <v>63336581.53084594</v>
      </c>
      <c r="L106" s="81">
        <f t="shared" si="19"/>
        <v>68150867.818816096</v>
      </c>
      <c r="M106" s="81">
        <f t="shared" si="19"/>
        <v>80502115.642067581</v>
      </c>
      <c r="N106" s="81">
        <f t="shared" si="19"/>
        <v>83661776.550335452</v>
      </c>
      <c r="O106" s="81">
        <f t="shared" si="19"/>
        <v>77286158.272165686</v>
      </c>
      <c r="P106" s="81">
        <f t="shared" si="19"/>
        <v>64936637.53359136</v>
      </c>
      <c r="Q106" s="81">
        <f t="shared" si="19"/>
        <v>59626792.723406494</v>
      </c>
      <c r="R106" s="82">
        <f t="shared" si="19"/>
        <v>76918346.229341179</v>
      </c>
      <c r="S106" s="124">
        <f t="shared" ref="S106:S160" si="20">+SUM(G106:R106)</f>
        <v>797828901.35953081</v>
      </c>
      <c r="T106" s="125">
        <f t="shared" ref="T106:T160" si="21">+S106/$T$7</f>
        <v>0.23295090670608337</v>
      </c>
      <c r="U106" s="303"/>
    </row>
    <row r="107" spans="1:21">
      <c r="A107" s="138" t="str">
        <f t="shared" si="17"/>
        <v>7111p</v>
      </c>
      <c r="B107" s="398" t="str">
        <f>+VLOOKUP(LEFT($A107,LEN(A107)-1)*1,Master!$D$22:$G$218,4,FALSE)</f>
        <v>Porez na dohodak fizičkih lica</v>
      </c>
      <c r="C107" s="399"/>
      <c r="D107" s="399"/>
      <c r="E107" s="399"/>
      <c r="F107" s="399"/>
      <c r="G107" s="91">
        <f>+INDEX(DataEx!$1:$1048576,MATCH('2014'!$A107,DataEx!$D:$D,0),MATCH('2014'!G$101,DataEx!$222:$222,0))</f>
        <v>5536823.9639416989</v>
      </c>
      <c r="H107" s="91">
        <f>+INDEX(DataEx!$1:$1048576,MATCH('2014'!$A107,DataEx!$D:$D,0),MATCH('2014'!H$101,DataEx!$222:$222,0))</f>
        <v>6603739.6076103738</v>
      </c>
      <c r="I107" s="91">
        <f>+INDEX(DataEx!$1:$1048576,MATCH('2014'!$A107,DataEx!$D:$D,0),MATCH('2014'!I$101,DataEx!$222:$222,0))</f>
        <v>6676953.4988943152</v>
      </c>
      <c r="J107" s="91">
        <f>+INDEX(DataEx!$1:$1048576,MATCH('2014'!$A107,DataEx!$D:$D,0),MATCH('2014'!J$101,DataEx!$222:$222,0))</f>
        <v>6906912.5782146342</v>
      </c>
      <c r="K107" s="91">
        <f>+INDEX(DataEx!$1:$1048576,MATCH('2014'!$A107,DataEx!$D:$D,0),MATCH('2014'!K$101,DataEx!$222:$222,0))</f>
        <v>7747493.2498942278</v>
      </c>
      <c r="L107" s="91">
        <f>+INDEX(DataEx!$1:$1048576,MATCH('2014'!$A107,DataEx!$D:$D,0),MATCH('2014'!L$101,DataEx!$222:$222,0))</f>
        <v>6933974.2607370922</v>
      </c>
      <c r="M107" s="91">
        <f>+INDEX(DataEx!$1:$1048576,MATCH('2014'!$A107,DataEx!$D:$D,0),MATCH('2014'!M$101,DataEx!$222:$222,0))</f>
        <v>7575525.125533646</v>
      </c>
      <c r="N107" s="91">
        <f>+INDEX(DataEx!$1:$1048576,MATCH('2014'!$A107,DataEx!$D:$D,0),MATCH('2014'!N$101,DataEx!$222:$222,0))</f>
        <v>8718912.6885207817</v>
      </c>
      <c r="O107" s="91">
        <f>+INDEX(DataEx!$1:$1048576,MATCH('2014'!$A107,DataEx!$D:$D,0),MATCH('2014'!O$101,DataEx!$222:$222,0))</f>
        <v>9058811.9435250778</v>
      </c>
      <c r="P107" s="91">
        <f>+INDEX(DataEx!$1:$1048576,MATCH('2014'!$A107,DataEx!$D:$D,0),MATCH('2014'!P$101,DataEx!$222:$222,0))</f>
        <v>7322217.3457894176</v>
      </c>
      <c r="Q107" s="91">
        <f>+INDEX(DataEx!$1:$1048576,MATCH('2014'!$A107,DataEx!$D:$D,0),MATCH('2014'!Q$101,DataEx!$222:$222,0))</f>
        <v>7332731.8430695906</v>
      </c>
      <c r="R107" s="91">
        <f>+INDEX(DataEx!$1:$1048576,MATCH('2014'!$A107,DataEx!$D:$D,0),MATCH('2014'!R$101,DataEx!$222:$222,0))</f>
        <v>15597558.508764038</v>
      </c>
      <c r="S107" s="126">
        <f t="shared" si="20"/>
        <v>96011654.614494905</v>
      </c>
      <c r="T107" s="127">
        <f t="shared" si="21"/>
        <v>2.8033582085940211E-2</v>
      </c>
    </row>
    <row r="108" spans="1:21">
      <c r="A108" s="138" t="str">
        <f t="shared" si="17"/>
        <v>7112p</v>
      </c>
      <c r="B108" s="398" t="str">
        <f>+VLOOKUP(LEFT($A108,LEN(A108)-1)*1,Master!$D$22:$G$218,4,FALSE)</f>
        <v>Porez na dobit pravnih lica</v>
      </c>
      <c r="C108" s="399"/>
      <c r="D108" s="399"/>
      <c r="E108" s="399"/>
      <c r="F108" s="399"/>
      <c r="G108" s="91">
        <f>+INDEX(DataEx!$1:$1048576,MATCH('2014'!$A108,DataEx!$D:$D,0),MATCH('2014'!G$101,DataEx!$222:$222,0))</f>
        <v>542155.32839785819</v>
      </c>
      <c r="H108" s="91">
        <f>+INDEX(DataEx!$1:$1048576,MATCH('2014'!$A108,DataEx!$D:$D,0),MATCH('2014'!H$101,DataEx!$222:$222,0))</f>
        <v>1152750.3872009208</v>
      </c>
      <c r="I108" s="91">
        <f>+INDEX(DataEx!$1:$1048576,MATCH('2014'!$A108,DataEx!$D:$D,0),MATCH('2014'!I$101,DataEx!$222:$222,0))</f>
        <v>5559762.3725619148</v>
      </c>
      <c r="J108" s="91">
        <f>+INDEX(DataEx!$1:$1048576,MATCH('2014'!$A108,DataEx!$D:$D,0),MATCH('2014'!J$101,DataEx!$222:$222,0))</f>
        <v>16167122.137942558</v>
      </c>
      <c r="K108" s="91">
        <f>+INDEX(DataEx!$1:$1048576,MATCH('2014'!$A108,DataEx!$D:$D,0),MATCH('2014'!K$101,DataEx!$222:$222,0))</f>
        <v>3342015.3051073127</v>
      </c>
      <c r="L108" s="91">
        <f>+INDEX(DataEx!$1:$1048576,MATCH('2014'!$A108,DataEx!$D:$D,0),MATCH('2014'!L$101,DataEx!$222:$222,0))</f>
        <v>3973142.0907613225</v>
      </c>
      <c r="M108" s="91">
        <f>+INDEX(DataEx!$1:$1048576,MATCH('2014'!$A108,DataEx!$D:$D,0),MATCH('2014'!M$101,DataEx!$222:$222,0))</f>
        <v>4224224.6269917246</v>
      </c>
      <c r="N108" s="91">
        <f>+INDEX(DataEx!$1:$1048576,MATCH('2014'!$A108,DataEx!$D:$D,0),MATCH('2014'!N$101,DataEx!$222:$222,0))</f>
        <v>3100839.337515357</v>
      </c>
      <c r="O108" s="91">
        <f>+INDEX(DataEx!$1:$1048576,MATCH('2014'!$A108,DataEx!$D:$D,0),MATCH('2014'!O$101,DataEx!$222:$222,0))</f>
        <v>2550420.1743935719</v>
      </c>
      <c r="P108" s="91">
        <f>+INDEX(DataEx!$1:$1048576,MATCH('2014'!$A108,DataEx!$D:$D,0),MATCH('2014'!P$101,DataEx!$222:$222,0))</f>
        <v>1409658.4171760734</v>
      </c>
      <c r="Q108" s="91">
        <f>+INDEX(DataEx!$1:$1048576,MATCH('2014'!$A108,DataEx!$D:$D,0),MATCH('2014'!Q$101,DataEx!$222:$222,0))</f>
        <v>1236078.5708177544</v>
      </c>
      <c r="R108" s="91">
        <f>+INDEX(DataEx!$1:$1048576,MATCH('2014'!$A108,DataEx!$D:$D,0),MATCH('2014'!R$101,DataEx!$222:$222,0))</f>
        <v>1137472.7826346306</v>
      </c>
      <c r="S108" s="126">
        <f t="shared" si="20"/>
        <v>44395641.531501003</v>
      </c>
      <c r="T108" s="127">
        <f t="shared" si="21"/>
        <v>1.2962685271163078E-2</v>
      </c>
    </row>
    <row r="109" spans="1:21">
      <c r="A109" s="138" t="str">
        <f t="shared" si="17"/>
        <v>7113p</v>
      </c>
      <c r="B109" s="398" t="str">
        <f>+VLOOKUP(LEFT($A109,LEN(A109)-1)*1,Master!$D$22:$G$218,4,FALSE)</f>
        <v>Porez na promet nepokretnosti</v>
      </c>
      <c r="C109" s="399"/>
      <c r="D109" s="399"/>
      <c r="E109" s="399"/>
      <c r="F109" s="399"/>
      <c r="G109" s="91">
        <f>+INDEX(DataEx!$1:$1048576,MATCH('2014'!$A109,DataEx!$D:$D,0),MATCH('2014'!G$101,DataEx!$222:$222,0))</f>
        <v>123999.60285150184</v>
      </c>
      <c r="H109" s="91">
        <f>+INDEX(DataEx!$1:$1048576,MATCH('2014'!$A109,DataEx!$D:$D,0),MATCH('2014'!H$101,DataEx!$222:$222,0))</f>
        <v>133192.75505076826</v>
      </c>
      <c r="I109" s="91">
        <f>+INDEX(DataEx!$1:$1048576,MATCH('2014'!$A109,DataEx!$D:$D,0),MATCH('2014'!I$101,DataEx!$222:$222,0))</f>
        <v>141910.48385757531</v>
      </c>
      <c r="J109" s="91">
        <f>+INDEX(DataEx!$1:$1048576,MATCH('2014'!$A109,DataEx!$D:$D,0),MATCH('2014'!J$101,DataEx!$222:$222,0))</f>
        <v>123791.01140095161</v>
      </c>
      <c r="K109" s="91">
        <f>+INDEX(DataEx!$1:$1048576,MATCH('2014'!$A109,DataEx!$D:$D,0),MATCH('2014'!K$101,DataEx!$222:$222,0))</f>
        <v>72591.819035106659</v>
      </c>
      <c r="L109" s="91">
        <f>+INDEX(DataEx!$1:$1048576,MATCH('2014'!$A109,DataEx!$D:$D,0),MATCH('2014'!L$101,DataEx!$222:$222,0))</f>
        <v>77284.349346340969</v>
      </c>
      <c r="M109" s="91">
        <f>+INDEX(DataEx!$1:$1048576,MATCH('2014'!$A109,DataEx!$D:$D,0),MATCH('2014'!M$101,DataEx!$222:$222,0))</f>
        <v>135985.65036623355</v>
      </c>
      <c r="N109" s="91">
        <f>+INDEX(DataEx!$1:$1048576,MATCH('2014'!$A109,DataEx!$D:$D,0),MATCH('2014'!N$101,DataEx!$222:$222,0))</f>
        <v>174290.23497475486</v>
      </c>
      <c r="O109" s="91">
        <f>+INDEX(DataEx!$1:$1048576,MATCH('2014'!$A109,DataEx!$D:$D,0),MATCH('2014'!O$101,DataEx!$222:$222,0))</f>
        <v>107916.53190533332</v>
      </c>
      <c r="P109" s="91">
        <f>+INDEX(DataEx!$1:$1048576,MATCH('2014'!$A109,DataEx!$D:$D,0),MATCH('2014'!P$101,DataEx!$222:$222,0))</f>
        <v>180714.58360820319</v>
      </c>
      <c r="Q109" s="91">
        <f>+INDEX(DataEx!$1:$1048576,MATCH('2014'!$A109,DataEx!$D:$D,0),MATCH('2014'!Q$101,DataEx!$222:$222,0))</f>
        <v>121683.7391894871</v>
      </c>
      <c r="R109" s="91">
        <f>+INDEX(DataEx!$1:$1048576,MATCH('2014'!$A109,DataEx!$D:$D,0),MATCH('2014'!R$101,DataEx!$222:$222,0))</f>
        <v>151175.91130578335</v>
      </c>
      <c r="S109" s="126">
        <f t="shared" si="20"/>
        <v>1544536.6728920399</v>
      </c>
      <c r="T109" s="127">
        <f t="shared" si="21"/>
        <v>4.5097541312163927E-4</v>
      </c>
    </row>
    <row r="110" spans="1:21">
      <c r="A110" s="138" t="str">
        <f t="shared" si="17"/>
        <v>7114p</v>
      </c>
      <c r="B110" s="398" t="str">
        <f>+VLOOKUP(LEFT($A110,LEN(A110)-1)*1,Master!$D$22:$G$218,4,FALSE)</f>
        <v>Porez na dodatu vrijednost</v>
      </c>
      <c r="C110" s="399"/>
      <c r="D110" s="399"/>
      <c r="E110" s="399"/>
      <c r="F110" s="399"/>
      <c r="G110" s="91">
        <f>+INDEX(DataEx!$1:$1048576,MATCH('2014'!$A110,DataEx!$D:$D,0),MATCH('2014'!G$101,DataEx!$222:$222,0))</f>
        <v>27323259.649428416</v>
      </c>
      <c r="H110" s="91">
        <f>+INDEX(DataEx!$1:$1048576,MATCH('2014'!$A110,DataEx!$D:$D,0),MATCH('2014'!H$101,DataEx!$222:$222,0))</f>
        <v>28192006.566407606</v>
      </c>
      <c r="I110" s="91">
        <f>+INDEX(DataEx!$1:$1048576,MATCH('2014'!$A110,DataEx!$D:$D,0),MATCH('2014'!I$101,DataEx!$222:$222,0))</f>
        <v>31780100.537285</v>
      </c>
      <c r="J110" s="91">
        <f>+INDEX(DataEx!$1:$1048576,MATCH('2014'!$A110,DataEx!$D:$D,0),MATCH('2014'!J$101,DataEx!$222:$222,0))</f>
        <v>35805625.314933896</v>
      </c>
      <c r="K110" s="91">
        <f>+INDEX(DataEx!$1:$1048576,MATCH('2014'!$A110,DataEx!$D:$D,0),MATCH('2014'!K$101,DataEx!$222:$222,0))</f>
        <v>37013677.77422861</v>
      </c>
      <c r="L110" s="91">
        <f>+INDEX(DataEx!$1:$1048576,MATCH('2014'!$A110,DataEx!$D:$D,0),MATCH('2014'!L$101,DataEx!$222:$222,0))</f>
        <v>39976192.562335499</v>
      </c>
      <c r="M110" s="91">
        <f>+INDEX(DataEx!$1:$1048576,MATCH('2014'!$A110,DataEx!$D:$D,0),MATCH('2014'!M$101,DataEx!$222:$222,0))</f>
        <v>48606896.525866799</v>
      </c>
      <c r="N110" s="91">
        <f>+INDEX(DataEx!$1:$1048576,MATCH('2014'!$A110,DataEx!$D:$D,0),MATCH('2014'!N$101,DataEx!$222:$222,0))</f>
        <v>48894010.587532401</v>
      </c>
      <c r="O110" s="91">
        <f>+INDEX(DataEx!$1:$1048576,MATCH('2014'!$A110,DataEx!$D:$D,0),MATCH('2014'!O$101,DataEx!$222:$222,0))</f>
        <v>42792605.454785898</v>
      </c>
      <c r="P110" s="91">
        <f>+INDEX(DataEx!$1:$1048576,MATCH('2014'!$A110,DataEx!$D:$D,0),MATCH('2014'!P$101,DataEx!$222:$222,0))</f>
        <v>38951776.984054103</v>
      </c>
      <c r="Q110" s="91">
        <f>+INDEX(DataEx!$1:$1048576,MATCH('2014'!$A110,DataEx!$D:$D,0),MATCH('2014'!Q$101,DataEx!$222:$222,0))</f>
        <v>34980132.37681254</v>
      </c>
      <c r="R110" s="91">
        <f>+INDEX(DataEx!$1:$1048576,MATCH('2014'!$A110,DataEx!$D:$D,0),MATCH('2014'!R$101,DataEx!$222:$222,0))</f>
        <v>41629346.195520297</v>
      </c>
      <c r="S110" s="126">
        <f t="shared" si="20"/>
        <v>455945630.52919102</v>
      </c>
      <c r="T110" s="127">
        <f t="shared" si="21"/>
        <v>0.13312747615367285</v>
      </c>
    </row>
    <row r="111" spans="1:21">
      <c r="A111" s="138" t="str">
        <f t="shared" si="17"/>
        <v>7115p</v>
      </c>
      <c r="B111" s="398" t="str">
        <f>+VLOOKUP(LEFT($A111,LEN(A111)-1)*1,Master!$D$22:$G$218,4,FALSE)</f>
        <v>Akcize</v>
      </c>
      <c r="C111" s="399"/>
      <c r="D111" s="399"/>
      <c r="E111" s="399"/>
      <c r="F111" s="399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4.9961455153287156E-2</v>
      </c>
    </row>
    <row r="112" spans="1:21">
      <c r="A112" s="138" t="str">
        <f t="shared" si="17"/>
        <v>7116p</v>
      </c>
      <c r="B112" s="398" t="str">
        <f>+VLOOKUP(LEFT($A112,LEN(A112)-1)*1,Master!$D$22:$G$218,4,FALSE)</f>
        <v>Porez na međunarodnu trgovinu i transakcije</v>
      </c>
      <c r="C112" s="399"/>
      <c r="D112" s="399"/>
      <c r="E112" s="399"/>
      <c r="F112" s="399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6.9302730888551583E-3</v>
      </c>
    </row>
    <row r="113" spans="1:20">
      <c r="A113" s="138" t="str">
        <f t="shared" si="17"/>
        <v>7117p</v>
      </c>
      <c r="B113" s="398" t="str">
        <f>+VLOOKUP(LEFT($A113,LEN(A113)-1)*1,Master!$D$22:$G$218,4,FALSE)</f>
        <v>Lokalni porezi</v>
      </c>
      <c r="C113" s="399"/>
      <c r="D113" s="399"/>
      <c r="E113" s="399"/>
      <c r="F113" s="399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98" t="str">
        <f>+VLOOKUP(LEFT($A114,LEN(A114)-1)*1,Master!$D$22:$G$218,4,FALSE)</f>
        <v>Ostali republički porezi</v>
      </c>
      <c r="C114" s="399"/>
      <c r="D114" s="399"/>
      <c r="E114" s="399"/>
      <c r="F114" s="399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1.4844595400433033E-3</v>
      </c>
    </row>
    <row r="115" spans="1:20">
      <c r="A115" s="138" t="str">
        <f t="shared" si="17"/>
        <v>712p</v>
      </c>
      <c r="B115" s="408" t="str">
        <f>+VLOOKUP(LEFT($A115,LEN(A115)-1)*1,Master!$D$22:$G$218,4,FALSE)</f>
        <v>Doprinosi</v>
      </c>
      <c r="C115" s="409"/>
      <c r="D115" s="409"/>
      <c r="E115" s="409"/>
      <c r="F115" s="409"/>
      <c r="G115" s="83">
        <f>+SUM(G116:G119)</f>
        <v>11696495.709410317</v>
      </c>
      <c r="H115" s="83">
        <f t="shared" ref="H115:R115" si="22">+SUM(H116:H119)</f>
        <v>27967194.589402422</v>
      </c>
      <c r="I115" s="83">
        <f t="shared" si="22"/>
        <v>28929880.111931738</v>
      </c>
      <c r="J115" s="83">
        <f t="shared" si="22"/>
        <v>27258327.618631121</v>
      </c>
      <c r="K115" s="83">
        <f t="shared" si="22"/>
        <v>28592562.735781778</v>
      </c>
      <c r="L115" s="83">
        <f t="shared" si="22"/>
        <v>32131723.207960628</v>
      </c>
      <c r="M115" s="83">
        <f t="shared" si="22"/>
        <v>33016814.12419793</v>
      </c>
      <c r="N115" s="83">
        <f t="shared" si="22"/>
        <v>36072346.59471108</v>
      </c>
      <c r="O115" s="83">
        <f t="shared" si="22"/>
        <v>38203128.528232403</v>
      </c>
      <c r="P115" s="83">
        <f t="shared" si="22"/>
        <v>43672969.77403643</v>
      </c>
      <c r="Q115" s="83">
        <f t="shared" si="22"/>
        <v>30164652.787533071</v>
      </c>
      <c r="R115" s="84">
        <f t="shared" si="22"/>
        <v>60117077.92735371</v>
      </c>
      <c r="S115" s="128">
        <f t="shared" si="20"/>
        <v>397823173.70918262</v>
      </c>
      <c r="T115" s="129">
        <f t="shared" si="21"/>
        <v>0.11615682117597774</v>
      </c>
    </row>
    <row r="116" spans="1:20">
      <c r="A116" s="138" t="str">
        <f t="shared" si="17"/>
        <v>7121p</v>
      </c>
      <c r="B116" s="398" t="str">
        <f>+VLOOKUP(LEFT($A116,LEN(A116)-1)*1,Master!$D$22:$G$218,4,FALSE)</f>
        <v>Doprinosi za penzijsko i invalidsko osiguranje</v>
      </c>
      <c r="C116" s="399"/>
      <c r="D116" s="399"/>
      <c r="E116" s="399"/>
      <c r="F116" s="399"/>
      <c r="G116" s="91">
        <f>+INDEX(DataEx!$1:$1048576,MATCH('2014'!$A116,DataEx!$D:$D,0),MATCH('2014'!G$101,DataEx!$222:$222,0))</f>
        <v>6378060.6572526693</v>
      </c>
      <c r="H116" s="91">
        <f>+INDEX(DataEx!$1:$1048576,MATCH('2014'!$A116,DataEx!$D:$D,0),MATCH('2014'!H$101,DataEx!$222:$222,0))</f>
        <v>16126009.982946007</v>
      </c>
      <c r="I116" s="91">
        <f>+INDEX(DataEx!$1:$1048576,MATCH('2014'!$A116,DataEx!$D:$D,0),MATCH('2014'!I$101,DataEx!$222:$222,0))</f>
        <v>16569177.415611617</v>
      </c>
      <c r="J116" s="91">
        <f>+INDEX(DataEx!$1:$1048576,MATCH('2014'!$A116,DataEx!$D:$D,0),MATCH('2014'!J$101,DataEx!$222:$222,0))</f>
        <v>15916413.916518303</v>
      </c>
      <c r="K116" s="91">
        <f>+INDEX(DataEx!$1:$1048576,MATCH('2014'!$A116,DataEx!$D:$D,0),MATCH('2014'!K$101,DataEx!$222:$222,0))</f>
        <v>16700474.831006728</v>
      </c>
      <c r="L116" s="91">
        <f>+INDEX(DataEx!$1:$1048576,MATCH('2014'!$A116,DataEx!$D:$D,0),MATCH('2014'!L$101,DataEx!$222:$222,0))</f>
        <v>19303870.20408624</v>
      </c>
      <c r="M116" s="91">
        <f>+INDEX(DataEx!$1:$1048576,MATCH('2014'!$A116,DataEx!$D:$D,0),MATCH('2014'!M$101,DataEx!$222:$222,0))</f>
        <v>19954258.836327907</v>
      </c>
      <c r="N116" s="91">
        <f>+INDEX(DataEx!$1:$1048576,MATCH('2014'!$A116,DataEx!$D:$D,0),MATCH('2014'!N$101,DataEx!$222:$222,0))</f>
        <v>21157665.831800085</v>
      </c>
      <c r="O116" s="91">
        <f>+INDEX(DataEx!$1:$1048576,MATCH('2014'!$A116,DataEx!$D:$D,0),MATCH('2014'!O$101,DataEx!$222:$222,0))</f>
        <v>23691624.075276405</v>
      </c>
      <c r="P116" s="91">
        <f>+INDEX(DataEx!$1:$1048576,MATCH('2014'!$A116,DataEx!$D:$D,0),MATCH('2014'!P$101,DataEx!$222:$222,0))</f>
        <v>25779256.658387903</v>
      </c>
      <c r="Q116" s="91">
        <f>+INDEX(DataEx!$1:$1048576,MATCH('2014'!$A116,DataEx!$D:$D,0),MATCH('2014'!Q$101,DataEx!$222:$222,0))</f>
        <v>17637260.472586822</v>
      </c>
      <c r="R116" s="91">
        <f>+INDEX(DataEx!$1:$1048576,MATCH('2014'!$A116,DataEx!$D:$D,0),MATCH('2014'!R$101,DataEx!$222:$222,0))</f>
        <v>35668323.820286348</v>
      </c>
      <c r="S116" s="126">
        <f t="shared" si="20"/>
        <v>234882396.70208704</v>
      </c>
      <c r="T116" s="127">
        <f t="shared" si="21"/>
        <v>6.8581204801945489E-2</v>
      </c>
    </row>
    <row r="117" spans="1:20">
      <c r="A117" s="138" t="str">
        <f t="shared" si="17"/>
        <v>7122p</v>
      </c>
      <c r="B117" s="398" t="str">
        <f>+VLOOKUP(LEFT($A117,LEN(A117)-1)*1,Master!$D$22:$G$218,4,FALSE)</f>
        <v>Doprinosi za zdravstveno osiguranje</v>
      </c>
      <c r="C117" s="399"/>
      <c r="D117" s="399"/>
      <c r="E117" s="399"/>
      <c r="F117" s="399"/>
      <c r="G117" s="91">
        <f>+INDEX(DataEx!$1:$1048576,MATCH('2014'!$A117,DataEx!$D:$D,0),MATCH('2014'!G$101,DataEx!$222:$222,0))</f>
        <v>4579090.5759970825</v>
      </c>
      <c r="H117" s="91">
        <f>+INDEX(DataEx!$1:$1048576,MATCH('2014'!$A117,DataEx!$D:$D,0),MATCH('2014'!H$101,DataEx!$222:$222,0))</f>
        <v>10104184.39535567</v>
      </c>
      <c r="I117" s="91">
        <f>+INDEX(DataEx!$1:$1048576,MATCH('2014'!$A117,DataEx!$D:$D,0),MATCH('2014'!I$101,DataEx!$222:$222,0))</f>
        <v>10560309.670724479</v>
      </c>
      <c r="J117" s="91">
        <f>+INDEX(DataEx!$1:$1048576,MATCH('2014'!$A117,DataEx!$D:$D,0),MATCH('2014'!J$101,DataEx!$222:$222,0))</f>
        <v>9541998.6085077375</v>
      </c>
      <c r="K117" s="91">
        <f>+INDEX(DataEx!$1:$1048576,MATCH('2014'!$A117,DataEx!$D:$D,0),MATCH('2014'!K$101,DataEx!$222:$222,0))</f>
        <v>10202539.325177701</v>
      </c>
      <c r="L117" s="91">
        <f>+INDEX(DataEx!$1:$1048576,MATCH('2014'!$A117,DataEx!$D:$D,0),MATCH('2014'!L$101,DataEx!$222:$222,0))</f>
        <v>10655134.986795479</v>
      </c>
      <c r="M117" s="91">
        <f>+INDEX(DataEx!$1:$1048576,MATCH('2014'!$A117,DataEx!$D:$D,0),MATCH('2014'!M$101,DataEx!$222:$222,0))</f>
        <v>10928389.183865616</v>
      </c>
      <c r="N117" s="91">
        <f>+INDEX(DataEx!$1:$1048576,MATCH('2014'!$A117,DataEx!$D:$D,0),MATCH('2014'!N$101,DataEx!$222:$222,0))</f>
        <v>12720604.592646427</v>
      </c>
      <c r="O117" s="91">
        <f>+INDEX(DataEx!$1:$1048576,MATCH('2014'!$A117,DataEx!$D:$D,0),MATCH('2014'!O$101,DataEx!$222:$222,0))</f>
        <v>12433910.598023046</v>
      </c>
      <c r="P117" s="91">
        <f>+INDEX(DataEx!$1:$1048576,MATCH('2014'!$A117,DataEx!$D:$D,0),MATCH('2014'!P$101,DataEx!$222:$222,0))</f>
        <v>15255623.222713828</v>
      </c>
      <c r="Q117" s="91">
        <f>+INDEX(DataEx!$1:$1048576,MATCH('2014'!$A117,DataEx!$D:$D,0),MATCH('2014'!Q$101,DataEx!$222:$222,0))</f>
        <v>10791600.785030248</v>
      </c>
      <c r="R117" s="91">
        <f>+INDEX(DataEx!$1:$1048576,MATCH('2014'!$A117,DataEx!$D:$D,0),MATCH('2014'!R$101,DataEx!$222:$222,0))</f>
        <v>20893912.876006678</v>
      </c>
      <c r="S117" s="126">
        <f t="shared" si="20"/>
        <v>138667298.82084399</v>
      </c>
      <c r="T117" s="127">
        <f t="shared" si="21"/>
        <v>4.0488221140841135E-2</v>
      </c>
    </row>
    <row r="118" spans="1:20">
      <c r="A118" s="138" t="str">
        <f t="shared" si="17"/>
        <v>7123p</v>
      </c>
      <c r="B118" s="398" t="str">
        <f>+VLOOKUP(LEFT($A118,LEN(A118)-1)*1,Master!$D$22:$G$218,4,FALSE)</f>
        <v>Doprinosi za osiguranje od nezaposlenosti</v>
      </c>
      <c r="C118" s="399"/>
      <c r="D118" s="399"/>
      <c r="E118" s="399"/>
      <c r="F118" s="399"/>
      <c r="G118" s="91">
        <f>+INDEX(DataEx!$1:$1048576,MATCH('2014'!$A118,DataEx!$D:$D,0),MATCH('2014'!G$101,DataEx!$222:$222,0))</f>
        <v>345360.47830525995</v>
      </c>
      <c r="H118" s="91">
        <f>+INDEX(DataEx!$1:$1048576,MATCH('2014'!$A118,DataEx!$D:$D,0),MATCH('2014'!H$101,DataEx!$222:$222,0))</f>
        <v>922696.95629602508</v>
      </c>
      <c r="I118" s="91">
        <f>+INDEX(DataEx!$1:$1048576,MATCH('2014'!$A118,DataEx!$D:$D,0),MATCH('2014'!I$101,DataEx!$222:$222,0))</f>
        <v>857271.67153218063</v>
      </c>
      <c r="J118" s="91">
        <f>+INDEX(DataEx!$1:$1048576,MATCH('2014'!$A118,DataEx!$D:$D,0),MATCH('2014'!J$101,DataEx!$222:$222,0))</f>
        <v>794944.20445414912</v>
      </c>
      <c r="K118" s="91">
        <f>+INDEX(DataEx!$1:$1048576,MATCH('2014'!$A118,DataEx!$D:$D,0),MATCH('2014'!K$101,DataEx!$222:$222,0))</f>
        <v>860500.23373355891</v>
      </c>
      <c r="L118" s="91">
        <f>+INDEX(DataEx!$1:$1048576,MATCH('2014'!$A118,DataEx!$D:$D,0),MATCH('2014'!L$101,DataEx!$222:$222,0))</f>
        <v>876623.14344260271</v>
      </c>
      <c r="M118" s="91">
        <f>+INDEX(DataEx!$1:$1048576,MATCH('2014'!$A118,DataEx!$D:$D,0),MATCH('2014'!M$101,DataEx!$222:$222,0))</f>
        <v>897950.85198249156</v>
      </c>
      <c r="N118" s="91">
        <f>+INDEX(DataEx!$1:$1048576,MATCH('2014'!$A118,DataEx!$D:$D,0),MATCH('2014'!N$101,DataEx!$222:$222,0))</f>
        <v>1049404.4207832785</v>
      </c>
      <c r="O118" s="91">
        <f>+INDEX(DataEx!$1:$1048576,MATCH('2014'!$A118,DataEx!$D:$D,0),MATCH('2014'!O$101,DataEx!$222:$222,0))</f>
        <v>1051499.288563821</v>
      </c>
      <c r="P118" s="91">
        <f>+INDEX(DataEx!$1:$1048576,MATCH('2014'!$A118,DataEx!$D:$D,0),MATCH('2014'!P$101,DataEx!$222:$222,0))</f>
        <v>1282491.8621105079</v>
      </c>
      <c r="Q118" s="91">
        <f>+INDEX(DataEx!$1:$1048576,MATCH('2014'!$A118,DataEx!$D:$D,0),MATCH('2014'!Q$101,DataEx!$222:$222,0))</f>
        <v>895782.74311122345</v>
      </c>
      <c r="R118" s="91">
        <f>+INDEX(DataEx!$1:$1048576,MATCH('2014'!$A118,DataEx!$D:$D,0),MATCH('2014'!R$101,DataEx!$222:$222,0))</f>
        <v>1782859.6661754006</v>
      </c>
      <c r="S118" s="126">
        <f t="shared" si="20"/>
        <v>11617385.520490499</v>
      </c>
      <c r="T118" s="127">
        <f t="shared" si="21"/>
        <v>3.392056224010914E-3</v>
      </c>
    </row>
    <row r="119" spans="1:20">
      <c r="A119" s="138" t="str">
        <f t="shared" si="17"/>
        <v>7124p</v>
      </c>
      <c r="B119" s="398" t="str">
        <f>+VLOOKUP(LEFT($A119,LEN(A119)-1)*1,Master!$D$22:$G$218,4,FALSE)</f>
        <v>Ostali doprinosi</v>
      </c>
      <c r="C119" s="399"/>
      <c r="D119" s="399"/>
      <c r="E119" s="399"/>
      <c r="F119" s="399"/>
      <c r="G119" s="91">
        <f>+INDEX(DataEx!$1:$1048576,MATCH('2014'!$A119,DataEx!$D:$D,0),MATCH('2014'!G$101,DataEx!$222:$222,0))</f>
        <v>393983.99785530567</v>
      </c>
      <c r="H119" s="91">
        <f>+INDEX(DataEx!$1:$1048576,MATCH('2014'!$A119,DataEx!$D:$D,0),MATCH('2014'!H$101,DataEx!$222:$222,0))</f>
        <v>814303.25480471749</v>
      </c>
      <c r="I119" s="91">
        <f>+INDEX(DataEx!$1:$1048576,MATCH('2014'!$A119,DataEx!$D:$D,0),MATCH('2014'!I$101,DataEx!$222:$222,0))</f>
        <v>943121.35406345711</v>
      </c>
      <c r="J119" s="91">
        <f>+INDEX(DataEx!$1:$1048576,MATCH('2014'!$A119,DataEx!$D:$D,0),MATCH('2014'!J$101,DataEx!$222:$222,0))</f>
        <v>1004970.8891509315</v>
      </c>
      <c r="K119" s="91">
        <f>+INDEX(DataEx!$1:$1048576,MATCH('2014'!$A119,DataEx!$D:$D,0),MATCH('2014'!K$101,DataEx!$222:$222,0))</f>
        <v>829048.34586379305</v>
      </c>
      <c r="L119" s="91">
        <f>+INDEX(DataEx!$1:$1048576,MATCH('2014'!$A119,DataEx!$D:$D,0),MATCH('2014'!L$101,DataEx!$222:$222,0))</f>
        <v>1296094.8736363046</v>
      </c>
      <c r="M119" s="91">
        <f>+INDEX(DataEx!$1:$1048576,MATCH('2014'!$A119,DataEx!$D:$D,0),MATCH('2014'!M$101,DataEx!$222:$222,0))</f>
        <v>1236215.2520219143</v>
      </c>
      <c r="N119" s="91">
        <f>+INDEX(DataEx!$1:$1048576,MATCH('2014'!$A119,DataEx!$D:$D,0),MATCH('2014'!N$101,DataEx!$222:$222,0))</f>
        <v>1144671.7494812885</v>
      </c>
      <c r="O119" s="91">
        <f>+INDEX(DataEx!$1:$1048576,MATCH('2014'!$A119,DataEx!$D:$D,0),MATCH('2014'!O$101,DataEx!$222:$222,0))</f>
        <v>1026094.5663691361</v>
      </c>
      <c r="P119" s="91">
        <f>+INDEX(DataEx!$1:$1048576,MATCH('2014'!$A119,DataEx!$D:$D,0),MATCH('2014'!P$101,DataEx!$222:$222,0))</f>
        <v>1355598.0308241891</v>
      </c>
      <c r="Q119" s="91">
        <f>+INDEX(DataEx!$1:$1048576,MATCH('2014'!$A119,DataEx!$D:$D,0),MATCH('2014'!Q$101,DataEx!$222:$222,0))</f>
        <v>840008.78680477664</v>
      </c>
      <c r="R119" s="91">
        <f>+INDEX(DataEx!$1:$1048576,MATCH('2014'!$A119,DataEx!$D:$D,0),MATCH('2014'!R$101,DataEx!$222:$222,0))</f>
        <v>1771981.5648852838</v>
      </c>
      <c r="S119" s="126">
        <f t="shared" si="20"/>
        <v>12656092.665761098</v>
      </c>
      <c r="T119" s="127">
        <f t="shared" si="21"/>
        <v>3.6953390091802045E-3</v>
      </c>
    </row>
    <row r="120" spans="1:20">
      <c r="A120" s="138" t="str">
        <f t="shared" si="17"/>
        <v>713p</v>
      </c>
      <c r="B120" s="402" t="str">
        <f>+VLOOKUP(LEFT($A120,LEN(A120)-1)*1,Master!$D$22:$G$218,4,FALSE)</f>
        <v>Takse</v>
      </c>
      <c r="C120" s="403"/>
      <c r="D120" s="403"/>
      <c r="E120" s="403"/>
      <c r="F120" s="403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6.1091329326226429E-3</v>
      </c>
    </row>
    <row r="121" spans="1:20">
      <c r="A121" s="138" t="str">
        <f t="shared" si="17"/>
        <v>714p</v>
      </c>
      <c r="B121" s="402" t="str">
        <f>+VLOOKUP(LEFT($A121,LEN(A121)-1)*1,Master!$D$22:$G$218,4,FALSE)</f>
        <v>Naknade</v>
      </c>
      <c r="C121" s="403"/>
      <c r="D121" s="403"/>
      <c r="E121" s="403"/>
      <c r="F121" s="403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3.802832148358999E-3</v>
      </c>
    </row>
    <row r="122" spans="1:20">
      <c r="A122" s="138" t="str">
        <f t="shared" si="17"/>
        <v>715p</v>
      </c>
      <c r="B122" s="402" t="str">
        <f>+VLOOKUP(LEFT($A122,LEN(A122)-1)*1,Master!$D$22:$G$218,4,FALSE)</f>
        <v>Ostali prihodi</v>
      </c>
      <c r="C122" s="403"/>
      <c r="D122" s="403"/>
      <c r="E122" s="403"/>
      <c r="F122" s="403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9.1713493362506754E-3</v>
      </c>
    </row>
    <row r="123" spans="1:20">
      <c r="A123" s="138" t="str">
        <f t="shared" si="17"/>
        <v>73p</v>
      </c>
      <c r="B123" s="402" t="str">
        <f>+VLOOKUP(LEFT($A123,LEN(A123)-1)*1,Master!$D$22:$G$218,4,FALSE)</f>
        <v>Primici od otplate kredita i sredstva prenesena iz prethodne godine</v>
      </c>
      <c r="C123" s="403"/>
      <c r="D123" s="403"/>
      <c r="E123" s="403"/>
      <c r="F123" s="403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2.0573749991726151E-3</v>
      </c>
    </row>
    <row r="124" spans="1:20" ht="13.5" thickBot="1">
      <c r="A124" s="138" t="str">
        <f t="shared" si="17"/>
        <v>74p</v>
      </c>
      <c r="B124" s="404" t="str">
        <f>+VLOOKUP(LEFT($A124,LEN(A124)-1)*1,Master!$D$22:$G$218,4,FALSE)</f>
        <v>Donacije i transferi</v>
      </c>
      <c r="C124" s="405"/>
      <c r="D124" s="405"/>
      <c r="E124" s="405"/>
      <c r="F124" s="405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2.3358482632968164E-3</v>
      </c>
    </row>
    <row r="125" spans="1:20" ht="13.5" thickBot="1">
      <c r="A125" s="138" t="str">
        <f t="shared" si="17"/>
        <v>4p</v>
      </c>
      <c r="B125" s="390" t="str">
        <f>+VLOOKUP(LEFT($A125,LEN(A125)-1)*1,Master!$D$22:$G$218,4,FALSE)</f>
        <v>Budžetki izdaci</v>
      </c>
      <c r="C125" s="391"/>
      <c r="D125" s="391"/>
      <c r="E125" s="391"/>
      <c r="F125" s="391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0.38762413205781965</v>
      </c>
    </row>
    <row r="126" spans="1:20" ht="13.5" thickBot="1">
      <c r="A126" s="138" t="str">
        <f t="shared" si="17"/>
        <v>41p</v>
      </c>
      <c r="B126" s="406" t="str">
        <f>+VLOOKUP(LEFT($A126,LEN(A126)-1)*1,Master!$D$22:$G$218,4,FALSE)</f>
        <v>Tekući izdaci</v>
      </c>
      <c r="C126" s="407"/>
      <c r="D126" s="407"/>
      <c r="E126" s="407"/>
      <c r="F126" s="407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0.36126685822632765</v>
      </c>
    </row>
    <row r="127" spans="1:20">
      <c r="A127" s="138" t="str">
        <f t="shared" si="17"/>
        <v>40p</v>
      </c>
      <c r="B127" s="400" t="str">
        <f>+VLOOKUP(LEFT($A127,LEN(A127)-1)*1,Master!$D$22:$G$218,4,FALSE)</f>
        <v>Tekući budžetski izdaci</v>
      </c>
      <c r="C127" s="401"/>
      <c r="D127" s="401"/>
      <c r="E127" s="401"/>
      <c r="F127" s="401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0.18456633255471716</v>
      </c>
    </row>
    <row r="128" spans="1:20">
      <c r="A128" s="138" t="str">
        <f t="shared" si="17"/>
        <v>411p</v>
      </c>
      <c r="B128" s="398" t="str">
        <f>+VLOOKUP(LEFT($A128,LEN(A128)-1)*1,Master!$D$22:$G$218,4,FALSE)</f>
        <v>Bruto zarade i doprinosi na teret poslodavca</v>
      </c>
      <c r="C128" s="399"/>
      <c r="D128" s="399"/>
      <c r="E128" s="399"/>
      <c r="F128" s="399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0.11280503016748028</v>
      </c>
    </row>
    <row r="129" spans="1:20">
      <c r="A129" s="138" t="str">
        <f t="shared" si="17"/>
        <v>412p</v>
      </c>
      <c r="B129" s="398" t="str">
        <f>+VLOOKUP(LEFT($A129,LEN(A129)-1)*1,Master!$D$22:$G$218,4,FALSE)</f>
        <v>Ostala lična primanja</v>
      </c>
      <c r="C129" s="399"/>
      <c r="D129" s="399"/>
      <c r="E129" s="399"/>
      <c r="F129" s="399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3.3514061689752638E-3</v>
      </c>
    </row>
    <row r="130" spans="1:20">
      <c r="A130" s="138" t="str">
        <f t="shared" si="17"/>
        <v>413p</v>
      </c>
      <c r="B130" s="398" t="str">
        <f>+VLOOKUP(LEFT($A130,LEN(A130)-1)*1,Master!$D$22:$G$218,4,FALSE)</f>
        <v>Rashodi za materijal</v>
      </c>
      <c r="C130" s="399"/>
      <c r="D130" s="399"/>
      <c r="E130" s="399"/>
      <c r="F130" s="399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8.9943968585544237E-3</v>
      </c>
    </row>
    <row r="131" spans="1:20">
      <c r="A131" s="138" t="str">
        <f t="shared" si="17"/>
        <v>414p</v>
      </c>
      <c r="B131" s="398" t="str">
        <f>+VLOOKUP(LEFT($A131,LEN(A131)-1)*1,Master!$D$22:$G$218,4,FALSE)</f>
        <v>Rashodi za usluge</v>
      </c>
      <c r="C131" s="399"/>
      <c r="D131" s="399"/>
      <c r="E131" s="399"/>
      <c r="F131" s="399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1.2456649410063265E-2</v>
      </c>
    </row>
    <row r="132" spans="1:20">
      <c r="A132" s="138" t="str">
        <f t="shared" si="17"/>
        <v>415p</v>
      </c>
      <c r="B132" s="398" t="str">
        <f>+VLOOKUP(LEFT($A132,LEN(A132)-1)*1,Master!$D$22:$G$218,4,FALSE)</f>
        <v>Rashodi za tekuće održavanje</v>
      </c>
      <c r="C132" s="399"/>
      <c r="D132" s="399"/>
      <c r="E132" s="399"/>
      <c r="F132" s="399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6.3228210039475837E-3</v>
      </c>
    </row>
    <row r="133" spans="1:20">
      <c r="A133" s="138" t="str">
        <f t="shared" si="17"/>
        <v>416p</v>
      </c>
      <c r="B133" s="398" t="str">
        <f>+VLOOKUP(LEFT($A133,LEN(A133)-1)*1,Master!$D$22:$G$218,4,FALSE)</f>
        <v>Kamate</v>
      </c>
      <c r="C133" s="399"/>
      <c r="D133" s="399"/>
      <c r="E133" s="399"/>
      <c r="F133" s="399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2.2063652487094437E-2</v>
      </c>
    </row>
    <row r="134" spans="1:20">
      <c r="A134" s="138" t="str">
        <f t="shared" si="17"/>
        <v>417p</v>
      </c>
      <c r="B134" s="398" t="str">
        <f>+VLOOKUP(LEFT($A134,LEN(A134)-1)*1,Master!$D$22:$G$218,4,FALSE)</f>
        <v>Renta</v>
      </c>
      <c r="C134" s="399"/>
      <c r="D134" s="399"/>
      <c r="E134" s="399"/>
      <c r="F134" s="399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2.3790036848006357E-3</v>
      </c>
    </row>
    <row r="135" spans="1:20">
      <c r="A135" s="138" t="str">
        <f t="shared" si="17"/>
        <v>418p</v>
      </c>
      <c r="B135" s="398" t="str">
        <f>+VLOOKUP(LEFT($A135,LEN(A135)-1)*1,Master!$D$22:$G$218,4,FALSE)</f>
        <v>Subvencije</v>
      </c>
      <c r="C135" s="399"/>
      <c r="D135" s="399"/>
      <c r="E135" s="399"/>
      <c r="F135" s="399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5.5110252038027613E-3</v>
      </c>
    </row>
    <row r="136" spans="1:20">
      <c r="A136" s="138" t="str">
        <f t="shared" si="17"/>
        <v>419p</v>
      </c>
      <c r="B136" s="398" t="str">
        <f>+VLOOKUP(LEFT($A136,LEN(A136)-1)*1,Master!$D$22:$G$218,4,FALSE)</f>
        <v>Ostali izdaci</v>
      </c>
      <c r="C136" s="399"/>
      <c r="D136" s="399"/>
      <c r="E136" s="399"/>
      <c r="F136" s="399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7.6609385512884072E-3</v>
      </c>
    </row>
    <row r="137" spans="1:20">
      <c r="A137" s="138" t="str">
        <f t="shared" si="17"/>
        <v>440p</v>
      </c>
      <c r="B137" s="398" t="str">
        <f>+VLOOKUP(LEFT($A137,LEN(A137)-1)*1,Master!$D$22:$G$218,4,FALSE)</f>
        <v>Kapitalni izdaci u tekućem budžetu</v>
      </c>
      <c r="C137" s="399"/>
      <c r="D137" s="399"/>
      <c r="E137" s="399"/>
      <c r="F137" s="399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3.0214090187101446E-3</v>
      </c>
    </row>
    <row r="138" spans="1:20">
      <c r="A138" s="138" t="str">
        <f t="shared" si="17"/>
        <v>42p</v>
      </c>
      <c r="B138" s="384" t="str">
        <f>+VLOOKUP(LEFT($A138,LEN(A138)-1)*1,Master!$D$22:$G$218,4,FALSE)</f>
        <v>Transferi za socijalnu zaštitu</v>
      </c>
      <c r="C138" s="385"/>
      <c r="D138" s="385"/>
      <c r="E138" s="385"/>
      <c r="F138" s="385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0.14444984903704661</v>
      </c>
    </row>
    <row r="139" spans="1:20">
      <c r="A139" s="138" t="str">
        <f t="shared" si="17"/>
        <v>421p</v>
      </c>
      <c r="B139" s="398" t="str">
        <f>+VLOOKUP(LEFT($A139,LEN(A139)-1)*1,Master!$D$22:$G$218,4,FALSE)</f>
        <v>Prava iz oblasti socijalne zaštite</v>
      </c>
      <c r="C139" s="399"/>
      <c r="D139" s="399"/>
      <c r="E139" s="399"/>
      <c r="F139" s="399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1.7123227675130227E-2</v>
      </c>
    </row>
    <row r="140" spans="1:20">
      <c r="A140" s="138" t="str">
        <f t="shared" si="17"/>
        <v>422p</v>
      </c>
      <c r="B140" s="398" t="str">
        <f>+VLOOKUP(LEFT($A140,LEN(A140)-1)*1,Master!$D$22:$G$218,4,FALSE)</f>
        <v>Sredstva za tehnološke viškove</v>
      </c>
      <c r="C140" s="399"/>
      <c r="D140" s="399"/>
      <c r="E140" s="399"/>
      <c r="F140" s="399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5.0390448716451383E-3</v>
      </c>
    </row>
    <row r="141" spans="1:20">
      <c r="A141" s="138" t="str">
        <f t="shared" si="17"/>
        <v>423p</v>
      </c>
      <c r="B141" s="398" t="str">
        <f>+VLOOKUP(LEFT($A141,LEN(A141)-1)*1,Master!$D$22:$G$218,4,FALSE)</f>
        <v>Prava iz oblasti penzijskog i invalidskog osiguranja</v>
      </c>
      <c r="C141" s="399"/>
      <c r="D141" s="399"/>
      <c r="E141" s="399"/>
      <c r="F141" s="399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0.11600998428266103</v>
      </c>
    </row>
    <row r="142" spans="1:20">
      <c r="A142" s="138" t="str">
        <f t="shared" si="17"/>
        <v>424p</v>
      </c>
      <c r="B142" s="398" t="str">
        <f>+VLOOKUP(LEFT($A142,LEN(A142)-1)*1,Master!$D$22:$G$218,4,FALSE)</f>
        <v>Ostala prava iz oblasti zdravstvene zaštite</v>
      </c>
      <c r="C142" s="399"/>
      <c r="D142" s="399"/>
      <c r="E142" s="399"/>
      <c r="F142" s="399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4.2337249772254797E-3</v>
      </c>
    </row>
    <row r="143" spans="1:20">
      <c r="A143" s="138" t="str">
        <f t="shared" si="17"/>
        <v>425p</v>
      </c>
      <c r="B143" s="398" t="str">
        <f>+VLOOKUP(LEFT($A143,LEN(A143)-1)*1,Master!$D$22:$G$218,4,FALSE)</f>
        <v>Ostala prava iz zdravstvenog osiguranja</v>
      </c>
      <c r="C143" s="399"/>
      <c r="D143" s="399"/>
      <c r="E143" s="399"/>
      <c r="F143" s="399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2.0438672303847135E-3</v>
      </c>
    </row>
    <row r="144" spans="1:20">
      <c r="A144" s="138" t="str">
        <f t="shared" si="17"/>
        <v>43p</v>
      </c>
      <c r="B144" s="392" t="str">
        <f>+VLOOKUP(LEFT($A144,LEN(A144)-1)*1,Master!$D$22:$G$218,4,FALSE)</f>
        <v xml:space="preserve">Transferi institucijama, pojedincima, nevladinom i javnom sektoru </v>
      </c>
      <c r="C144" s="393"/>
      <c r="D144" s="393"/>
      <c r="E144" s="393"/>
      <c r="F144" s="393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2.904044743821255E-2</v>
      </c>
    </row>
    <row r="145" spans="1:20">
      <c r="A145" s="138" t="str">
        <f t="shared" si="17"/>
        <v>44p</v>
      </c>
      <c r="B145" s="392" t="str">
        <f>+VLOOKUP(LEFT($A145,LEN(A145)-1)*1,Master!$D$22:$G$218,4,FALSE)</f>
        <v>Kapitalni budžet</v>
      </c>
      <c r="C145" s="393"/>
      <c r="D145" s="393"/>
      <c r="E145" s="393"/>
      <c r="F145" s="393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2.6357273831491907E-2</v>
      </c>
    </row>
    <row r="146" spans="1:20">
      <c r="A146" s="138" t="str">
        <f t="shared" si="17"/>
        <v>451p</v>
      </c>
      <c r="B146" s="382" t="str">
        <f>+VLOOKUP(LEFT($A146,LEN(A146)-1)*1,Master!$D$22:$G$218,4,FALSE)</f>
        <v>Pozajmice i krediti</v>
      </c>
      <c r="C146" s="383"/>
      <c r="D146" s="383"/>
      <c r="E146" s="383"/>
      <c r="F146" s="383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6.2483941043189818E-4</v>
      </c>
    </row>
    <row r="147" spans="1:20">
      <c r="A147" s="138" t="str">
        <f t="shared" si="17"/>
        <v>47p</v>
      </c>
      <c r="B147" s="382" t="str">
        <f>+VLOOKUP(LEFT($A147,LEN(A147)-1)*1,Master!$D$22:$G$218,4,FALSE)</f>
        <v>Rezerve</v>
      </c>
      <c r="C147" s="383"/>
      <c r="D147" s="383"/>
      <c r="E147" s="383"/>
      <c r="F147" s="383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2.5853897859195061E-3</v>
      </c>
    </row>
    <row r="148" spans="1:20" ht="13.5" thickBot="1">
      <c r="A148" s="138" t="str">
        <f t="shared" si="17"/>
        <v>462p</v>
      </c>
      <c r="B148" s="386" t="str">
        <f>+VLOOKUP(LEFT($A148,LEN(A148)-1)*1,Master!$D$22:$G$218,4,FALSE)</f>
        <v>Otplata garancija</v>
      </c>
      <c r="C148" s="387"/>
      <c r="D148" s="387"/>
      <c r="E148" s="387"/>
      <c r="F148" s="387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94" t="str">
        <f>+VLOOKUP(LEFT($A149,LEN(A149)-1)*1,Master!$D$22:$G$218,4,FALSE)</f>
        <v>Suficit / deficit</v>
      </c>
      <c r="C149" s="395"/>
      <c r="D149" s="395"/>
      <c r="E149" s="395"/>
      <c r="F149" s="395"/>
      <c r="G149" s="97">
        <f>+G105-G125</f>
        <v>-47538655.686549857</v>
      </c>
      <c r="H149" s="97">
        <f t="shared" ref="H149:R149" si="27">+H105-H125</f>
        <v>-30201761.244994551</v>
      </c>
      <c r="I149" s="97">
        <f t="shared" si="27"/>
        <v>-20645260.691596538</v>
      </c>
      <c r="J149" s="97">
        <f t="shared" si="27"/>
        <v>-3669867.5681608021</v>
      </c>
      <c r="K149" s="97">
        <f t="shared" si="27"/>
        <v>-12774287.017590538</v>
      </c>
      <c r="L149" s="97">
        <f t="shared" si="27"/>
        <v>-4772147.498450309</v>
      </c>
      <c r="M149" s="97">
        <f t="shared" si="27"/>
        <v>13308940.335068926</v>
      </c>
      <c r="N149" s="97">
        <f t="shared" si="27"/>
        <v>15615184.809749618</v>
      </c>
      <c r="O149" s="97">
        <f t="shared" si="27"/>
        <v>11083948.494915381</v>
      </c>
      <c r="P149" s="97">
        <f t="shared" si="27"/>
        <v>4825557.0116436183</v>
      </c>
      <c r="Q149" s="97">
        <f t="shared" si="27"/>
        <v>-12557647.363800392</v>
      </c>
      <c r="R149" s="97">
        <f t="shared" si="27"/>
        <v>35816258.454750568</v>
      </c>
      <c r="S149" s="114">
        <f t="shared" si="20"/>
        <v>-51509737.965014875</v>
      </c>
      <c r="T149" s="115">
        <f t="shared" si="21"/>
        <v>-1.5039866496056759E-2</v>
      </c>
    </row>
    <row r="150" spans="1:20" ht="13.5" thickBot="1">
      <c r="A150" s="139" t="str">
        <f>+CONCATENATE(A57,"p")</f>
        <v>1001p</v>
      </c>
      <c r="B150" s="396" t="str">
        <f>+VLOOKUP(LEFT($A150,LEN(A150)-1)*1,Master!$D$22:$G$218,4,FALSE)</f>
        <v>Primarni bilans</v>
      </c>
      <c r="C150" s="397"/>
      <c r="D150" s="397"/>
      <c r="E150" s="397"/>
      <c r="F150" s="397"/>
      <c r="G150" s="98">
        <f t="shared" ref="G150:R150" si="28">+G149+G133</f>
        <v>-41241542.175716527</v>
      </c>
      <c r="H150" s="98">
        <f t="shared" si="28"/>
        <v>-23904647.734161217</v>
      </c>
      <c r="I150" s="98">
        <f t="shared" si="28"/>
        <v>-14348147.180763204</v>
      </c>
      <c r="J150" s="98">
        <f t="shared" si="28"/>
        <v>2627245.9426725311</v>
      </c>
      <c r="K150" s="98">
        <f t="shared" si="28"/>
        <v>-6477173.5067572044</v>
      </c>
      <c r="L150" s="98">
        <f t="shared" si="28"/>
        <v>1524966.0123830242</v>
      </c>
      <c r="M150" s="98">
        <f t="shared" si="28"/>
        <v>19606053.84590226</v>
      </c>
      <c r="N150" s="98">
        <f t="shared" si="28"/>
        <v>21912298.320582952</v>
      </c>
      <c r="O150" s="98">
        <f t="shared" si="28"/>
        <v>17381062.005748715</v>
      </c>
      <c r="P150" s="98">
        <f t="shared" si="28"/>
        <v>11122670.522476953</v>
      </c>
      <c r="Q150" s="98">
        <f t="shared" si="28"/>
        <v>-6260533.8529670583</v>
      </c>
      <c r="R150" s="98">
        <f t="shared" si="28"/>
        <v>42113371.965583898</v>
      </c>
      <c r="S150" s="114">
        <f t="shared" si="20"/>
        <v>24055624.164985146</v>
      </c>
      <c r="T150" s="115">
        <f t="shared" si="21"/>
        <v>7.0237859910376853E-3</v>
      </c>
    </row>
    <row r="151" spans="1:20">
      <c r="A151" s="139" t="str">
        <f>+CONCATENATE(A58,"p")</f>
        <v>46p</v>
      </c>
      <c r="B151" s="384" t="str">
        <f>+VLOOKUP(LEFT($A151,LEN(A151)-1)*1,Master!$D$22:$G$218,4,FALSE)</f>
        <v>Otplata dugova</v>
      </c>
      <c r="C151" s="385"/>
      <c r="D151" s="385"/>
      <c r="E151" s="385"/>
      <c r="F151" s="385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5.0053404933895498E-2</v>
      </c>
    </row>
    <row r="152" spans="1:20">
      <c r="A152" s="139" t="str">
        <f>+CONCATENATE(A59,"p")</f>
        <v>4611p</v>
      </c>
      <c r="B152" s="380" t="str">
        <f>+VLOOKUP(LEFT($A152,LEN(A152)-1)*1,Master!$D$22:$G$218,4,FALSE)</f>
        <v>Otplata hartija od vrijednosti i kredita rezidentima</v>
      </c>
      <c r="C152" s="381"/>
      <c r="D152" s="381"/>
      <c r="E152" s="381"/>
      <c r="F152" s="381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8.7618676479175889E-3</v>
      </c>
    </row>
    <row r="153" spans="1:20">
      <c r="A153" s="139" t="str">
        <f>+CONCATENATE(A60,"p")</f>
        <v>4612p</v>
      </c>
      <c r="B153" s="382" t="str">
        <f>+VLOOKUP(LEFT($A153,LEN(A153)-1)*1,Master!$D$22:$G$218,4,FALSE)</f>
        <v>Otplata hartija od vrijednosti i kredita nerezidentima</v>
      </c>
      <c r="C153" s="383"/>
      <c r="D153" s="383"/>
      <c r="E153" s="383"/>
      <c r="F153" s="383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3.1557426902548404E-2</v>
      </c>
    </row>
    <row r="154" spans="1:20" ht="13.5" thickBot="1">
      <c r="A154" s="139" t="str">
        <f>+CONCATENATE(A54,"p")</f>
        <v>4630p</v>
      </c>
      <c r="B154" s="386" t="str">
        <f>+VLOOKUP(LEFT($A154,LEN(A154)-1)*1,Master!$D$22:$G$218,4,FALSE)</f>
        <v>Otplata obaveza iz prethodnih godina</v>
      </c>
      <c r="C154" s="387"/>
      <c r="D154" s="387"/>
      <c r="E154" s="387"/>
      <c r="F154" s="387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9.7341103834294885E-3</v>
      </c>
    </row>
    <row r="155" spans="1:20" ht="13.5" thickBot="1">
      <c r="A155" s="139" t="str">
        <f t="shared" ref="A155:A160" si="30">+CONCATENATE(A61,"p")</f>
        <v>1002p</v>
      </c>
      <c r="B155" s="388" t="str">
        <f>+VLOOKUP(LEFT($A155,LEN(A155)-1)*1,Master!$D$22:$G$218,4,FALSE)</f>
        <v>Nedostajuća sredstva</v>
      </c>
      <c r="C155" s="389"/>
      <c r="D155" s="389"/>
      <c r="E155" s="389"/>
      <c r="F155" s="389"/>
      <c r="G155" s="79">
        <f>+G149-G151</f>
        <v>-61824231.144049853</v>
      </c>
      <c r="H155" s="79">
        <f t="shared" ref="H155:R155" si="31">+H149-H151</f>
        <v>-44487336.702494547</v>
      </c>
      <c r="I155" s="79">
        <f t="shared" si="31"/>
        <v>-34930836.149096534</v>
      </c>
      <c r="J155" s="79">
        <f t="shared" si="31"/>
        <v>-17955443.025660802</v>
      </c>
      <c r="K155" s="79">
        <f t="shared" si="31"/>
        <v>-27059862.475090537</v>
      </c>
      <c r="L155" s="79">
        <f t="shared" si="31"/>
        <v>-19057722.955950309</v>
      </c>
      <c r="M155" s="79">
        <f t="shared" si="31"/>
        <v>-976635.12243107334</v>
      </c>
      <c r="N155" s="79">
        <f t="shared" si="31"/>
        <v>1329609.3522496186</v>
      </c>
      <c r="O155" s="79">
        <f t="shared" si="31"/>
        <v>-3201626.9625846185</v>
      </c>
      <c r="P155" s="79">
        <f t="shared" si="31"/>
        <v>-9460018.4458563812</v>
      </c>
      <c r="Q155" s="79">
        <f t="shared" si="31"/>
        <v>-26843222.821300391</v>
      </c>
      <c r="R155" s="79">
        <f t="shared" si="31"/>
        <v>21530682.997250568</v>
      </c>
      <c r="S155" s="118">
        <f t="shared" si="20"/>
        <v>-222936643.45501488</v>
      </c>
      <c r="T155" s="119">
        <f t="shared" si="21"/>
        <v>-6.5093271429952262E-2</v>
      </c>
    </row>
    <row r="156" spans="1:20" ht="13.5" thickBot="1">
      <c r="A156" s="139" t="str">
        <f t="shared" si="30"/>
        <v>1003p</v>
      </c>
      <c r="B156" s="390" t="str">
        <f>+VLOOKUP(LEFT($A156,LEN(A156)-1)*1,Master!$D$22:$G$218,4,FALSE)</f>
        <v>Finansiranje</v>
      </c>
      <c r="C156" s="391"/>
      <c r="D156" s="391"/>
      <c r="E156" s="391"/>
      <c r="F156" s="391"/>
      <c r="G156" s="97">
        <f t="shared" ref="G156:R156" si="32">+SUM(G157:G160)</f>
        <v>61824231.144049853</v>
      </c>
      <c r="H156" s="97">
        <f t="shared" si="32"/>
        <v>44487336.702494547</v>
      </c>
      <c r="I156" s="97">
        <f t="shared" si="32"/>
        <v>34930836.149096534</v>
      </c>
      <c r="J156" s="97">
        <f t="shared" si="32"/>
        <v>17955443.025660802</v>
      </c>
      <c r="K156" s="97">
        <f t="shared" si="32"/>
        <v>27059862.475090537</v>
      </c>
      <c r="L156" s="97">
        <f t="shared" si="32"/>
        <v>19057722.955950309</v>
      </c>
      <c r="M156" s="97">
        <f t="shared" si="32"/>
        <v>976635.12243107334</v>
      </c>
      <c r="N156" s="97">
        <f t="shared" si="32"/>
        <v>-1329609.3522496186</v>
      </c>
      <c r="O156" s="97">
        <f t="shared" si="32"/>
        <v>3201626.9625846185</v>
      </c>
      <c r="P156" s="97">
        <f t="shared" si="32"/>
        <v>9460018.4458563812</v>
      </c>
      <c r="Q156" s="97">
        <f t="shared" si="32"/>
        <v>26843222.821300391</v>
      </c>
      <c r="R156" s="97">
        <f t="shared" si="32"/>
        <v>-21530682.997250572</v>
      </c>
      <c r="S156" s="120">
        <f t="shared" si="20"/>
        <v>222936643.45501488</v>
      </c>
      <c r="T156" s="121">
        <f t="shared" si="21"/>
        <v>6.5093271429952262E-2</v>
      </c>
    </row>
    <row r="157" spans="1:20">
      <c r="A157" s="139" t="str">
        <f t="shared" si="30"/>
        <v>7511p</v>
      </c>
      <c r="B157" s="380" t="str">
        <f>+VLOOKUP(LEFT($A157,LEN(A157)-1)*1,Master!$D$22:$G$218,4,FALSE)</f>
        <v>Pozajmice i krediti od domaćih izvora</v>
      </c>
      <c r="C157" s="381"/>
      <c r="D157" s="381"/>
      <c r="E157" s="381"/>
      <c r="F157" s="381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82" t="str">
        <f>+VLOOKUP(LEFT($A158,LEN(A158)-1)*1,Master!$D$22:$G$218,4,FALSE)</f>
        <v>Pozajmice i krediti od inostranih izvora</v>
      </c>
      <c r="C158" s="383"/>
      <c r="D158" s="383"/>
      <c r="E158" s="383"/>
      <c r="F158" s="383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6.6564544119160227E-2</v>
      </c>
    </row>
    <row r="159" spans="1:20">
      <c r="A159" s="139" t="str">
        <f t="shared" si="30"/>
        <v>72p</v>
      </c>
      <c r="B159" s="382" t="str">
        <f>+VLOOKUP(LEFT($A159,LEN(A159)-1)*1,Master!$D$22:$G$218,4,FALSE)</f>
        <v>Primici od prodaje imovine</v>
      </c>
      <c r="C159" s="383"/>
      <c r="D159" s="383"/>
      <c r="E159" s="383"/>
      <c r="F159" s="383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1.4599051645605102E-3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42409599.822147399</v>
      </c>
      <c r="H160" s="101">
        <f t="shared" si="33"/>
        <v>25072705.380592093</v>
      </c>
      <c r="I160" s="101">
        <f t="shared" si="33"/>
        <v>15516204.82719408</v>
      </c>
      <c r="J160" s="101">
        <f t="shared" si="33"/>
        <v>-1459188.2962416522</v>
      </c>
      <c r="K160" s="101">
        <f t="shared" si="33"/>
        <v>7645231.1531880833</v>
      </c>
      <c r="L160" s="101">
        <f t="shared" si="33"/>
        <v>-356908.36595214531</v>
      </c>
      <c r="M160" s="101">
        <f t="shared" si="33"/>
        <v>-18437996.199471381</v>
      </c>
      <c r="N160" s="101">
        <f t="shared" si="33"/>
        <v>-20744240.674152073</v>
      </c>
      <c r="O160" s="101">
        <f t="shared" si="33"/>
        <v>-16213004.359317835</v>
      </c>
      <c r="P160" s="101">
        <f t="shared" si="33"/>
        <v>-9954612.8760460727</v>
      </c>
      <c r="Q160" s="101">
        <f t="shared" si="33"/>
        <v>7428591.4993979372</v>
      </c>
      <c r="R160" s="101">
        <f t="shared" si="33"/>
        <v>-40945314.319153026</v>
      </c>
      <c r="S160" s="112">
        <f t="shared" si="20"/>
        <v>-10038932.407814611</v>
      </c>
      <c r="T160" s="113">
        <f t="shared" si="21"/>
        <v>-2.9311778537684857E-3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tabSelected="1" workbookViewId="0">
      <pane ySplit="5" topLeftCell="A6" activePane="bottomLeft" state="frozen"/>
      <selection activeCell="DK219" sqref="DK219"/>
      <selection pane="bottomLeft" activeCell="DK219" sqref="DK219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3327000000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">
        <v>713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86" t="str">
        <f>+VLOOKUP($A54,Master!$D$22:$G$218,4,FALSE)</f>
        <v>Otplata obaveza iz prethodnih godina</v>
      </c>
      <c r="C54" s="387"/>
      <c r="D54" s="387"/>
      <c r="E54" s="387"/>
      <c r="F54" s="387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86" t="str">
        <f>+VLOOKUP($A55,Master!$D$22:$G$220,4,FALSE)</f>
        <v>Neto povećanje obaveza</v>
      </c>
      <c r="C55" s="387"/>
      <c r="D55" s="387"/>
      <c r="E55" s="387"/>
      <c r="F55" s="387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94" t="str">
        <f>+VLOOKUP($A56,Master!$D$22:$G$218,4,FALSE)</f>
        <v>Suficit / deficit</v>
      </c>
      <c r="C56" s="395"/>
      <c r="D56" s="395"/>
      <c r="E56" s="395"/>
      <c r="F56" s="395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96" t="str">
        <f>+VLOOKUP($A57,Master!$D$22:$G$218,4,FALSE)</f>
        <v>Primarni bilans</v>
      </c>
      <c r="C57" s="397"/>
      <c r="D57" s="397"/>
      <c r="E57" s="397"/>
      <c r="F57" s="397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84" t="str">
        <f>+VLOOKUP($A58,Master!$D$22:$G$218,4,FALSE)</f>
        <v>Otplata dugova</v>
      </c>
      <c r="C58" s="385"/>
      <c r="D58" s="385"/>
      <c r="E58" s="385"/>
      <c r="F58" s="385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80" t="str">
        <f>+VLOOKUP($A59,Master!$D$22:$G$218,4,FALSE)</f>
        <v>Otplata hartija od vrijednosti i kredita rezidentima</v>
      </c>
      <c r="C59" s="381"/>
      <c r="D59" s="381"/>
      <c r="E59" s="381"/>
      <c r="F59" s="38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82" t="str">
        <f>+VLOOKUP($A60,Master!$D$22:$G$218,4,FALSE)</f>
        <v>Otplata hartija od vrijednosti i kredita nerezidentima</v>
      </c>
      <c r="C60" s="383"/>
      <c r="D60" s="383"/>
      <c r="E60" s="383"/>
      <c r="F60" s="383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88" t="str">
        <f>+VLOOKUP($A61,Master!$D$22:$G$218,4,FALSE)</f>
        <v>Nedostajuća sredstva</v>
      </c>
      <c r="C61" s="389"/>
      <c r="D61" s="389"/>
      <c r="E61" s="389"/>
      <c r="F61" s="389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90" t="str">
        <f>+VLOOKUP($A62,Master!$D$22:$G$218,4,FALSE)</f>
        <v>Finansiranje</v>
      </c>
      <c r="C62" s="391"/>
      <c r="D62" s="391"/>
      <c r="E62" s="391"/>
      <c r="F62" s="391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80" t="str">
        <f>+VLOOKUP($A63,Master!$D$22:$G$218,4,FALSE)</f>
        <v>Pozajmice i krediti od domaćih izvora</v>
      </c>
      <c r="C63" s="381"/>
      <c r="D63" s="381"/>
      <c r="E63" s="381"/>
      <c r="F63" s="38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82" t="str">
        <f>+VLOOKUP($A64,Master!$D$22:$G$218,4,FALSE)</f>
        <v>Pozajmice i krediti od inostranih izvora</v>
      </c>
      <c r="C64" s="383"/>
      <c r="D64" s="383"/>
      <c r="E64" s="383"/>
      <c r="F64" s="383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82" t="str">
        <f>+VLOOKUP($A65,Master!$D$22:$G$218,4,FALSE)</f>
        <v>Primici od prodaje imovine</v>
      </c>
      <c r="C65" s="383"/>
      <c r="D65" s="383"/>
      <c r="E65" s="383"/>
      <c r="F65" s="383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25" t="str">
        <f>+Master!G245</f>
        <v>Plan ostvarenja budžeta</v>
      </c>
      <c r="C102" s="365"/>
      <c r="D102" s="365"/>
      <c r="E102" s="365"/>
      <c r="F102" s="365"/>
      <c r="G102" s="372">
        <v>2013</v>
      </c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6"/>
      <c r="S102" s="261" t="str">
        <f>+S7</f>
        <v>BDP</v>
      </c>
      <c r="T102" s="262">
        <v>3393200615</v>
      </c>
    </row>
    <row r="103" spans="1:20" ht="15.75" customHeight="1">
      <c r="A103" s="170"/>
      <c r="B103" s="366"/>
      <c r="C103" s="367"/>
      <c r="D103" s="367"/>
      <c r="E103" s="367"/>
      <c r="F103" s="368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72" t="str">
        <f>+Master!G239</f>
        <v>Jan - Dec</v>
      </c>
      <c r="T103" s="376">
        <f>+T8</f>
        <v>0</v>
      </c>
    </row>
    <row r="104" spans="1:20" ht="13.5" thickBot="1">
      <c r="A104" s="170"/>
      <c r="B104" s="369"/>
      <c r="C104" s="370"/>
      <c r="D104" s="370"/>
      <c r="E104" s="370"/>
      <c r="F104" s="371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58" t="str">
        <f>+VLOOKUP(LEFT($A105,LEN(A105)-1)*1,Master!$D$22:$G$218,4,FALSE)</f>
        <v>Prihodi budžeta</v>
      </c>
      <c r="C105" s="359"/>
      <c r="D105" s="359"/>
      <c r="E105" s="359"/>
      <c r="F105" s="359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60" t="str">
        <f>+VLOOKUP(LEFT($A106,LEN(A106)-1)*1,Master!$D$22:$G$218,4,FALSE)</f>
        <v>Porezi</v>
      </c>
      <c r="C106" s="361"/>
      <c r="D106" s="361"/>
      <c r="E106" s="361"/>
      <c r="F106" s="361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42" t="str">
        <f>+VLOOKUP(LEFT($A107,LEN(A107)-1)*1,Master!$D$22:$G$218,4,FALSE)</f>
        <v>Porez na dohodak fizičkih lica</v>
      </c>
      <c r="C107" s="343"/>
      <c r="D107" s="343"/>
      <c r="E107" s="343"/>
      <c r="F107" s="343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42" t="str">
        <f>+VLOOKUP(LEFT($A108,LEN(A108)-1)*1,Master!$D$22:$G$218,4,FALSE)</f>
        <v>Porez na dobit pravnih lica</v>
      </c>
      <c r="C108" s="343"/>
      <c r="D108" s="343"/>
      <c r="E108" s="343"/>
      <c r="F108" s="343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42" t="str">
        <f>+VLOOKUP(LEFT($A109,LEN(A109)-1)*1,Master!$D$22:$G$218,4,FALSE)</f>
        <v>Porez na promet nepokretnosti</v>
      </c>
      <c r="C109" s="343"/>
      <c r="D109" s="343"/>
      <c r="E109" s="343"/>
      <c r="F109" s="343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42" t="str">
        <f>+VLOOKUP(LEFT($A110,LEN(A110)-1)*1,Master!$D$22:$G$218,4,FALSE)</f>
        <v>Porez na dodatu vrijednost</v>
      </c>
      <c r="C110" s="343"/>
      <c r="D110" s="343"/>
      <c r="E110" s="343"/>
      <c r="F110" s="343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42" t="str">
        <f>+VLOOKUP(LEFT($A111,LEN(A111)-1)*1,Master!$D$22:$G$218,4,FALSE)</f>
        <v>Akcize</v>
      </c>
      <c r="C111" s="343"/>
      <c r="D111" s="343"/>
      <c r="E111" s="343"/>
      <c r="F111" s="343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42" t="str">
        <f>+VLOOKUP(LEFT($A112,LEN(A112)-1)*1,Master!$D$22:$G$218,4,FALSE)</f>
        <v>Porez na međunarodnu trgovinu i transakcije</v>
      </c>
      <c r="C112" s="343"/>
      <c r="D112" s="343"/>
      <c r="E112" s="343"/>
      <c r="F112" s="343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42" t="str">
        <f>+VLOOKUP(LEFT($A113,LEN(A113)-1)*1,Master!$D$22:$G$218,4,FALSE)</f>
        <v>Lokalni porezi</v>
      </c>
      <c r="C113" s="343"/>
      <c r="D113" s="343"/>
      <c r="E113" s="343"/>
      <c r="F113" s="343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42" t="str">
        <f>+VLOOKUP(LEFT($A114,LEN(A114)-1)*1,Master!$D$22:$G$218,4,FALSE)</f>
        <v>Ostali republički porezi</v>
      </c>
      <c r="C114" s="343"/>
      <c r="D114" s="343"/>
      <c r="E114" s="343"/>
      <c r="F114" s="343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62" t="str">
        <f>+VLOOKUP(LEFT($A115,LEN(A115)-1)*1,Master!$D$22:$G$218,4,FALSE)</f>
        <v>Doprinosi</v>
      </c>
      <c r="C115" s="363"/>
      <c r="D115" s="363"/>
      <c r="E115" s="363"/>
      <c r="F115" s="363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42" t="str">
        <f>+VLOOKUP(LEFT($A116,LEN(A116)-1)*1,Master!$D$22:$G$218,4,FALSE)</f>
        <v>Doprinosi za penzijsko i invalidsko osiguranje</v>
      </c>
      <c r="C116" s="343"/>
      <c r="D116" s="343"/>
      <c r="E116" s="343"/>
      <c r="F116" s="343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42" t="str">
        <f>+VLOOKUP(LEFT($A117,LEN(A117)-1)*1,Master!$D$22:$G$218,4,FALSE)</f>
        <v>Doprinosi za zdravstveno osiguranje</v>
      </c>
      <c r="C117" s="343"/>
      <c r="D117" s="343"/>
      <c r="E117" s="343"/>
      <c r="F117" s="343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42" t="str">
        <f>+VLOOKUP(LEFT($A118,LEN(A118)-1)*1,Master!$D$22:$G$218,4,FALSE)</f>
        <v>Doprinosi za osiguranje od nezaposlenosti</v>
      </c>
      <c r="C118" s="343"/>
      <c r="D118" s="343"/>
      <c r="E118" s="343"/>
      <c r="F118" s="343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42" t="str">
        <f>+VLOOKUP(LEFT($A119,LEN(A119)-1)*1,Master!$D$22:$G$218,4,FALSE)</f>
        <v>Ostali doprinosi</v>
      </c>
      <c r="C119" s="343"/>
      <c r="D119" s="343"/>
      <c r="E119" s="343"/>
      <c r="F119" s="343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50" t="str">
        <f>+VLOOKUP(LEFT($A120,LEN(A120)-1)*1,Master!$D$22:$G$218,4,FALSE)</f>
        <v>Takse</v>
      </c>
      <c r="C120" s="351"/>
      <c r="D120" s="351"/>
      <c r="E120" s="351"/>
      <c r="F120" s="351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50" t="str">
        <f>+VLOOKUP(LEFT($A121,LEN(A121)-1)*1,Master!$D$22:$G$218,4,FALSE)</f>
        <v>Naknade</v>
      </c>
      <c r="C121" s="351"/>
      <c r="D121" s="351"/>
      <c r="E121" s="351"/>
      <c r="F121" s="351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50" t="str">
        <f>+VLOOKUP(LEFT($A122,LEN(A122)-1)*1,Master!$D$22:$G$218,4,FALSE)</f>
        <v>Ostali prihodi</v>
      </c>
      <c r="C122" s="351"/>
      <c r="D122" s="351"/>
      <c r="E122" s="351"/>
      <c r="F122" s="351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50" t="str">
        <f>+VLOOKUP(LEFT($A123,LEN(A123)-1)*1,Master!$D$22:$G$218,4,FALSE)</f>
        <v>Primici od otplate kredita i sredstva prenesena iz prethodne godine</v>
      </c>
      <c r="C123" s="351"/>
      <c r="D123" s="351"/>
      <c r="E123" s="351"/>
      <c r="F123" s="351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52" t="str">
        <f>+VLOOKUP(LEFT($A124,LEN(A124)-1)*1,Master!$D$22:$G$218,4,FALSE)</f>
        <v>Donacije i transferi</v>
      </c>
      <c r="C124" s="353"/>
      <c r="D124" s="353"/>
      <c r="E124" s="353"/>
      <c r="F124" s="353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38" t="str">
        <f>+VLOOKUP(LEFT($A125,LEN(A125)-1)*1,Master!$D$22:$G$218,4,FALSE)</f>
        <v>Budžetki izdaci</v>
      </c>
      <c r="C125" s="339"/>
      <c r="D125" s="339"/>
      <c r="E125" s="339"/>
      <c r="F125" s="339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54" t="str">
        <f>+VLOOKUP(LEFT($A126,LEN(A126)-1)*1,Master!$D$22:$G$218,4,FALSE)</f>
        <v>Tekući izdaci</v>
      </c>
      <c r="C126" s="355"/>
      <c r="D126" s="355"/>
      <c r="E126" s="355"/>
      <c r="F126" s="355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56" t="str">
        <f>+VLOOKUP(LEFT($A127,LEN(A127)-1)*1,Master!$D$22:$G$218,4,FALSE)</f>
        <v>Tekući budžetski izdaci</v>
      </c>
      <c r="C127" s="357"/>
      <c r="D127" s="357"/>
      <c r="E127" s="357"/>
      <c r="F127" s="357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42" t="str">
        <f>+VLOOKUP(LEFT($A128,LEN(A128)-1)*1,Master!$D$22:$G$218,4,FALSE)</f>
        <v>Bruto zarade i doprinosi na teret poslodavca</v>
      </c>
      <c r="C128" s="343"/>
      <c r="D128" s="343"/>
      <c r="E128" s="343"/>
      <c r="F128" s="343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42" t="str">
        <f>+VLOOKUP(LEFT($A129,LEN(A129)-1)*1,Master!$D$22:$G$218,4,FALSE)</f>
        <v>Ostala lična primanja</v>
      </c>
      <c r="C129" s="343"/>
      <c r="D129" s="343"/>
      <c r="E129" s="343"/>
      <c r="F129" s="343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42" t="str">
        <f>+VLOOKUP(LEFT($A130,LEN(A130)-1)*1,Master!$D$22:$G$218,4,FALSE)</f>
        <v>Rashodi za materijal</v>
      </c>
      <c r="C130" s="343"/>
      <c r="D130" s="343"/>
      <c r="E130" s="343"/>
      <c r="F130" s="343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42" t="str">
        <f>+VLOOKUP(LEFT($A131,LEN(A131)-1)*1,Master!$D$22:$G$218,4,FALSE)</f>
        <v>Rashodi za usluge</v>
      </c>
      <c r="C131" s="343"/>
      <c r="D131" s="343"/>
      <c r="E131" s="343"/>
      <c r="F131" s="343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42" t="str">
        <f>+VLOOKUP(LEFT($A132,LEN(A132)-1)*1,Master!$D$22:$G$218,4,FALSE)</f>
        <v>Rashodi za tekuće održavanje</v>
      </c>
      <c r="C132" s="343"/>
      <c r="D132" s="343"/>
      <c r="E132" s="343"/>
      <c r="F132" s="343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42" t="str">
        <f>+VLOOKUP(LEFT($A133,LEN(A133)-1)*1,Master!$D$22:$G$218,4,FALSE)</f>
        <v>Kamate</v>
      </c>
      <c r="C133" s="343"/>
      <c r="D133" s="343"/>
      <c r="E133" s="343"/>
      <c r="F133" s="343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42" t="str">
        <f>+VLOOKUP(LEFT($A134,LEN(A134)-1)*1,Master!$D$22:$G$218,4,FALSE)</f>
        <v>Renta</v>
      </c>
      <c r="C134" s="343"/>
      <c r="D134" s="343"/>
      <c r="E134" s="343"/>
      <c r="F134" s="343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42" t="str">
        <f>+VLOOKUP(LEFT($A135,LEN(A135)-1)*1,Master!$D$22:$G$218,4,FALSE)</f>
        <v>Subvencije</v>
      </c>
      <c r="C135" s="343"/>
      <c r="D135" s="343"/>
      <c r="E135" s="343"/>
      <c r="F135" s="343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42" t="str">
        <f>+VLOOKUP(LEFT($A136,LEN(A136)-1)*1,Master!$D$22:$G$218,4,FALSE)</f>
        <v>Ostali izdaci</v>
      </c>
      <c r="C136" s="343"/>
      <c r="D136" s="343"/>
      <c r="E136" s="343"/>
      <c r="F136" s="343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42" t="str">
        <f>+VLOOKUP(LEFT($A137,LEN(A137)-1)*1,Master!$D$22:$G$218,4,FALSE)</f>
        <v>Kapitalni izdaci u tekućem budžetu</v>
      </c>
      <c r="C137" s="343"/>
      <c r="D137" s="343"/>
      <c r="E137" s="343"/>
      <c r="F137" s="343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32" t="str">
        <f>+VLOOKUP(LEFT($A138,LEN(A138)-1)*1,Master!$D$22:$G$218,4,FALSE)</f>
        <v>Transferi za socijalnu zaštitu</v>
      </c>
      <c r="C138" s="333"/>
      <c r="D138" s="333"/>
      <c r="E138" s="333"/>
      <c r="F138" s="333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42" t="str">
        <f>+VLOOKUP(LEFT($A139,LEN(A139)-1)*1,Master!$D$22:$G$218,4,FALSE)</f>
        <v>Prava iz oblasti socijalne zaštite</v>
      </c>
      <c r="C139" s="343"/>
      <c r="D139" s="343"/>
      <c r="E139" s="343"/>
      <c r="F139" s="343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42" t="str">
        <f>+VLOOKUP(LEFT($A140,LEN(A140)-1)*1,Master!$D$22:$G$218,4,FALSE)</f>
        <v>Sredstva za tehnološke viškove</v>
      </c>
      <c r="C140" s="343"/>
      <c r="D140" s="343"/>
      <c r="E140" s="343"/>
      <c r="F140" s="343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42" t="str">
        <f>+VLOOKUP(LEFT($A141,LEN(A141)-1)*1,Master!$D$22:$G$218,4,FALSE)</f>
        <v>Prava iz oblasti penzijskog i invalidskog osiguranja</v>
      </c>
      <c r="C141" s="343"/>
      <c r="D141" s="343"/>
      <c r="E141" s="343"/>
      <c r="F141" s="343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42" t="str">
        <f>+VLOOKUP(LEFT($A142,LEN(A142)-1)*1,Master!$D$22:$G$218,4,FALSE)</f>
        <v>Ostala prava iz oblasti zdravstvene zaštite</v>
      </c>
      <c r="C142" s="343"/>
      <c r="D142" s="343"/>
      <c r="E142" s="343"/>
      <c r="F142" s="343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42" t="str">
        <f>+VLOOKUP(LEFT($A143,LEN(A143)-1)*1,Master!$D$22:$G$218,4,FALSE)</f>
        <v>Ostala prava iz zdravstvenog osiguranja</v>
      </c>
      <c r="C143" s="343"/>
      <c r="D143" s="343"/>
      <c r="E143" s="343"/>
      <c r="F143" s="343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44" t="str">
        <f>+VLOOKUP(LEFT($A144,LEN(A144)-1)*1,Master!$D$22:$G$218,4,FALSE)</f>
        <v xml:space="preserve">Transferi institucijama, pojedincima, nevladinom i javnom sektoru </v>
      </c>
      <c r="C144" s="345"/>
      <c r="D144" s="345"/>
      <c r="E144" s="345"/>
      <c r="F144" s="345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44" t="str">
        <f>+VLOOKUP(LEFT($A145,LEN(A145)-1)*1,Master!$D$22:$G$218,4,FALSE)</f>
        <v>Kapitalni budžet</v>
      </c>
      <c r="C145" s="345"/>
      <c r="D145" s="345"/>
      <c r="E145" s="345"/>
      <c r="F145" s="345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30" t="str">
        <f>+VLOOKUP(LEFT($A146,LEN(A146)-1)*1,Master!$D$22:$G$218,4,FALSE)</f>
        <v>Pozajmice i krediti</v>
      </c>
      <c r="C146" s="331"/>
      <c r="D146" s="331"/>
      <c r="E146" s="331"/>
      <c r="F146" s="331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30" t="str">
        <f>+VLOOKUP(LEFT($A147,LEN(A147)-1)*1,Master!$D$22:$G$218,4,FALSE)</f>
        <v>Rezerve</v>
      </c>
      <c r="C147" s="331"/>
      <c r="D147" s="331"/>
      <c r="E147" s="331"/>
      <c r="F147" s="331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46" t="str">
        <f>+VLOOKUP(LEFT($A148,LEN(A148)-1)*1,Master!$D$22:$G$218,4,FALSE)</f>
        <v>Otplata garancija</v>
      </c>
      <c r="C148" s="347"/>
      <c r="D148" s="347"/>
      <c r="E148" s="347"/>
      <c r="F148" s="347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48" t="str">
        <f>+VLOOKUP(LEFT($A149,LEN(A149)-1)*1,Master!$D$22:$G$218,4,FALSE)</f>
        <v>Suficit / deficit</v>
      </c>
      <c r="C149" s="349"/>
      <c r="D149" s="349"/>
      <c r="E149" s="349"/>
      <c r="F149" s="349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0" t="str">
        <f>+VLOOKUP(LEFT($A150,LEN(A150)-1)*1,Master!$D$22:$G$218,4,FALSE)</f>
        <v>Primarni bilans</v>
      </c>
      <c r="C150" s="341"/>
      <c r="D150" s="341"/>
      <c r="E150" s="341"/>
      <c r="F150" s="341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32" t="str">
        <f>+VLOOKUP(LEFT($A151,LEN(A151)-1)*1,Master!$D$22:$G$218,4,FALSE)</f>
        <v>Otplata dugova</v>
      </c>
      <c r="C151" s="333"/>
      <c r="D151" s="333"/>
      <c r="E151" s="333"/>
      <c r="F151" s="333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34" t="str">
        <f>+VLOOKUP(LEFT($A152,LEN(A152)-1)*1,Master!$D$22:$G$218,4,FALSE)</f>
        <v>Otplata hartija od vrijednosti i kredita rezidentima</v>
      </c>
      <c r="C152" s="335"/>
      <c r="D152" s="335"/>
      <c r="E152" s="335"/>
      <c r="F152" s="33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30" t="str">
        <f>+VLOOKUP(LEFT($A153,LEN(A153)-1)*1,Master!$D$22:$G$218,4,FALSE)</f>
        <v>Otplata hartija od vrijednosti i kredita nerezidentima</v>
      </c>
      <c r="C153" s="331"/>
      <c r="D153" s="331"/>
      <c r="E153" s="331"/>
      <c r="F153" s="33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46" t="str">
        <f>+VLOOKUP(LEFT($A154,LEN(A154)-1)*1,Master!$D$22:$G$218,4,FALSE)</f>
        <v>Otplata obaveza iz prethodnih godina</v>
      </c>
      <c r="C154" s="347"/>
      <c r="D154" s="347"/>
      <c r="E154" s="347"/>
      <c r="F154" s="347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36" t="str">
        <f>+VLOOKUP(LEFT($A155,LEN(A155)-1)*1,Master!$D$22:$G$218,4,FALSE)</f>
        <v>Nedostajuća sredstva</v>
      </c>
      <c r="C155" s="337"/>
      <c r="D155" s="337"/>
      <c r="E155" s="337"/>
      <c r="F155" s="337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38" t="str">
        <f>+VLOOKUP(LEFT($A156,LEN(A156)-1)*1,Master!$D$22:$G$218,4,FALSE)</f>
        <v>Finansiranje</v>
      </c>
      <c r="C156" s="339"/>
      <c r="D156" s="339"/>
      <c r="E156" s="339"/>
      <c r="F156" s="339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34" t="str">
        <f>+VLOOKUP(LEFT($A157,LEN(A157)-1)*1,Master!$D$22:$G$218,4,FALSE)</f>
        <v>Pozajmice i krediti od domaćih izvora</v>
      </c>
      <c r="C157" s="335"/>
      <c r="D157" s="335"/>
      <c r="E157" s="335"/>
      <c r="F157" s="33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30" t="str">
        <f>+VLOOKUP(LEFT($A158,LEN(A158)-1)*1,Master!$D$22:$G$218,4,FALSE)</f>
        <v>Pozajmice i krediti od inostranih izvora</v>
      </c>
      <c r="C158" s="331"/>
      <c r="D158" s="331"/>
      <c r="E158" s="331"/>
      <c r="F158" s="33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30" t="str">
        <f>+VLOOKUP(LEFT($A159,LEN(A159)-1)*1,Master!$D$22:$G$218,4,FALSE)</f>
        <v>Primici od prodaje imovine</v>
      </c>
      <c r="C159" s="331"/>
      <c r="D159" s="331"/>
      <c r="E159" s="331"/>
      <c r="F159" s="33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417" t="str">
        <f>+Master!G244</f>
        <v>Ostvarenje budžeta</v>
      </c>
      <c r="C7" s="418"/>
      <c r="D7" s="418"/>
      <c r="E7" s="418"/>
      <c r="F7" s="418"/>
      <c r="G7" s="410">
        <v>2013</v>
      </c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2"/>
      <c r="S7" s="116" t="str">
        <f>+Master!G241</f>
        <v>BDP</v>
      </c>
      <c r="T7" s="117">
        <v>3393200615</v>
      </c>
    </row>
    <row r="8" spans="1:20" ht="16.5" customHeight="1">
      <c r="B8" s="419"/>
      <c r="C8" s="420"/>
      <c r="D8" s="420"/>
      <c r="E8" s="420"/>
      <c r="F8" s="421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410" t="str">
        <f>+Master!G238</f>
        <v>Jan - Jul</v>
      </c>
      <c r="T8" s="412"/>
    </row>
    <row r="9" spans="1:20" ht="13.5" thickBot="1">
      <c r="B9" s="422"/>
      <c r="C9" s="423"/>
      <c r="D9" s="423"/>
      <c r="E9" s="423"/>
      <c r="F9" s="424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413" t="str">
        <f>+VLOOKUP($A10,Master!$D$22:$G$218,4,FALSE)</f>
        <v>Prihodi budžeta</v>
      </c>
      <c r="C10" s="414"/>
      <c r="D10" s="414"/>
      <c r="E10" s="414"/>
      <c r="F10" s="414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415" t="str">
        <f>+VLOOKUP($A11,Master!$D$22:$G$218,4,FALSE)</f>
        <v>Porezi</v>
      </c>
      <c r="C11" s="416"/>
      <c r="D11" s="416"/>
      <c r="E11" s="416"/>
      <c r="F11" s="416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98" t="str">
        <f>+VLOOKUP($A12,Master!$D$22:$G$218,4,FALSE)</f>
        <v>Porez na dohodak fizičkih lica</v>
      </c>
      <c r="C12" s="399"/>
      <c r="D12" s="399"/>
      <c r="E12" s="399"/>
      <c r="F12" s="39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98" t="str">
        <f>+VLOOKUP($A13,Master!$D$22:$G$218,4,FALSE)</f>
        <v>Porez na dobit pravnih lica</v>
      </c>
      <c r="C13" s="399"/>
      <c r="D13" s="399"/>
      <c r="E13" s="399"/>
      <c r="F13" s="39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98" t="str">
        <f>+VLOOKUP($A14,Master!$D$22:$G$218,4,FALSE)</f>
        <v>Porez na promet nepokretnosti</v>
      </c>
      <c r="C14" s="399"/>
      <c r="D14" s="399"/>
      <c r="E14" s="399"/>
      <c r="F14" s="39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98" t="str">
        <f>+VLOOKUP($A15,Master!$D$22:$G$218,4,FALSE)</f>
        <v>Porez na dodatu vrijednost</v>
      </c>
      <c r="C15" s="399"/>
      <c r="D15" s="399"/>
      <c r="E15" s="399"/>
      <c r="F15" s="39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98" t="str">
        <f>+VLOOKUP($A16,Master!$D$22:$G$218,4,FALSE)</f>
        <v>Akcize</v>
      </c>
      <c r="C16" s="399"/>
      <c r="D16" s="399"/>
      <c r="E16" s="399"/>
      <c r="F16" s="39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98" t="str">
        <f>+VLOOKUP($A17,Master!$D$22:$G$218,4,FALSE)</f>
        <v>Porez na međunarodnu trgovinu i transakcije</v>
      </c>
      <c r="C17" s="399"/>
      <c r="D17" s="399"/>
      <c r="E17" s="399"/>
      <c r="F17" s="39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98" t="str">
        <f>+VLOOKUP($A18,Master!$D$22:$G$218,4,FALSE)</f>
        <v>Lokalni porezi</v>
      </c>
      <c r="C18" s="399"/>
      <c r="D18" s="399"/>
      <c r="E18" s="399"/>
      <c r="F18" s="399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98" t="str">
        <f>+VLOOKUP($A19,Master!$D$22:$G$218,4,FALSE)</f>
        <v>Ostali republički porezi</v>
      </c>
      <c r="C19" s="399"/>
      <c r="D19" s="399"/>
      <c r="E19" s="399"/>
      <c r="F19" s="39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08" t="str">
        <f>+VLOOKUP($A20,Master!$D$22:$G$218,4,FALSE)</f>
        <v>Doprinosi</v>
      </c>
      <c r="C20" s="409"/>
      <c r="D20" s="409"/>
      <c r="E20" s="409"/>
      <c r="F20" s="409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98" t="str">
        <f>+VLOOKUP($A21,Master!$D$22:$G$218,4,FALSE)</f>
        <v>Doprinosi za penzijsko i invalidsko osiguranje</v>
      </c>
      <c r="C21" s="399"/>
      <c r="D21" s="399"/>
      <c r="E21" s="399"/>
      <c r="F21" s="39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98" t="str">
        <f>+VLOOKUP($A22,Master!$D$22:$G$218,4,FALSE)</f>
        <v>Doprinosi za zdravstveno osiguranje</v>
      </c>
      <c r="C22" s="399"/>
      <c r="D22" s="399"/>
      <c r="E22" s="399"/>
      <c r="F22" s="39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98" t="str">
        <f>+VLOOKUP($A23,Master!$D$22:$G$218,4,FALSE)</f>
        <v>Doprinosi za osiguranje od nezaposlenosti</v>
      </c>
      <c r="C23" s="399"/>
      <c r="D23" s="399"/>
      <c r="E23" s="399"/>
      <c r="F23" s="39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98" t="str">
        <f>+VLOOKUP($A24,Master!$D$22:$G$218,4,FALSE)</f>
        <v>Ostali doprinosi</v>
      </c>
      <c r="C24" s="399"/>
      <c r="D24" s="399"/>
      <c r="E24" s="399"/>
      <c r="F24" s="39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02" t="str">
        <f>+VLOOKUP($A25,Master!$D$22:$G$218,4,FALSE)</f>
        <v>Takse</v>
      </c>
      <c r="C25" s="403"/>
      <c r="D25" s="403"/>
      <c r="E25" s="403"/>
      <c r="F25" s="403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02" t="str">
        <f>+VLOOKUP($A26,Master!$D$22:$G$218,4,FALSE)</f>
        <v>Naknade</v>
      </c>
      <c r="C26" s="403"/>
      <c r="D26" s="403"/>
      <c r="E26" s="403"/>
      <c r="F26" s="403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02" t="str">
        <f>+VLOOKUP($A27,Master!$D$22:$G$218,4,FALSE)</f>
        <v>Ostali prihodi</v>
      </c>
      <c r="C27" s="403"/>
      <c r="D27" s="403"/>
      <c r="E27" s="403"/>
      <c r="F27" s="403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02" t="str">
        <f>+VLOOKUP($A28,Master!$D$22:$G$218,4,FALSE)</f>
        <v>Primici od otplate kredita i sredstva prenesena iz prethodne godine</v>
      </c>
      <c r="C28" s="403"/>
      <c r="D28" s="403"/>
      <c r="E28" s="403"/>
      <c r="F28" s="403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04" t="str">
        <f>+VLOOKUP($A29,Master!$D$22:$G$218,4,FALSE)</f>
        <v>Donacije i transferi</v>
      </c>
      <c r="C29" s="405"/>
      <c r="D29" s="405"/>
      <c r="E29" s="405"/>
      <c r="F29" s="40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90" t="str">
        <f>+VLOOKUP($A30,Master!$D$22:$G$218,4,FALSE)</f>
        <v>Budžetki izdaci</v>
      </c>
      <c r="C30" s="391"/>
      <c r="D30" s="391"/>
      <c r="E30" s="391"/>
      <c r="F30" s="391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06" t="str">
        <f>+VLOOKUP($A31,Master!$D$22:$G$218,4,FALSE)</f>
        <v>Tekući izdaci</v>
      </c>
      <c r="C31" s="407"/>
      <c r="D31" s="407"/>
      <c r="E31" s="407"/>
      <c r="F31" s="407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00" t="str">
        <f>+VLOOKUP($A32,Master!$D$22:$G$218,4,FALSE)</f>
        <v>Tekući budžetski izdaci</v>
      </c>
      <c r="C32" s="401"/>
      <c r="D32" s="401"/>
      <c r="E32" s="401"/>
      <c r="F32" s="4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98" t="str">
        <f>+VLOOKUP($A33,Master!$D$22:$G$218,4,FALSE)</f>
        <v>Bruto zarade i doprinosi na teret poslodavca</v>
      </c>
      <c r="C33" s="399"/>
      <c r="D33" s="399"/>
      <c r="E33" s="399"/>
      <c r="F33" s="39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98" t="str">
        <f>+VLOOKUP($A34,Master!$D$22:$G$218,4,FALSE)</f>
        <v>Ostala lična primanja</v>
      </c>
      <c r="C34" s="399"/>
      <c r="D34" s="399"/>
      <c r="E34" s="399"/>
      <c r="F34" s="39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98" t="str">
        <f>+VLOOKUP($A35,Master!$D$22:$G$218,4,FALSE)</f>
        <v>Rashodi za materijal</v>
      </c>
      <c r="C35" s="399"/>
      <c r="D35" s="399"/>
      <c r="E35" s="399"/>
      <c r="F35" s="39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98" t="str">
        <f>+VLOOKUP($A36,Master!$D$22:$G$218,4,FALSE)</f>
        <v>Rashodi za usluge</v>
      </c>
      <c r="C36" s="399"/>
      <c r="D36" s="399"/>
      <c r="E36" s="399"/>
      <c r="F36" s="39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98" t="str">
        <f>+VLOOKUP($A37,Master!$D$22:$G$218,4,FALSE)</f>
        <v>Rashodi za tekuće održavanje</v>
      </c>
      <c r="C37" s="399"/>
      <c r="D37" s="399"/>
      <c r="E37" s="399"/>
      <c r="F37" s="39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98" t="str">
        <f>+VLOOKUP($A38,Master!$D$22:$G$218,4,FALSE)</f>
        <v>Kamate</v>
      </c>
      <c r="C38" s="399"/>
      <c r="D38" s="399"/>
      <c r="E38" s="399"/>
      <c r="F38" s="39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98" t="str">
        <f>+VLOOKUP($A39,Master!$D$22:$G$218,4,FALSE)</f>
        <v>Renta</v>
      </c>
      <c r="C39" s="399"/>
      <c r="D39" s="399"/>
      <c r="E39" s="399"/>
      <c r="F39" s="39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98" t="str">
        <f>+VLOOKUP($A40,Master!$D$22:$G$218,4,FALSE)</f>
        <v>Subvencije</v>
      </c>
      <c r="C40" s="399"/>
      <c r="D40" s="399"/>
      <c r="E40" s="399"/>
      <c r="F40" s="39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98" t="str">
        <f>+VLOOKUP($A41,Master!$D$22:$G$218,4,FALSE)</f>
        <v>Ostali izdaci</v>
      </c>
      <c r="C41" s="399"/>
      <c r="D41" s="399"/>
      <c r="E41" s="399"/>
      <c r="F41" s="39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98" t="str">
        <f>+VLOOKUP($A42,Master!$D$22:$G$218,4,FALSE)</f>
        <v>Kapitalni izdaci u tekućem budžetu</v>
      </c>
      <c r="C42" s="399"/>
      <c r="D42" s="399"/>
      <c r="E42" s="399"/>
      <c r="F42" s="39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98" t="str">
        <f>+VLOOKUP($A44,Master!$D$22:$G$218,4,FALSE)</f>
        <v>Prava iz oblasti socijalne zaštite</v>
      </c>
      <c r="C44" s="399"/>
      <c r="D44" s="399"/>
      <c r="E44" s="399"/>
      <c r="F44" s="39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98" t="str">
        <f>+VLOOKUP($A45,Master!$D$22:$G$218,4,FALSE)</f>
        <v>Sredstva za tehnološke viškove</v>
      </c>
      <c r="C45" s="399"/>
      <c r="D45" s="399"/>
      <c r="E45" s="399"/>
      <c r="F45" s="39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98" t="str">
        <f>+VLOOKUP($A46,Master!$D$22:$G$218,4,FALSE)</f>
        <v>Prava iz oblasti penzijskog i invalidskog osiguranja</v>
      </c>
      <c r="C46" s="399"/>
      <c r="D46" s="399"/>
      <c r="E46" s="399"/>
      <c r="F46" s="39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98" t="str">
        <f>+VLOOKUP($A47,Master!$D$22:$G$218,4,FALSE)</f>
        <v>Ostala prava iz oblasti zdravstvene zaštite</v>
      </c>
      <c r="C47" s="399"/>
      <c r="D47" s="399"/>
      <c r="E47" s="399"/>
      <c r="F47" s="39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98" t="str">
        <f>+VLOOKUP($A48,Master!$D$22:$G$218,4,FALSE)</f>
        <v>Ostala prava iz zdravstvenog osiguranja</v>
      </c>
      <c r="C48" s="399"/>
      <c r="D48" s="399"/>
      <c r="E48" s="399"/>
      <c r="F48" s="39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2" t="str">
        <f>+VLOOKUP($A49,Master!$D$22:$G$218,4,FALSE)</f>
        <v xml:space="preserve">Transferi institucijama, pojedincima, nevladinom i javnom sektoru </v>
      </c>
      <c r="C49" s="393"/>
      <c r="D49" s="393"/>
      <c r="E49" s="393"/>
      <c r="F49" s="39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2" t="str">
        <f>+VLOOKUP($A50,Master!$D$22:$G$218,4,FALSE)</f>
        <v>Kapitalni budžet</v>
      </c>
      <c r="C50" s="393"/>
      <c r="D50" s="393"/>
      <c r="E50" s="393"/>
      <c r="F50" s="39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82" t="str">
        <f>+VLOOKUP($A51,Master!$D$22:$G$218,4,FALSE)</f>
        <v>Pozajmice i krediti</v>
      </c>
      <c r="C51" s="383"/>
      <c r="D51" s="383"/>
      <c r="E51" s="383"/>
      <c r="F51" s="383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82" t="str">
        <f>+VLOOKUP($A52,Master!$D$22:$G$218,4,FALSE)</f>
        <v>Rezerve</v>
      </c>
      <c r="C52" s="383"/>
      <c r="D52" s="383"/>
      <c r="E52" s="383"/>
      <c r="F52" s="383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86" t="str">
        <f>+VLOOKUP($A53,Master!$D$22:$G$218,4,FALSE)</f>
        <v>Otplata garancija</v>
      </c>
      <c r="C53" s="387"/>
      <c r="D53" s="387"/>
      <c r="E53" s="387"/>
      <c r="F53" s="387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94" t="str">
        <f>+VLOOKUP($A54,Master!$D$22:$G$218,4,FALSE)</f>
        <v>Suficit / deficit</v>
      </c>
      <c r="C54" s="395"/>
      <c r="D54" s="395"/>
      <c r="E54" s="395"/>
      <c r="F54" s="395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96" t="str">
        <f>+VLOOKUP($A55,Master!$D$22:$G$218,4,FALSE)</f>
        <v>Primarni bilans</v>
      </c>
      <c r="C55" s="397"/>
      <c r="D55" s="397"/>
      <c r="E55" s="397"/>
      <c r="F55" s="397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80" t="str">
        <f>+VLOOKUP($A57,Master!$D$22:$G$218,4,FALSE)</f>
        <v>Otplata hartija od vrijednosti i kredita rezidentima</v>
      </c>
      <c r="C57" s="381"/>
      <c r="D57" s="381"/>
      <c r="E57" s="381"/>
      <c r="F57" s="38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82" t="str">
        <f>+VLOOKUP($A58,Master!$D$22:$G$218,4,FALSE)</f>
        <v>Otplata hartija od vrijednosti i kredita nerezidentima</v>
      </c>
      <c r="C58" s="383"/>
      <c r="D58" s="383"/>
      <c r="E58" s="383"/>
      <c r="F58" s="383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86" t="str">
        <f>+VLOOKUP($A59,Master!$D$22:$G$218,4,FALSE)</f>
        <v>Otplata obaveza iz prethodnih godina</v>
      </c>
      <c r="C59" s="387"/>
      <c r="D59" s="387"/>
      <c r="E59" s="387"/>
      <c r="F59" s="387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88" t="str">
        <f>+VLOOKUP($A60,Master!$D$22:$G$218,4,FALSE)</f>
        <v>Nedostajuća sredstva</v>
      </c>
      <c r="C60" s="389"/>
      <c r="D60" s="389"/>
      <c r="E60" s="389"/>
      <c r="F60" s="389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90" t="str">
        <f>+VLOOKUP($A61,Master!$D$22:$G$218,4,FALSE)</f>
        <v>Finansiranje</v>
      </c>
      <c r="C61" s="391"/>
      <c r="D61" s="391"/>
      <c r="E61" s="391"/>
      <c r="F61" s="391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80" t="str">
        <f>+VLOOKUP($A62,Master!$D$22:$G$218,4,FALSE)</f>
        <v>Pozajmice i krediti od domaćih izvora</v>
      </c>
      <c r="C62" s="381"/>
      <c r="D62" s="381"/>
      <c r="E62" s="381"/>
      <c r="F62" s="38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82" t="str">
        <f>+VLOOKUP($A63,Master!$D$22:$G$218,4,FALSE)</f>
        <v>Pozajmice i krediti od inostranih izvora</v>
      </c>
      <c r="C63" s="383"/>
      <c r="D63" s="383"/>
      <c r="E63" s="383"/>
      <c r="F63" s="383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82" t="str">
        <f>+VLOOKUP($A64,Master!$D$22:$G$218,4,FALSE)</f>
        <v>Primici od prodaje imovine</v>
      </c>
      <c r="C64" s="383"/>
      <c r="D64" s="383"/>
      <c r="E64" s="383"/>
      <c r="F64" s="383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25" t="str">
        <f>+Master!G245</f>
        <v>Plan ostvarenja budžeta</v>
      </c>
      <c r="C101" s="365"/>
      <c r="D101" s="365"/>
      <c r="E101" s="365"/>
      <c r="F101" s="365"/>
      <c r="G101" s="372">
        <v>2014</v>
      </c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6"/>
      <c r="S101" s="261" t="str">
        <f>+S7</f>
        <v>BDP</v>
      </c>
      <c r="T101" s="262">
        <v>3393200615</v>
      </c>
    </row>
    <row r="102" spans="1:20" ht="15.75" customHeight="1">
      <c r="A102" s="170"/>
      <c r="B102" s="366"/>
      <c r="C102" s="367"/>
      <c r="D102" s="367"/>
      <c r="E102" s="367"/>
      <c r="F102" s="368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72" t="str">
        <f>+Master!G239</f>
        <v>Jan - Dec</v>
      </c>
      <c r="T102" s="376">
        <f t="shared" si="16"/>
        <v>0</v>
      </c>
    </row>
    <row r="103" spans="1:20" ht="13.5" thickBot="1">
      <c r="A103" s="170"/>
      <c r="B103" s="369"/>
      <c r="C103" s="370"/>
      <c r="D103" s="370"/>
      <c r="E103" s="370"/>
      <c r="F103" s="371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58" t="str">
        <f>+VLOOKUP(LEFT($A104,LEN(A104)-1)*1,Master!$D$22:$G$218,4,FALSE)</f>
        <v>Prihodi budžeta</v>
      </c>
      <c r="C104" s="359"/>
      <c r="D104" s="359"/>
      <c r="E104" s="359"/>
      <c r="F104" s="359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60" t="str">
        <f>+VLOOKUP(LEFT($A105,LEN(A105)-1)*1,Master!$D$22:$G$218,4,FALSE)</f>
        <v>Porezi</v>
      </c>
      <c r="C105" s="361"/>
      <c r="D105" s="361"/>
      <c r="E105" s="361"/>
      <c r="F105" s="361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42" t="str">
        <f>+VLOOKUP(LEFT($A106,LEN(A106)-1)*1,Master!$D$22:$G$218,4,FALSE)</f>
        <v>Porez na dohodak fizičkih lica</v>
      </c>
      <c r="C106" s="343"/>
      <c r="D106" s="343"/>
      <c r="E106" s="343"/>
      <c r="F106" s="343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42" t="str">
        <f>+VLOOKUP(LEFT($A107,LEN(A107)-1)*1,Master!$D$22:$G$218,4,FALSE)</f>
        <v>Porez na dobit pravnih lica</v>
      </c>
      <c r="C107" s="343"/>
      <c r="D107" s="343"/>
      <c r="E107" s="343"/>
      <c r="F107" s="343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42" t="str">
        <f>+VLOOKUP(LEFT($A108,LEN(A108)-1)*1,Master!$D$22:$G$218,4,FALSE)</f>
        <v>Porez na promet nepokretnosti</v>
      </c>
      <c r="C108" s="343"/>
      <c r="D108" s="343"/>
      <c r="E108" s="343"/>
      <c r="F108" s="343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42" t="str">
        <f>+VLOOKUP(LEFT($A109,LEN(A109)-1)*1,Master!$D$22:$G$218,4,FALSE)</f>
        <v>Porez na dodatu vrijednost</v>
      </c>
      <c r="C109" s="343"/>
      <c r="D109" s="343"/>
      <c r="E109" s="343"/>
      <c r="F109" s="343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42" t="str">
        <f>+VLOOKUP(LEFT($A110,LEN(A110)-1)*1,Master!$D$22:$G$218,4,FALSE)</f>
        <v>Akcize</v>
      </c>
      <c r="C110" s="343"/>
      <c r="D110" s="343"/>
      <c r="E110" s="343"/>
      <c r="F110" s="343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42" t="str">
        <f>+VLOOKUP(LEFT($A111,LEN(A111)-1)*1,Master!$D$22:$G$218,4,FALSE)</f>
        <v>Porez na međunarodnu trgovinu i transakcije</v>
      </c>
      <c r="C111" s="343"/>
      <c r="D111" s="343"/>
      <c r="E111" s="343"/>
      <c r="F111" s="343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42" t="str">
        <f>+VLOOKUP(LEFT($A112,LEN(A112)-1)*1,Master!$D$22:$G$218,4,FALSE)</f>
        <v>Lokalni porezi</v>
      </c>
      <c r="C112" s="343"/>
      <c r="D112" s="343"/>
      <c r="E112" s="343"/>
      <c r="F112" s="343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42" t="str">
        <f>+VLOOKUP(LEFT($A113,LEN(A113)-1)*1,Master!$D$22:$G$218,4,FALSE)</f>
        <v>Ostali republički porezi</v>
      </c>
      <c r="C113" s="343"/>
      <c r="D113" s="343"/>
      <c r="E113" s="343"/>
      <c r="F113" s="343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62" t="str">
        <f>+VLOOKUP(LEFT($A114,LEN(A114)-1)*1,Master!$D$22:$G$218,4,FALSE)</f>
        <v>Doprinosi</v>
      </c>
      <c r="C114" s="363"/>
      <c r="D114" s="363"/>
      <c r="E114" s="363"/>
      <c r="F114" s="363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42" t="str">
        <f>+VLOOKUP(LEFT($A115,LEN(A115)-1)*1,Master!$D$22:$G$218,4,FALSE)</f>
        <v>Doprinosi za penzijsko i invalidsko osiguranje</v>
      </c>
      <c r="C115" s="343"/>
      <c r="D115" s="343"/>
      <c r="E115" s="343"/>
      <c r="F115" s="343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42" t="str">
        <f>+VLOOKUP(LEFT($A116,LEN(A116)-1)*1,Master!$D$22:$G$218,4,FALSE)</f>
        <v>Doprinosi za zdravstveno osiguranje</v>
      </c>
      <c r="C116" s="343"/>
      <c r="D116" s="343"/>
      <c r="E116" s="343"/>
      <c r="F116" s="343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42" t="str">
        <f>+VLOOKUP(LEFT($A117,LEN(A117)-1)*1,Master!$D$22:$G$218,4,FALSE)</f>
        <v>Doprinosi za osiguranje od nezaposlenosti</v>
      </c>
      <c r="C117" s="343"/>
      <c r="D117" s="343"/>
      <c r="E117" s="343"/>
      <c r="F117" s="343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42" t="str">
        <f>+VLOOKUP(LEFT($A118,LEN(A118)-1)*1,Master!$D$22:$G$218,4,FALSE)</f>
        <v>Ostali doprinosi</v>
      </c>
      <c r="C118" s="343"/>
      <c r="D118" s="343"/>
      <c r="E118" s="343"/>
      <c r="F118" s="343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50" t="str">
        <f>+VLOOKUP(LEFT($A119,LEN(A119)-1)*1,Master!$D$22:$G$218,4,FALSE)</f>
        <v>Takse</v>
      </c>
      <c r="C119" s="351"/>
      <c r="D119" s="351"/>
      <c r="E119" s="351"/>
      <c r="F119" s="351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50" t="str">
        <f>+VLOOKUP(LEFT($A120,LEN(A120)-1)*1,Master!$D$22:$G$218,4,FALSE)</f>
        <v>Naknade</v>
      </c>
      <c r="C120" s="351"/>
      <c r="D120" s="351"/>
      <c r="E120" s="351"/>
      <c r="F120" s="351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50" t="str">
        <f>+VLOOKUP(LEFT($A121,LEN(A121)-1)*1,Master!$D$22:$G$218,4,FALSE)</f>
        <v>Ostali prihodi</v>
      </c>
      <c r="C121" s="351"/>
      <c r="D121" s="351"/>
      <c r="E121" s="351"/>
      <c r="F121" s="351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50" t="str">
        <f>+VLOOKUP(LEFT($A122,LEN(A122)-1)*1,Master!$D$22:$G$218,4,FALSE)</f>
        <v>Primici od otplate kredita i sredstva prenesena iz prethodne godine</v>
      </c>
      <c r="C122" s="351"/>
      <c r="D122" s="351"/>
      <c r="E122" s="351"/>
      <c r="F122" s="351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52" t="str">
        <f>+VLOOKUP(LEFT($A123,LEN(A123)-1)*1,Master!$D$22:$G$218,4,FALSE)</f>
        <v>Donacije i transferi</v>
      </c>
      <c r="C123" s="353"/>
      <c r="D123" s="353"/>
      <c r="E123" s="353"/>
      <c r="F123" s="353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38" t="str">
        <f>+VLOOKUP(LEFT($A124,LEN(A124)-1)*1,Master!$D$22:$G$218,4,FALSE)</f>
        <v>Budžetki izdaci</v>
      </c>
      <c r="C124" s="339"/>
      <c r="D124" s="339"/>
      <c r="E124" s="339"/>
      <c r="F124" s="33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54" t="str">
        <f>+VLOOKUP(LEFT($A125,LEN(A125)-1)*1,Master!$D$22:$G$218,4,FALSE)</f>
        <v>Tekući izdaci</v>
      </c>
      <c r="C125" s="355"/>
      <c r="D125" s="355"/>
      <c r="E125" s="355"/>
      <c r="F125" s="355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56" t="str">
        <f>+VLOOKUP(LEFT($A126,LEN(A126)-1)*1,Master!$D$22:$G$218,4,FALSE)</f>
        <v>Tekući budžetski izdaci</v>
      </c>
      <c r="C126" s="357"/>
      <c r="D126" s="357"/>
      <c r="E126" s="357"/>
      <c r="F126" s="357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42" t="str">
        <f>+VLOOKUP(LEFT($A127,LEN(A127)-1)*1,Master!$D$22:$G$218,4,FALSE)</f>
        <v>Bruto zarade i doprinosi na teret poslodavca</v>
      </c>
      <c r="C127" s="343"/>
      <c r="D127" s="343"/>
      <c r="E127" s="343"/>
      <c r="F127" s="343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42" t="str">
        <f>+VLOOKUP(LEFT($A128,LEN(A128)-1)*1,Master!$D$22:$G$218,4,FALSE)</f>
        <v>Ostala lična primanja</v>
      </c>
      <c r="C128" s="343"/>
      <c r="D128" s="343"/>
      <c r="E128" s="343"/>
      <c r="F128" s="343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42" t="str">
        <f>+VLOOKUP(LEFT($A129,LEN(A129)-1)*1,Master!$D$22:$G$218,4,FALSE)</f>
        <v>Rashodi za materijal</v>
      </c>
      <c r="C129" s="343"/>
      <c r="D129" s="343"/>
      <c r="E129" s="343"/>
      <c r="F129" s="343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42" t="str">
        <f>+VLOOKUP(LEFT($A130,LEN(A130)-1)*1,Master!$D$22:$G$218,4,FALSE)</f>
        <v>Rashodi za usluge</v>
      </c>
      <c r="C130" s="343"/>
      <c r="D130" s="343"/>
      <c r="E130" s="343"/>
      <c r="F130" s="343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42" t="str">
        <f>+VLOOKUP(LEFT($A131,LEN(A131)-1)*1,Master!$D$22:$G$218,4,FALSE)</f>
        <v>Rashodi za tekuće održavanje</v>
      </c>
      <c r="C131" s="343"/>
      <c r="D131" s="343"/>
      <c r="E131" s="343"/>
      <c r="F131" s="343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42" t="str">
        <f>+VLOOKUP(LEFT($A132,LEN(A132)-1)*1,Master!$D$22:$G$218,4,FALSE)</f>
        <v>Kamate</v>
      </c>
      <c r="C132" s="343"/>
      <c r="D132" s="343"/>
      <c r="E132" s="343"/>
      <c r="F132" s="343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42" t="str">
        <f>+VLOOKUP(LEFT($A133,LEN(A133)-1)*1,Master!$D$22:$G$218,4,FALSE)</f>
        <v>Renta</v>
      </c>
      <c r="C133" s="343"/>
      <c r="D133" s="343"/>
      <c r="E133" s="343"/>
      <c r="F133" s="343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42" t="str">
        <f>+VLOOKUP(LEFT($A134,LEN(A134)-1)*1,Master!$D$22:$G$218,4,FALSE)</f>
        <v>Subvencije</v>
      </c>
      <c r="C134" s="343"/>
      <c r="D134" s="343"/>
      <c r="E134" s="343"/>
      <c r="F134" s="343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42" t="str">
        <f>+VLOOKUP(LEFT($A135,LEN(A135)-1)*1,Master!$D$22:$G$218,4,FALSE)</f>
        <v>Ostali izdaci</v>
      </c>
      <c r="C135" s="343"/>
      <c r="D135" s="343"/>
      <c r="E135" s="343"/>
      <c r="F135" s="343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42" t="str">
        <f>+VLOOKUP(LEFT($A136,LEN(A136)-1)*1,Master!$D$22:$G$218,4,FALSE)</f>
        <v>Kapitalni izdaci u tekućem budžetu</v>
      </c>
      <c r="C136" s="343"/>
      <c r="D136" s="343"/>
      <c r="E136" s="343"/>
      <c r="F136" s="343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32" t="str">
        <f>+VLOOKUP(LEFT($A137,LEN(A137)-1)*1,Master!$D$22:$G$218,4,FALSE)</f>
        <v>Transferi za socijalnu zaštitu</v>
      </c>
      <c r="C137" s="333"/>
      <c r="D137" s="333"/>
      <c r="E137" s="333"/>
      <c r="F137" s="333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42" t="str">
        <f>+VLOOKUP(LEFT($A138,LEN(A138)-1)*1,Master!$D$22:$G$218,4,FALSE)</f>
        <v>Prava iz oblasti socijalne zaštite</v>
      </c>
      <c r="C138" s="343"/>
      <c r="D138" s="343"/>
      <c r="E138" s="343"/>
      <c r="F138" s="343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42" t="str">
        <f>+VLOOKUP(LEFT($A139,LEN(A139)-1)*1,Master!$D$22:$G$218,4,FALSE)</f>
        <v>Sredstva za tehnološke viškove</v>
      </c>
      <c r="C139" s="343"/>
      <c r="D139" s="343"/>
      <c r="E139" s="343"/>
      <c r="F139" s="343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42" t="str">
        <f>+VLOOKUP(LEFT($A140,LEN(A140)-1)*1,Master!$D$22:$G$218,4,FALSE)</f>
        <v>Prava iz oblasti penzijskog i invalidskog osiguranja</v>
      </c>
      <c r="C140" s="343"/>
      <c r="D140" s="343"/>
      <c r="E140" s="343"/>
      <c r="F140" s="343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42" t="str">
        <f>+VLOOKUP(LEFT($A141,LEN(A141)-1)*1,Master!$D$22:$G$218,4,FALSE)</f>
        <v>Ostala prava iz oblasti zdravstvene zaštite</v>
      </c>
      <c r="C141" s="343"/>
      <c r="D141" s="343"/>
      <c r="E141" s="343"/>
      <c r="F141" s="343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42" t="str">
        <f>+VLOOKUP(LEFT($A142,LEN(A142)-1)*1,Master!$D$22:$G$218,4,FALSE)</f>
        <v>Ostala prava iz zdravstvenog osiguranja</v>
      </c>
      <c r="C142" s="343"/>
      <c r="D142" s="343"/>
      <c r="E142" s="343"/>
      <c r="F142" s="343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44" t="str">
        <f>+VLOOKUP(LEFT($A143,LEN(A143)-1)*1,Master!$D$22:$G$218,4,FALSE)</f>
        <v xml:space="preserve">Transferi institucijama, pojedincima, nevladinom i javnom sektoru </v>
      </c>
      <c r="C143" s="345"/>
      <c r="D143" s="345"/>
      <c r="E143" s="345"/>
      <c r="F143" s="345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44" t="str">
        <f>+VLOOKUP(LEFT($A144,LEN(A144)-1)*1,Master!$D$22:$G$218,4,FALSE)</f>
        <v>Kapitalni budžet</v>
      </c>
      <c r="C144" s="345"/>
      <c r="D144" s="345"/>
      <c r="E144" s="345"/>
      <c r="F144" s="345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30" t="str">
        <f>+VLOOKUP(LEFT($A145,LEN(A145)-1)*1,Master!$D$22:$G$218,4,FALSE)</f>
        <v>Pozajmice i krediti</v>
      </c>
      <c r="C145" s="331"/>
      <c r="D145" s="331"/>
      <c r="E145" s="331"/>
      <c r="F145" s="331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30" t="str">
        <f>+VLOOKUP(LEFT($A146,LEN(A146)-1)*1,Master!$D$22:$G$218,4,FALSE)</f>
        <v>Rezerve</v>
      </c>
      <c r="C146" s="331"/>
      <c r="D146" s="331"/>
      <c r="E146" s="331"/>
      <c r="F146" s="331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46" t="str">
        <f>+VLOOKUP(LEFT($A147,LEN(A147)-1)*1,Master!$D$22:$G$218,4,FALSE)</f>
        <v>Otplata garancija</v>
      </c>
      <c r="C147" s="347"/>
      <c r="D147" s="347"/>
      <c r="E147" s="347"/>
      <c r="F147" s="347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48" t="str">
        <f>+VLOOKUP(LEFT($A148,LEN(A148)-1)*1,Master!$D$22:$G$218,4,FALSE)</f>
        <v>Suficit / deficit</v>
      </c>
      <c r="C148" s="349"/>
      <c r="D148" s="349"/>
      <c r="E148" s="349"/>
      <c r="F148" s="349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0" t="str">
        <f>+VLOOKUP(LEFT($A149,LEN(A149)-1)*1,Master!$D$22:$G$218,4,FALSE)</f>
        <v>Primarni bilans</v>
      </c>
      <c r="C149" s="341"/>
      <c r="D149" s="341"/>
      <c r="E149" s="341"/>
      <c r="F149" s="341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32" t="str">
        <f>+VLOOKUP(LEFT($A150,LEN(A150)-1)*1,Master!$D$22:$G$218,4,FALSE)</f>
        <v>Otplata dugova</v>
      </c>
      <c r="C150" s="333"/>
      <c r="D150" s="333"/>
      <c r="E150" s="333"/>
      <c r="F150" s="333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34" t="str">
        <f>+VLOOKUP(LEFT($A151,LEN(A151)-1)*1,Master!$D$22:$G$218,4,FALSE)</f>
        <v>Otplata hartija od vrijednosti i kredita rezidentima</v>
      </c>
      <c r="C151" s="335"/>
      <c r="D151" s="335"/>
      <c r="E151" s="335"/>
      <c r="F151" s="33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30" t="str">
        <f>+VLOOKUP(LEFT($A152,LEN(A152)-1)*1,Master!$D$22:$G$218,4,FALSE)</f>
        <v>Otplata hartija od vrijednosti i kredita nerezidentima</v>
      </c>
      <c r="C152" s="331"/>
      <c r="D152" s="331"/>
      <c r="E152" s="331"/>
      <c r="F152" s="33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46" t="str">
        <f>+VLOOKUP(LEFT($A153,LEN(A153)-1)*1,Master!$D$22:$G$218,4,FALSE)</f>
        <v>Otplata obaveza iz prethodnih godina</v>
      </c>
      <c r="C153" s="347"/>
      <c r="D153" s="347"/>
      <c r="E153" s="347"/>
      <c r="F153" s="347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36" t="str">
        <f>+VLOOKUP(LEFT($A154,LEN(A154)-1)*1,Master!$D$22:$G$218,4,FALSE)</f>
        <v>Nedostajuća sredstva</v>
      </c>
      <c r="C154" s="337"/>
      <c r="D154" s="337"/>
      <c r="E154" s="337"/>
      <c r="F154" s="337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38" t="str">
        <f>+VLOOKUP(LEFT($A155,LEN(A155)-1)*1,Master!$D$22:$G$218,4,FALSE)</f>
        <v>Finansiranje</v>
      </c>
      <c r="C155" s="339"/>
      <c r="D155" s="339"/>
      <c r="E155" s="339"/>
      <c r="F155" s="339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34" t="str">
        <f>+VLOOKUP(LEFT($A156,LEN(A156)-1)*1,Master!$D$22:$G$218,4,FALSE)</f>
        <v>Pozajmice i krediti od domaćih izvora</v>
      </c>
      <c r="C156" s="335"/>
      <c r="D156" s="335"/>
      <c r="E156" s="335"/>
      <c r="F156" s="33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30" t="str">
        <f>+VLOOKUP(LEFT($A157,LEN(A157)-1)*1,Master!$D$22:$G$218,4,FALSE)</f>
        <v>Pozajmice i krediti od inostranih izvora</v>
      </c>
      <c r="C157" s="331"/>
      <c r="D157" s="331"/>
      <c r="E157" s="331"/>
      <c r="F157" s="33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30" t="str">
        <f>+VLOOKUP(LEFT($A158,LEN(A158)-1)*1,Master!$D$22:$G$218,4,FALSE)</f>
        <v>Primici od prodaje imovine</v>
      </c>
      <c r="C158" s="331"/>
      <c r="D158" s="331"/>
      <c r="E158" s="331"/>
      <c r="F158" s="33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85" zoomScaleNormal="85" workbookViewId="0">
      <pane xSplit="5" ySplit="7" topLeftCell="DH8" activePane="bottomRight" state="frozen"/>
      <selection pane="topRight" activeCell="F1" sqref="F1"/>
      <selection pane="bottomLeft" activeCell="A8" sqref="A8"/>
      <selection pane="bottomRight" activeCell="DP5" sqref="DP5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29" t="s">
        <v>575</v>
      </c>
      <c r="F6" s="427">
        <v>2006</v>
      </c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8"/>
      <c r="R6" s="427">
        <v>2007</v>
      </c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8"/>
      <c r="AD6" s="427">
        <v>2008</v>
      </c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8"/>
      <c r="AP6" s="427">
        <v>2009</v>
      </c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8"/>
      <c r="BB6" s="427">
        <v>2010</v>
      </c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8"/>
      <c r="BN6" s="427">
        <v>2011</v>
      </c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8"/>
      <c r="BZ6" s="426">
        <v>2012</v>
      </c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7">
        <v>2013</v>
      </c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8"/>
      <c r="CX6" s="427">
        <v>2014</v>
      </c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8"/>
      <c r="DJ6" s="427">
        <v>2015</v>
      </c>
      <c r="DK6" s="426"/>
      <c r="DL6" s="426"/>
      <c r="DM6" s="426"/>
      <c r="DN6" s="426"/>
      <c r="DO6" s="426"/>
      <c r="DP6" s="426"/>
      <c r="DQ6" s="426"/>
      <c r="DR6" s="426"/>
      <c r="DS6" s="426"/>
      <c r="DT6" s="426"/>
      <c r="DU6" s="428"/>
    </row>
    <row r="7" spans="1:125">
      <c r="E7" s="429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92623370.179999977</v>
      </c>
      <c r="DK8" s="105">
        <v>88788159.359999999</v>
      </c>
      <c r="DL8" s="105">
        <v>610608181.14999986</v>
      </c>
      <c r="DM8" s="105">
        <v>111937140.87</v>
      </c>
      <c r="DN8" s="105">
        <v>103320694.32000001</v>
      </c>
      <c r="DO8" s="105">
        <v>119093870.36000001</v>
      </c>
      <c r="DP8" s="105">
        <v>130351527.44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71181346.609999985</v>
      </c>
      <c r="DK9" s="105">
        <v>86772014.340000004</v>
      </c>
      <c r="DL9" s="105">
        <v>100330756.79999995</v>
      </c>
      <c r="DM9" s="105">
        <v>111553145.60000001</v>
      </c>
      <c r="DN9" s="105">
        <v>99802277.799999997</v>
      </c>
      <c r="DO9" s="105">
        <v>118195451.23</v>
      </c>
      <c r="DP9" s="105">
        <v>127474955.42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9929984.3499999978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>
        <v>0</v>
      </c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>
        <v>402295.89999999991</v>
      </c>
      <c r="DL18" s="105">
        <v>437220.69</v>
      </c>
      <c r="DM18" s="105">
        <v>528926.12</v>
      </c>
      <c r="DN18" s="105">
        <v>542376.13</v>
      </c>
      <c r="DO18" s="105">
        <v>577563.37999999989</v>
      </c>
      <c r="DP18" s="105">
        <v>733553.89000000013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>
        <v>29761964.470000003</v>
      </c>
      <c r="DL19" s="143">
        <v>34742689.229999982</v>
      </c>
      <c r="DM19" s="143">
        <v>36027646.540000007</v>
      </c>
      <c r="DN19" s="143">
        <v>31171999</v>
      </c>
      <c r="DO19" s="143">
        <v>36861388.580000021</v>
      </c>
      <c r="DP19" s="143">
        <v>41869300.420000009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>
        <v>17929835.500000011</v>
      </c>
      <c r="DL20" s="105">
        <v>20966658.349999998</v>
      </c>
      <c r="DM20" s="105">
        <v>21707838.580000013</v>
      </c>
      <c r="DN20" s="105">
        <v>18812433.620000005</v>
      </c>
      <c r="DO20" s="105">
        <v>22230880.830000017</v>
      </c>
      <c r="DP20" s="105">
        <v>25263471.430000011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>
        <v>10232820.059999991</v>
      </c>
      <c r="DL21" s="105">
        <v>11914746.479999989</v>
      </c>
      <c r="DM21" s="105">
        <v>12374414.689999998</v>
      </c>
      <c r="DN21" s="105">
        <v>10681950.839999996</v>
      </c>
      <c r="DO21" s="105">
        <v>12634484.650000002</v>
      </c>
      <c r="DP21" s="105">
        <v>14433362.059999995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>
        <v>825014.52999999945</v>
      </c>
      <c r="DL22" s="105">
        <v>963008.57000000007</v>
      </c>
      <c r="DM22" s="105">
        <v>1000044.4400000005</v>
      </c>
      <c r="DN22" s="105">
        <v>865659.34000000008</v>
      </c>
      <c r="DO22" s="105">
        <v>1020289.0099999999</v>
      </c>
      <c r="DP22" s="105">
        <v>1165990.0600000005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>
        <v>774294.38000000035</v>
      </c>
      <c r="DL23" s="105">
        <v>898275.83000000007</v>
      </c>
      <c r="DM23" s="105">
        <v>945348.83000000019</v>
      </c>
      <c r="DN23" s="105">
        <v>811955.19999999972</v>
      </c>
      <c r="DO23" s="105">
        <v>975734.09</v>
      </c>
      <c r="DP23" s="105">
        <v>1006476.8699999998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706842.14</v>
      </c>
      <c r="DK24" s="143">
        <v>891170.60999999975</v>
      </c>
      <c r="DL24" s="143">
        <v>1005157.1000000003</v>
      </c>
      <c r="DM24" s="143">
        <v>971110.91999999993</v>
      </c>
      <c r="DN24" s="143">
        <v>893907.30999999994</v>
      </c>
      <c r="DO24" s="143">
        <v>1263844.4900000002</v>
      </c>
      <c r="DP24" s="143">
        <v>1233348.6099999999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447244.32</v>
      </c>
      <c r="DK25" s="105">
        <v>579888.25999999978</v>
      </c>
      <c r="DL25" s="105">
        <v>701001.30000000016</v>
      </c>
      <c r="DM25" s="105">
        <v>648048.47</v>
      </c>
      <c r="DN25" s="105">
        <v>600552.63</v>
      </c>
      <c r="DO25" s="105">
        <v>874721.0900000002</v>
      </c>
      <c r="DP25" s="105">
        <v>703167.14999999991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>
        <v>148352.71000000002</v>
      </c>
      <c r="DL26" s="105">
        <v>213044.5100000001</v>
      </c>
      <c r="DM26" s="105">
        <v>171013.29000000007</v>
      </c>
      <c r="DN26" s="105">
        <v>149324.24000000002</v>
      </c>
      <c r="DO26" s="105">
        <v>188424.29000000004</v>
      </c>
      <c r="DP26" s="105">
        <v>150172.55000000002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>
        <v>10376.969999999998</v>
      </c>
      <c r="DL27" s="105">
        <v>10335.65</v>
      </c>
      <c r="DM27" s="105">
        <v>17910.239999999998</v>
      </c>
      <c r="DN27" s="105">
        <v>30816.6</v>
      </c>
      <c r="DO27" s="105">
        <v>75975.209999999992</v>
      </c>
      <c r="DP27" s="105">
        <v>198529.74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>
        <v>0</v>
      </c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>
        <v>152552.67000000001</v>
      </c>
      <c r="DL30" s="105">
        <v>80775.64</v>
      </c>
      <c r="DM30" s="105">
        <v>134138.91999999995</v>
      </c>
      <c r="DN30" s="105">
        <v>113213.83999999997</v>
      </c>
      <c r="DO30" s="105">
        <v>124723.9</v>
      </c>
      <c r="DP30" s="105">
        <v>181479.16999999995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>
        <v>1045966.4</v>
      </c>
      <c r="DL31" s="143">
        <v>1519129.5299999998</v>
      </c>
      <c r="DM31" s="143">
        <v>925997.17999999993</v>
      </c>
      <c r="DN31" s="143">
        <v>2000871.4600000004</v>
      </c>
      <c r="DO31" s="143">
        <v>3067345.37</v>
      </c>
      <c r="DP31" s="143">
        <v>3701757.8800000008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>
        <v>8197.84</v>
      </c>
      <c r="DL32" s="105">
        <v>10063.52</v>
      </c>
      <c r="DM32" s="105">
        <v>15169.380000000001</v>
      </c>
      <c r="DN32" s="105">
        <v>11570.17</v>
      </c>
      <c r="DO32" s="105">
        <v>32379.269999999997</v>
      </c>
      <c r="DP32" s="105">
        <v>93023.729999999952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>
        <v>180971.79</v>
      </c>
      <c r="DL33" s="105">
        <v>56727.170000000013</v>
      </c>
      <c r="DM33" s="105">
        <v>91809.7</v>
      </c>
      <c r="DN33" s="105">
        <v>172520.56999999998</v>
      </c>
      <c r="DO33" s="105">
        <v>295154.81</v>
      </c>
      <c r="DP33" s="105">
        <v>235332.98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>
        <v>5175.4699999999993</v>
      </c>
      <c r="DL34" s="105">
        <v>732.47</v>
      </c>
      <c r="DM34" s="105">
        <v>627.47</v>
      </c>
      <c r="DN34" s="105">
        <v>613.48</v>
      </c>
      <c r="DO34" s="105">
        <v>744.61</v>
      </c>
      <c r="DP34" s="105">
        <v>14916.06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>
        <v>506068.23000000004</v>
      </c>
      <c r="DL35" s="105">
        <v>403925.92</v>
      </c>
      <c r="DM35" s="105">
        <v>395780.74</v>
      </c>
      <c r="DN35" s="105">
        <v>414824.88</v>
      </c>
      <c r="DO35" s="105">
        <v>427154.32000000012</v>
      </c>
      <c r="DP35" s="105">
        <v>559998.53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>
        <v>0</v>
      </c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>
        <v>145668.24</v>
      </c>
      <c r="DL39" s="105">
        <v>157379</v>
      </c>
      <c r="DM39" s="105">
        <v>246973.09999999998</v>
      </c>
      <c r="DN39" s="105">
        <v>681672.80999999994</v>
      </c>
      <c r="DO39" s="105">
        <v>2024244.67</v>
      </c>
      <c r="DP39" s="105">
        <v>2143300.5900000008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>
        <v>199884.82999999993</v>
      </c>
      <c r="DL40" s="105">
        <v>890301.44999999972</v>
      </c>
      <c r="DM40" s="105">
        <v>175636.78999999998</v>
      </c>
      <c r="DN40" s="105">
        <v>719669.55000000051</v>
      </c>
      <c r="DO40" s="105">
        <v>287667.69</v>
      </c>
      <c r="DP40" s="105">
        <v>655185.99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1079000.5799999996</v>
      </c>
      <c r="DK41" s="143">
        <v>1357152.6799999995</v>
      </c>
      <c r="DL41" s="143">
        <v>1908825.9099999992</v>
      </c>
      <c r="DM41" s="143">
        <v>3053596.8600000003</v>
      </c>
      <c r="DN41" s="143">
        <v>2679781.1700000018</v>
      </c>
      <c r="DO41" s="143">
        <v>2215877.5199999982</v>
      </c>
      <c r="DP41" s="143">
        <v>2301731.5600000005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94475.180000000008</v>
      </c>
      <c r="DK42" s="105">
        <v>11948.380000000003</v>
      </c>
      <c r="DL42" s="105">
        <v>310981.36000000004</v>
      </c>
      <c r="DM42" s="105">
        <v>710303.47</v>
      </c>
      <c r="DN42" s="105">
        <v>301859.41000000003</v>
      </c>
      <c r="DO42" s="105">
        <v>102860.97</v>
      </c>
      <c r="DP42" s="105">
        <v>55089.700000000004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>
        <v>827022.77999999945</v>
      </c>
      <c r="DL43" s="105">
        <v>896065.73999999929</v>
      </c>
      <c r="DM43" s="105">
        <v>896678.8600000001</v>
      </c>
      <c r="DN43" s="105">
        <v>908733.1800000004</v>
      </c>
      <c r="DO43" s="105">
        <v>1319981.7099999986</v>
      </c>
      <c r="DP43" s="105">
        <v>1454883.4800000009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>
        <v>145189.68000000005</v>
      </c>
      <c r="DL44" s="105">
        <v>156223.7300000001</v>
      </c>
      <c r="DM44" s="105">
        <v>204700.82999999996</v>
      </c>
      <c r="DN44" s="105">
        <v>152469.52000000002</v>
      </c>
      <c r="DO44" s="105">
        <v>225386.87000000002</v>
      </c>
      <c r="DP44" s="105">
        <v>164891.53999999998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>
        <v>372991.83999999991</v>
      </c>
      <c r="DL46" s="105">
        <v>545555.07999999949</v>
      </c>
      <c r="DM46" s="105">
        <v>1241913.7000000004</v>
      </c>
      <c r="DN46" s="105">
        <v>1316719.0600000012</v>
      </c>
      <c r="DO46" s="105">
        <v>567647.96999999951</v>
      </c>
      <c r="DP46" s="105">
        <v>626866.83999999973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282802.59999999998</v>
      </c>
      <c r="DK47" s="143">
        <v>170462.88</v>
      </c>
      <c r="DL47" s="143">
        <v>996410.07000000018</v>
      </c>
      <c r="DM47" s="143">
        <v>23946.27</v>
      </c>
      <c r="DN47" s="143">
        <v>2673826.0900000003</v>
      </c>
      <c r="DO47" s="143">
        <v>40019.590000000004</v>
      </c>
      <c r="DP47" s="143">
        <v>827672.55999999994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282802.59999999998</v>
      </c>
      <c r="DK48" s="105">
        <v>170462.88</v>
      </c>
      <c r="DL48" s="105">
        <v>996410.07000000018</v>
      </c>
      <c r="DM48" s="105">
        <v>23946.27</v>
      </c>
      <c r="DN48" s="105">
        <v>2673826.0900000003</v>
      </c>
      <c r="DO48" s="105">
        <v>40019.590000000004</v>
      </c>
      <c r="DP48" s="105">
        <v>827672.55999999994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>
        <v>1847442.89</v>
      </c>
      <c r="DL50" s="143">
        <v>506716.21999999991</v>
      </c>
      <c r="DM50" s="143">
        <v>364215.68999999994</v>
      </c>
      <c r="DN50" s="143">
        <v>398596.26999999996</v>
      </c>
      <c r="DO50" s="143">
        <v>952416.52</v>
      </c>
      <c r="DP50" s="143">
        <v>90543.209999999992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>
        <v>1847442.89</v>
      </c>
      <c r="DL51" s="105">
        <v>506716.21999999991</v>
      </c>
      <c r="DM51" s="105">
        <v>364215.68999999994</v>
      </c>
      <c r="DN51" s="105">
        <v>398596.26999999996</v>
      </c>
      <c r="DO51" s="105">
        <v>952416.52</v>
      </c>
      <c r="DP51" s="105">
        <v>90543.209999999992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>
        <v>0</v>
      </c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>
        <v>275848.11000000004</v>
      </c>
      <c r="DL53" s="143">
        <v>287203.82000000007</v>
      </c>
      <c r="DM53" s="143">
        <v>570763.18999999994</v>
      </c>
      <c r="DN53" s="143">
        <v>142862.19000000003</v>
      </c>
      <c r="DO53" s="143">
        <v>464110.17999999993</v>
      </c>
      <c r="DP53" s="143">
        <v>752588.29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>
        <v>275848.11000000004</v>
      </c>
      <c r="DL54" s="105">
        <v>287203.82000000007</v>
      </c>
      <c r="DM54" s="105">
        <v>570763.18999999994</v>
      </c>
      <c r="DN54" s="105">
        <v>142862.19000000003</v>
      </c>
      <c r="DO54" s="105">
        <v>464110.17999999993</v>
      </c>
      <c r="DP54" s="105">
        <v>752588.29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>
        <v>0</v>
      </c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>
        <v>1845682.1400000001</v>
      </c>
      <c r="DL56" s="143">
        <v>509281014.27999997</v>
      </c>
      <c r="DM56" s="143">
        <v>360049</v>
      </c>
      <c r="DN56" s="143">
        <v>844590.42999999993</v>
      </c>
      <c r="DO56" s="143">
        <v>858399.53999999992</v>
      </c>
      <c r="DP56" s="143">
        <v>2048899.46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>
        <v>1845682.1400000001</v>
      </c>
      <c r="DL57" s="105">
        <v>509281014.27999997</v>
      </c>
      <c r="DM57" s="105">
        <v>360049</v>
      </c>
      <c r="DN57" s="105">
        <v>844590.42999999993</v>
      </c>
      <c r="DO57" s="105">
        <v>858399.53999999992</v>
      </c>
      <c r="DP57" s="105">
        <v>2048899.46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>
        <v>1515711.62</v>
      </c>
      <c r="DL58" s="105">
        <v>12751233.139999999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>
        <v>329970.52</v>
      </c>
      <c r="DL59" s="105">
        <v>496529781.13999999</v>
      </c>
      <c r="DM59" s="105">
        <v>360049</v>
      </c>
      <c r="DN59" s="105">
        <v>844590.42999999993</v>
      </c>
      <c r="DO59" s="105">
        <v>858399.53999999992</v>
      </c>
      <c r="DP59" s="105">
        <v>2048899.46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108627427.87000003</v>
      </c>
      <c r="DK60" s="105">
        <v>108052603.74000004</v>
      </c>
      <c r="DL60" s="105">
        <v>140157317.56000003</v>
      </c>
      <c r="DM60" s="105">
        <v>176437741.36000004</v>
      </c>
      <c r="DN60" s="105">
        <v>116025559.72000001</v>
      </c>
      <c r="DO60" s="105">
        <v>146623836.45999998</v>
      </c>
      <c r="DP60" s="105">
        <v>160523924.76000008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40114151.419999994</v>
      </c>
      <c r="DK61" s="105">
        <v>45951425.210000023</v>
      </c>
      <c r="DL61" s="105">
        <v>52780143.020000003</v>
      </c>
      <c r="DM61" s="105">
        <v>62848965.050000012</v>
      </c>
      <c r="DN61" s="105">
        <v>59572004.990000002</v>
      </c>
      <c r="DO61" s="105">
        <v>46791450.780000001</v>
      </c>
      <c r="DP61" s="105">
        <v>53421895.880000047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31417131.419999998</v>
      </c>
      <c r="DK62" s="105">
        <v>31713123.150000025</v>
      </c>
      <c r="DL62" s="105">
        <v>31097646.160000004</v>
      </c>
      <c r="DM62" s="105">
        <v>30027106.569999997</v>
      </c>
      <c r="DN62" s="105">
        <v>30719874.460000001</v>
      </c>
      <c r="DO62" s="105">
        <v>31555486.389999993</v>
      </c>
      <c r="DP62" s="105">
        <v>33924786.88000004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18672267.489999995</v>
      </c>
      <c r="DK63" s="105">
        <v>18755401.350000016</v>
      </c>
      <c r="DL63" s="105">
        <v>18490790.249999996</v>
      </c>
      <c r="DM63" s="105">
        <v>18512111.879999995</v>
      </c>
      <c r="DN63" s="105">
        <v>18703654.850000005</v>
      </c>
      <c r="DO63" s="105">
        <v>18407099.799999993</v>
      </c>
      <c r="DP63" s="105">
        <v>18296180.900000039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2653067.73</v>
      </c>
      <c r="DK64" s="105">
        <v>2593668</v>
      </c>
      <c r="DL64" s="105">
        <v>2630710.9099999988</v>
      </c>
      <c r="DM64" s="105">
        <v>2468617.7200000002</v>
      </c>
      <c r="DN64" s="105">
        <v>2210217.2400000012</v>
      </c>
      <c r="DO64" s="105">
        <v>2694234.419999999</v>
      </c>
      <c r="DP64" s="105">
        <v>3135529.2400000016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6459838.0800000019</v>
      </c>
      <c r="DK65" s="105">
        <v>6483082.8700000048</v>
      </c>
      <c r="DL65" s="105">
        <v>6393423.8700000057</v>
      </c>
      <c r="DM65" s="105">
        <v>5397618.7200000035</v>
      </c>
      <c r="DN65" s="105">
        <v>6107437.1499999994</v>
      </c>
      <c r="DO65" s="105">
        <v>6523721.7100000046</v>
      </c>
      <c r="DP65" s="105">
        <v>7913168.7099999972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3373120.6799999983</v>
      </c>
      <c r="DK66" s="105">
        <v>3503325.820000005</v>
      </c>
      <c r="DL66" s="105">
        <v>3476486.85</v>
      </c>
      <c r="DM66" s="105">
        <v>2985803.3000000017</v>
      </c>
      <c r="DN66" s="105">
        <v>3403057.2899999972</v>
      </c>
      <c r="DO66" s="105">
        <v>3553842.7799999975</v>
      </c>
      <c r="DP66" s="105">
        <v>4133837.5100000016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258837.44000000012</v>
      </c>
      <c r="DK67" s="105">
        <v>377645.11000000039</v>
      </c>
      <c r="DL67" s="105">
        <v>106234.28000000001</v>
      </c>
      <c r="DM67" s="105">
        <v>662954.94999999972</v>
      </c>
      <c r="DN67" s="105">
        <v>295507.93000000011</v>
      </c>
      <c r="DO67" s="105">
        <v>376587.67999999976</v>
      </c>
      <c r="DP67" s="105">
        <v>446070.52000000014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>
        <v>786646.2300000001</v>
      </c>
      <c r="DL68" s="105">
        <v>1465514.319999998</v>
      </c>
      <c r="DM68" s="105">
        <v>2142336.950000002</v>
      </c>
      <c r="DN68" s="105">
        <v>810226.86000000068</v>
      </c>
      <c r="DO68" s="105">
        <v>1128717.030000001</v>
      </c>
      <c r="DP68" s="105">
        <v>1168960.2600000005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>
        <v>0</v>
      </c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>
        <v>77774.550000000017</v>
      </c>
      <c r="DL70" s="105">
        <v>179968.09999999974</v>
      </c>
      <c r="DM70" s="105">
        <v>276562.08999999979</v>
      </c>
      <c r="DN70" s="105">
        <v>176035.14999999994</v>
      </c>
      <c r="DO70" s="105">
        <v>178052.43</v>
      </c>
      <c r="DP70" s="105">
        <v>188909.78999999998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>
        <v>515.6</v>
      </c>
      <c r="DL71" s="105">
        <v>17701.669999999995</v>
      </c>
      <c r="DM71" s="105">
        <v>33216.080000000009</v>
      </c>
      <c r="DN71" s="105">
        <v>16903.580000000002</v>
      </c>
      <c r="DO71" s="105">
        <v>12818.669999999998</v>
      </c>
      <c r="DP71" s="105">
        <v>28123.150000000005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>
        <v>294.91000000000003</v>
      </c>
      <c r="DL72" s="105">
        <v>1179.6199999999999</v>
      </c>
      <c r="DM72" s="105">
        <v>0</v>
      </c>
      <c r="DN72" s="105">
        <v>2000</v>
      </c>
      <c r="DO72" s="105">
        <v>324</v>
      </c>
      <c r="DP72" s="105">
        <v>540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>
        <v>274901.46999999991</v>
      </c>
      <c r="DL73" s="105">
        <v>65751.510000000009</v>
      </c>
      <c r="DM73" s="105">
        <v>1027806.8300000001</v>
      </c>
      <c r="DN73" s="105">
        <v>48147.179999999993</v>
      </c>
      <c r="DO73" s="105">
        <v>226080.84999999998</v>
      </c>
      <c r="DP73" s="105">
        <v>37414.660000000003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>
        <v>30596.16</v>
      </c>
      <c r="DL74" s="105">
        <v>30222.22</v>
      </c>
      <c r="DM74" s="105">
        <v>61273.450000000004</v>
      </c>
      <c r="DN74" s="105">
        <v>0</v>
      </c>
      <c r="DO74" s="105">
        <v>62783.55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>
        <v>402563.54000000021</v>
      </c>
      <c r="DL75" s="105">
        <v>1170691.1999999983</v>
      </c>
      <c r="DM75" s="105">
        <v>743478.5000000021</v>
      </c>
      <c r="DN75" s="105">
        <v>567140.95000000077</v>
      </c>
      <c r="DO75" s="105">
        <v>648657.53000000096</v>
      </c>
      <c r="DP75" s="105">
        <v>913972.6600000005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>
        <v>2630606.9400000004</v>
      </c>
      <c r="DL76" s="105">
        <v>2148164.209999999</v>
      </c>
      <c r="DM76" s="105">
        <v>1773807.4399999995</v>
      </c>
      <c r="DN76" s="105">
        <v>1663095.6299999994</v>
      </c>
      <c r="DO76" s="105">
        <v>1398738.97</v>
      </c>
      <c r="DP76" s="105">
        <v>1570319.5000000002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>
        <v>301392.35000000021</v>
      </c>
      <c r="DL77" s="105">
        <v>297501.88999999926</v>
      </c>
      <c r="DM77" s="105">
        <v>276404.5499999997</v>
      </c>
      <c r="DN77" s="105">
        <v>212823.94999999978</v>
      </c>
      <c r="DO77" s="105">
        <v>284909.66999999952</v>
      </c>
      <c r="DP77" s="105">
        <v>214198.51000000018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>
        <v>115910.84000000001</v>
      </c>
      <c r="DL78" s="105">
        <v>65758.37</v>
      </c>
      <c r="DM78" s="105">
        <v>71114.360000000015</v>
      </c>
      <c r="DN78" s="105">
        <v>60621.33</v>
      </c>
      <c r="DO78" s="105">
        <v>61009.72</v>
      </c>
      <c r="DP78" s="105">
        <v>100144.39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>
        <v>305176.93999999983</v>
      </c>
      <c r="DL79" s="105">
        <v>509922.74999999988</v>
      </c>
      <c r="DM79" s="105">
        <v>305263.06000000011</v>
      </c>
      <c r="DN79" s="105">
        <v>277327.90999999997</v>
      </c>
      <c r="DO79" s="105">
        <v>324956.65000000002</v>
      </c>
      <c r="DP79" s="105">
        <v>271499.90999999986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>
        <v>896792.38999999966</v>
      </c>
      <c r="DL80" s="105">
        <v>538842.70999999985</v>
      </c>
      <c r="DM80" s="105">
        <v>562051.24999999988</v>
      </c>
      <c r="DN80" s="105">
        <v>572952.08999999985</v>
      </c>
      <c r="DO80" s="105">
        <v>379440.70000000024</v>
      </c>
      <c r="DP80" s="105">
        <v>311280.58999999997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>
        <v>1008551.2500000006</v>
      </c>
      <c r="DL81" s="105">
        <v>729391.2899999998</v>
      </c>
      <c r="DM81" s="105">
        <v>556406.52999999991</v>
      </c>
      <c r="DN81" s="105">
        <v>537677.78999999992</v>
      </c>
      <c r="DO81" s="105">
        <v>318778.15000000008</v>
      </c>
      <c r="DP81" s="105">
        <v>672337.30000000028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>
        <v>2783.1699999999996</v>
      </c>
      <c r="DL82" s="105">
        <v>6747.2</v>
      </c>
      <c r="DM82" s="105">
        <v>2567.69</v>
      </c>
      <c r="DN82" s="105">
        <v>1692.5600000000002</v>
      </c>
      <c r="DO82" s="105">
        <v>29644.080000000005</v>
      </c>
      <c r="DP82" s="105">
        <v>858.80000000000007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1667941.2800000003</v>
      </c>
      <c r="DK83" s="105">
        <v>2872903.4800000028</v>
      </c>
      <c r="DL83" s="105">
        <v>3755417.1200000113</v>
      </c>
      <c r="DM83" s="105">
        <v>4647276.9100000048</v>
      </c>
      <c r="DN83" s="105">
        <v>3742204.4500000062</v>
      </c>
      <c r="DO83" s="105">
        <v>3232228.5500000026</v>
      </c>
      <c r="DP83" s="105">
        <v>5116631.2200000025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279110.61000000004</v>
      </c>
      <c r="DK84" s="105">
        <v>367743.56999999983</v>
      </c>
      <c r="DL84" s="105">
        <v>429881.6500000002</v>
      </c>
      <c r="DM84" s="105">
        <v>466310.05999999982</v>
      </c>
      <c r="DN84" s="105">
        <v>550274.11</v>
      </c>
      <c r="DO84" s="105">
        <v>519959.32000000007</v>
      </c>
      <c r="DP84" s="105">
        <v>502101.75000000029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>
        <v>39321.079999999994</v>
      </c>
      <c r="DL85" s="105">
        <v>41603.709999999992</v>
      </c>
      <c r="DM85" s="105">
        <v>32204.420000000006</v>
      </c>
      <c r="DN85" s="105">
        <v>64523.040000000001</v>
      </c>
      <c r="DO85" s="105">
        <v>52972.710000000028</v>
      </c>
      <c r="DP85" s="105">
        <v>33111.30000000001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>
        <v>665140.56999999995</v>
      </c>
      <c r="DL86" s="105">
        <v>424891.39000000025</v>
      </c>
      <c r="DM86" s="105">
        <v>285499.40000000014</v>
      </c>
      <c r="DN86" s="105">
        <v>428504.81000000046</v>
      </c>
      <c r="DO86" s="105">
        <v>347830.65999999992</v>
      </c>
      <c r="DP86" s="105">
        <v>769400.97999999975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575532.56000000006</v>
      </c>
      <c r="DK87" s="105">
        <v>154365.09999999998</v>
      </c>
      <c r="DL87" s="105">
        <v>334975.07999999996</v>
      </c>
      <c r="DM87" s="105">
        <v>591578.27999999991</v>
      </c>
      <c r="DN87" s="105">
        <v>185371.44999999995</v>
      </c>
      <c r="DO87" s="105">
        <v>247325.18</v>
      </c>
      <c r="DP87" s="105">
        <v>284516.0799999999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>
        <v>18059.009999999998</v>
      </c>
      <c r="DL88" s="105">
        <v>105509.05</v>
      </c>
      <c r="DM88" s="105">
        <v>88140.11</v>
      </c>
      <c r="DN88" s="105">
        <v>22003.85</v>
      </c>
      <c r="DO88" s="105">
        <v>71635.95</v>
      </c>
      <c r="DP88" s="105">
        <v>131594.75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>
        <v>113905.23</v>
      </c>
      <c r="DL89" s="105">
        <v>88963.790000000008</v>
      </c>
      <c r="DM89" s="105">
        <v>609011.47</v>
      </c>
      <c r="DN89" s="105">
        <v>89091.720000000045</v>
      </c>
      <c r="DO89" s="105">
        <v>109250.87000000004</v>
      </c>
      <c r="DP89" s="105">
        <v>83487.58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>
        <v>965885.95000000286</v>
      </c>
      <c r="DL90" s="105">
        <v>1377097.6700000104</v>
      </c>
      <c r="DM90" s="105">
        <v>1819303.7400000053</v>
      </c>
      <c r="DN90" s="105">
        <v>1684410.9400000055</v>
      </c>
      <c r="DO90" s="105">
        <v>1405786.7900000028</v>
      </c>
      <c r="DP90" s="105">
        <v>2292008.5800000029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>
        <v>86110.799999999988</v>
      </c>
      <c r="DL91" s="105">
        <v>71638.64</v>
      </c>
      <c r="DM91" s="105">
        <v>69449.429999999993</v>
      </c>
      <c r="DN91" s="105">
        <v>134440.69</v>
      </c>
      <c r="DO91" s="105">
        <v>47041.789999999994</v>
      </c>
      <c r="DP91" s="105">
        <v>54689.220000000059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>
        <v>462372.17000000027</v>
      </c>
      <c r="DL92" s="105">
        <v>880856.14</v>
      </c>
      <c r="DM92" s="105">
        <v>685779.99999999988</v>
      </c>
      <c r="DN92" s="105">
        <v>583583.84000000032</v>
      </c>
      <c r="DO92" s="105">
        <v>430425.27999999956</v>
      </c>
      <c r="DP92" s="105">
        <v>965720.97999999975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>
        <v>1430948.2699999996</v>
      </c>
      <c r="DL93" s="105">
        <v>1541159.98</v>
      </c>
      <c r="DM93" s="105">
        <v>1495923.86</v>
      </c>
      <c r="DN93" s="105">
        <v>1537431.38</v>
      </c>
      <c r="DO93" s="105">
        <v>1471949.0899999999</v>
      </c>
      <c r="DP93" s="105">
        <v>787559.14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>
        <v>1116833.3299999998</v>
      </c>
      <c r="DL94" s="105">
        <v>1305784.18</v>
      </c>
      <c r="DM94" s="105">
        <v>1242197.1600000001</v>
      </c>
      <c r="DN94" s="105">
        <v>1298294.9999999998</v>
      </c>
      <c r="DO94" s="105">
        <v>1191028.7599999998</v>
      </c>
      <c r="DP94" s="105">
        <v>601357.14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>
        <v>99175.679999999978</v>
      </c>
      <c r="DL95" s="105">
        <v>86425.000000000015</v>
      </c>
      <c r="DM95" s="105">
        <v>80972.520000000033</v>
      </c>
      <c r="DN95" s="105">
        <v>88960.930000000008</v>
      </c>
      <c r="DO95" s="105">
        <v>99205.060000000056</v>
      </c>
      <c r="DP95" s="105">
        <v>63270.340000000004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>
        <v>214939.25999999978</v>
      </c>
      <c r="DL96" s="105">
        <v>148950.80000000008</v>
      </c>
      <c r="DM96" s="105">
        <v>172754.18</v>
      </c>
      <c r="DN96" s="105">
        <v>150175.4500000001</v>
      </c>
      <c r="DO96" s="105">
        <v>181715.27000000014</v>
      </c>
      <c r="DP96" s="105">
        <v>122931.66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>
        <v>2890207.88</v>
      </c>
      <c r="DL97" s="105">
        <v>5040573.9700000007</v>
      </c>
      <c r="DM97" s="105">
        <v>19073852.520000003</v>
      </c>
      <c r="DN97" s="105">
        <v>15976194.35</v>
      </c>
      <c r="DO97" s="105">
        <v>4369899.47</v>
      </c>
      <c r="DP97" s="105">
        <v>5104939.2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>
        <v>112308.35</v>
      </c>
      <c r="DL98" s="105">
        <v>2020546.0699999998</v>
      </c>
      <c r="DM98" s="105">
        <v>41946.62</v>
      </c>
      <c r="DN98" s="105">
        <v>35809.409999999989</v>
      </c>
      <c r="DO98" s="105">
        <v>829028.67000000016</v>
      </c>
      <c r="DP98" s="105">
        <v>317409.12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>
        <v>2777899.53</v>
      </c>
      <c r="DL99" s="105">
        <v>3020027.9000000004</v>
      </c>
      <c r="DM99" s="105">
        <v>19031905.900000002</v>
      </c>
      <c r="DN99" s="105">
        <v>15940384.939999999</v>
      </c>
      <c r="DO99" s="105">
        <v>3540870.8</v>
      </c>
      <c r="DP99" s="105">
        <v>4787530.08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>
        <v>317157.60000000009</v>
      </c>
      <c r="DL100" s="105">
        <v>1109766.83</v>
      </c>
      <c r="DM100" s="105">
        <v>602143.53</v>
      </c>
      <c r="DN100" s="105">
        <v>694433.44000000006</v>
      </c>
      <c r="DO100" s="105">
        <v>646801.94999999995</v>
      </c>
      <c r="DP100" s="105">
        <v>742385.64000000025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>
        <v>296631.2900000001</v>
      </c>
      <c r="DL101" s="105">
        <v>1078776.81</v>
      </c>
      <c r="DM101" s="105">
        <v>579689.87</v>
      </c>
      <c r="DN101" s="105">
        <v>677574.88</v>
      </c>
      <c r="DO101" s="105">
        <v>621987.55999999994</v>
      </c>
      <c r="DP101" s="105">
        <v>725283.14000000025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>
        <v>20322.310000000001</v>
      </c>
      <c r="DL102" s="105">
        <v>28776.019999999997</v>
      </c>
      <c r="DM102" s="105">
        <v>21667.66</v>
      </c>
      <c r="DN102" s="105">
        <v>16012.56</v>
      </c>
      <c r="DO102" s="105">
        <v>22444.389999999992</v>
      </c>
      <c r="DP102" s="105">
        <v>16316.5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>
        <v>204</v>
      </c>
      <c r="DL103" s="105">
        <v>2214</v>
      </c>
      <c r="DM103" s="105">
        <v>786</v>
      </c>
      <c r="DN103" s="105">
        <v>846</v>
      </c>
      <c r="DO103" s="105">
        <v>2370.0000000000005</v>
      </c>
      <c r="DP103" s="105">
        <v>786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>
        <v>1306305.6900000002</v>
      </c>
      <c r="DL105" s="105">
        <v>2404016.9299999992</v>
      </c>
      <c r="DM105" s="105">
        <v>539463.14999999991</v>
      </c>
      <c r="DN105" s="105">
        <v>455124.36999999994</v>
      </c>
      <c r="DO105" s="105">
        <v>403939.28999999992</v>
      </c>
      <c r="DP105" s="105">
        <v>762127.46000000008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>
        <v>0</v>
      </c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1041875.1299999997</v>
      </c>
      <c r="DK108" s="105">
        <v>1690971.0999999989</v>
      </c>
      <c r="DL108" s="105">
        <v>2599611.33</v>
      </c>
      <c r="DM108" s="105">
        <v>1938086.8499999989</v>
      </c>
      <c r="DN108" s="105">
        <v>2819257.6400000006</v>
      </c>
      <c r="DO108" s="105">
        <v>1615135.1199999992</v>
      </c>
      <c r="DP108" s="105">
        <v>3404287.5800000015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531486.84999999974</v>
      </c>
      <c r="DK109" s="105">
        <v>516913.49999999913</v>
      </c>
      <c r="DL109" s="105">
        <v>410429.48999999993</v>
      </c>
      <c r="DM109" s="105">
        <v>511303.38999999932</v>
      </c>
      <c r="DN109" s="105">
        <v>441792.22999999952</v>
      </c>
      <c r="DO109" s="105">
        <v>548658.30999999924</v>
      </c>
      <c r="DP109" s="105">
        <v>492166.62999999954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>
        <v>67273.64999999998</v>
      </c>
      <c r="DL110" s="105">
        <v>74051.190000000017</v>
      </c>
      <c r="DM110" s="105">
        <v>56652.230000000025</v>
      </c>
      <c r="DN110" s="105">
        <v>91162.79</v>
      </c>
      <c r="DO110" s="105">
        <v>89550.949999999953</v>
      </c>
      <c r="DP110" s="105">
        <v>54448.450000000012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>
        <v>133119.69000000003</v>
      </c>
      <c r="DL111" s="105">
        <v>521459.83999999979</v>
      </c>
      <c r="DM111" s="105">
        <v>300202.21999999991</v>
      </c>
      <c r="DN111" s="105">
        <v>314799.64999999985</v>
      </c>
      <c r="DO111" s="105">
        <v>290482.25999999989</v>
      </c>
      <c r="DP111" s="105">
        <v>1527301.2900000007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>
        <v>248888.58</v>
      </c>
      <c r="DL112" s="105">
        <v>161205.55999999994</v>
      </c>
      <c r="DM112" s="105">
        <v>192877.9200000001</v>
      </c>
      <c r="DN112" s="105">
        <v>159923.21000000008</v>
      </c>
      <c r="DO112" s="105">
        <v>170581.3900000001</v>
      </c>
      <c r="DP112" s="105">
        <v>134513.06999999995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>
        <v>185989.63000000003</v>
      </c>
      <c r="DL113" s="105">
        <v>830736.33000000042</v>
      </c>
      <c r="DM113" s="105">
        <v>211719.16</v>
      </c>
      <c r="DN113" s="105">
        <v>368196.08000000019</v>
      </c>
      <c r="DO113" s="105">
        <v>139821.4</v>
      </c>
      <c r="DP113" s="105">
        <v>792016.0000000007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>
        <v>366165.37000000011</v>
      </c>
      <c r="DL114" s="105">
        <v>277701.41999999975</v>
      </c>
      <c r="DM114" s="105">
        <v>490653.96999999986</v>
      </c>
      <c r="DN114" s="105">
        <v>198213.58000000005</v>
      </c>
      <c r="DO114" s="105">
        <v>208544.98</v>
      </c>
      <c r="DP114" s="105">
        <v>235383.74999999997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>
        <v>291.67</v>
      </c>
      <c r="DL115" s="105">
        <v>161.67000000000002</v>
      </c>
      <c r="DM115" s="105">
        <v>66.67</v>
      </c>
      <c r="DN115" s="105">
        <v>66.67</v>
      </c>
      <c r="DO115" s="105">
        <v>291.67</v>
      </c>
      <c r="DP115" s="105">
        <v>41.67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>
        <v>1419.3999999999999</v>
      </c>
      <c r="DL116" s="105">
        <v>831.17000000000007</v>
      </c>
      <c r="DM116" s="105">
        <v>802.67</v>
      </c>
      <c r="DN116" s="105">
        <v>525.79999999999995</v>
      </c>
      <c r="DO116" s="105">
        <v>921.28000000000009</v>
      </c>
      <c r="DP116" s="105">
        <v>798.71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>
        <v>170909.60999999987</v>
      </c>
      <c r="DL117" s="105">
        <v>323034.66000000003</v>
      </c>
      <c r="DM117" s="105">
        <v>173808.61999999991</v>
      </c>
      <c r="DN117" s="105">
        <v>1244577.6300000008</v>
      </c>
      <c r="DO117" s="105">
        <v>166282.88</v>
      </c>
      <c r="DP117" s="105">
        <v>167618.01000000007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>
        <v>40069751.660000004</v>
      </c>
      <c r="DL118" s="105">
        <v>40864096.719999999</v>
      </c>
      <c r="DM118" s="105">
        <v>40502347.820000008</v>
      </c>
      <c r="DN118" s="105">
        <v>40971406.99000001</v>
      </c>
      <c r="DO118" s="105">
        <v>40988719.57</v>
      </c>
      <c r="DP118" s="105">
        <v>40367487.210000023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>
        <v>5097441.17</v>
      </c>
      <c r="DL119" s="105">
        <v>5071055.13</v>
      </c>
      <c r="DM119" s="105">
        <v>5139689.5999999996</v>
      </c>
      <c r="DN119" s="105">
        <v>4851223.5199999996</v>
      </c>
      <c r="DO119" s="105">
        <v>4951711.88</v>
      </c>
      <c r="DP119" s="105">
        <v>5250320.330000001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>
        <v>356341.33</v>
      </c>
      <c r="DL120" s="105">
        <v>363821.57</v>
      </c>
      <c r="DM120" s="105">
        <v>370220.55</v>
      </c>
      <c r="DN120" s="105">
        <v>362285.06</v>
      </c>
      <c r="DO120" s="105">
        <v>353819.58999999997</v>
      </c>
      <c r="DP120" s="105">
        <v>350668.23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>
        <v>818206.59000000008</v>
      </c>
      <c r="DL121" s="105">
        <v>644022.49</v>
      </c>
      <c r="DM121" s="105">
        <v>729198.6</v>
      </c>
      <c r="DN121" s="105">
        <v>591422.56000000006</v>
      </c>
      <c r="DO121" s="105">
        <v>586897.75</v>
      </c>
      <c r="DP121" s="105">
        <v>581982.98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>
        <v>1328394.29</v>
      </c>
      <c r="DL122" s="105">
        <v>1481080.23</v>
      </c>
      <c r="DM122" s="105">
        <v>1510728.15</v>
      </c>
      <c r="DN122" s="105">
        <v>1219098.9400000002</v>
      </c>
      <c r="DO122" s="105">
        <v>1145000.6299999999</v>
      </c>
      <c r="DP122" s="105">
        <v>1168414.95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>
        <v>1410746.3599999999</v>
      </c>
      <c r="DL123" s="105">
        <v>1423076.41</v>
      </c>
      <c r="DM123" s="105">
        <v>1368918.0499999998</v>
      </c>
      <c r="DN123" s="105">
        <v>1426578.2299999997</v>
      </c>
      <c r="DO123" s="105">
        <v>1538295.4699999995</v>
      </c>
      <c r="DP123" s="105">
        <v>1606699.17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>
        <v>887514.50000000012</v>
      </c>
      <c r="DL124" s="105">
        <v>884463.3</v>
      </c>
      <c r="DM124" s="105">
        <v>886951.09</v>
      </c>
      <c r="DN124" s="105">
        <v>951300.79999999993</v>
      </c>
      <c r="DO124" s="105">
        <v>979736.44000000006</v>
      </c>
      <c r="DP124" s="105">
        <v>1154713.53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>
        <v>35142.22</v>
      </c>
      <c r="DL125" s="105">
        <v>13879.85</v>
      </c>
      <c r="DM125" s="105">
        <v>23074.18</v>
      </c>
      <c r="DN125" s="105">
        <v>19524.849999999999</v>
      </c>
      <c r="DO125" s="105">
        <v>30374.03</v>
      </c>
      <c r="DP125" s="105">
        <v>114079.9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>
        <v>261095.87999999998</v>
      </c>
      <c r="DL126" s="105">
        <v>260711.28</v>
      </c>
      <c r="DM126" s="105">
        <v>250598.97999999998</v>
      </c>
      <c r="DN126" s="105">
        <v>281013.07999999996</v>
      </c>
      <c r="DO126" s="105">
        <v>317587.96999999997</v>
      </c>
      <c r="DP126" s="105">
        <v>273761.57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8431005.1099999994</v>
      </c>
      <c r="DP147" s="105">
        <v>10744092.740000006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8421005.1099999994</v>
      </c>
      <c r="DP148" s="105">
        <v>10541092.800000006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976368.81000000134</v>
      </c>
      <c r="DP156" s="105">
        <v>786771.90000000142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>
        <v>13042118.35</v>
      </c>
      <c r="DL165" s="105">
        <v>3425472.6699999962</v>
      </c>
      <c r="DM165" s="105">
        <v>16016853.459999995</v>
      </c>
      <c r="DN165" s="105">
        <v>2373603.1400000025</v>
      </c>
      <c r="DO165" s="105">
        <v>12413886.129999995</v>
      </c>
      <c r="DP165" s="105">
        <v>4697147.7100000083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>
        <v>312554.87</v>
      </c>
      <c r="DL166" s="105">
        <v>1618272.1700000025</v>
      </c>
      <c r="DM166" s="105">
        <v>608967.27</v>
      </c>
      <c r="DN166" s="105">
        <v>1154162.4099999999</v>
      </c>
      <c r="DO166" s="105">
        <v>968554.92</v>
      </c>
      <c r="DP166" s="105">
        <v>839898.99999999977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465186.66999999993</v>
      </c>
      <c r="DO171" s="105">
        <v>367759.69999999995</v>
      </c>
      <c r="DP171" s="105">
        <v>406161.24999999983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>
        <v>94430.709999999992</v>
      </c>
      <c r="DL172" s="105">
        <v>406555.54000000004</v>
      </c>
      <c r="DM172" s="105">
        <v>200976.64000000004</v>
      </c>
      <c r="DN172" s="105">
        <v>465071.95999999996</v>
      </c>
      <c r="DO172" s="105">
        <v>201405.9</v>
      </c>
      <c r="DP172" s="105">
        <v>151454.5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>
        <v>1933056.25</v>
      </c>
      <c r="DL183" s="105">
        <v>30815576.710000008</v>
      </c>
      <c r="DM183" s="105">
        <v>39716380.309999995</v>
      </c>
      <c r="DN183" s="105">
        <v>5165036.2</v>
      </c>
      <c r="DO183" s="105">
        <v>34898791.960000001</v>
      </c>
      <c r="DP183" s="105">
        <v>47031347.280000001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>
        <v>1933056.25</v>
      </c>
      <c r="DL184" s="105">
        <v>30815576.710000008</v>
      </c>
      <c r="DM184" s="105">
        <v>39716380.309999995</v>
      </c>
      <c r="DN184" s="105">
        <v>5165036.2</v>
      </c>
      <c r="DO184" s="105">
        <v>34898791.960000001</v>
      </c>
      <c r="DP184" s="105">
        <v>47031347.280000001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>
        <v>814379.62</v>
      </c>
      <c r="DL185" s="105">
        <v>18805287.670000002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22397928.459999997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24633418.82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2434526.8999999985</v>
      </c>
      <c r="DO190" s="105">
        <v>27513982.240000013</v>
      </c>
      <c r="DP190" s="105">
        <v>11577992.679999953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29" t="s">
        <v>696</v>
      </c>
      <c r="F221" s="427">
        <v>2006</v>
      </c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8"/>
      <c r="R221" s="427">
        <v>2007</v>
      </c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8"/>
      <c r="AD221" s="427">
        <v>2008</v>
      </c>
      <c r="AE221" s="426"/>
      <c r="AF221" s="426"/>
      <c r="AG221" s="426"/>
      <c r="AH221" s="426"/>
      <c r="AI221" s="426"/>
      <c r="AJ221" s="426"/>
      <c r="AK221" s="426"/>
      <c r="AL221" s="426"/>
      <c r="AM221" s="426"/>
      <c r="AN221" s="426"/>
      <c r="AO221" s="428"/>
      <c r="AP221" s="427">
        <v>2009</v>
      </c>
      <c r="AQ221" s="426"/>
      <c r="AR221" s="426"/>
      <c r="AS221" s="426"/>
      <c r="AT221" s="426"/>
      <c r="AU221" s="426"/>
      <c r="AV221" s="426"/>
      <c r="AW221" s="426"/>
      <c r="AX221" s="426"/>
      <c r="AY221" s="426"/>
      <c r="AZ221" s="426"/>
      <c r="BA221" s="428"/>
      <c r="BB221" s="427">
        <v>2010</v>
      </c>
      <c r="BC221" s="426"/>
      <c r="BD221" s="426"/>
      <c r="BE221" s="426"/>
      <c r="BF221" s="426"/>
      <c r="BG221" s="426"/>
      <c r="BH221" s="426"/>
      <c r="BI221" s="426"/>
      <c r="BJ221" s="426"/>
      <c r="BK221" s="426"/>
      <c r="BL221" s="426"/>
      <c r="BM221" s="428"/>
      <c r="BN221" s="427">
        <v>2011</v>
      </c>
      <c r="BO221" s="426"/>
      <c r="BP221" s="426"/>
      <c r="BQ221" s="426"/>
      <c r="BR221" s="426"/>
      <c r="BS221" s="426"/>
      <c r="BT221" s="426"/>
      <c r="BU221" s="426"/>
      <c r="BV221" s="426"/>
      <c r="BW221" s="426"/>
      <c r="BX221" s="426"/>
      <c r="BY221" s="428"/>
      <c r="BZ221" s="426">
        <v>2012</v>
      </c>
      <c r="CA221" s="426"/>
      <c r="CB221" s="426"/>
      <c r="CC221" s="426"/>
      <c r="CD221" s="426"/>
      <c r="CE221" s="426"/>
      <c r="CF221" s="426"/>
      <c r="CG221" s="426"/>
      <c r="CH221" s="426"/>
      <c r="CI221" s="426"/>
      <c r="CJ221" s="426"/>
      <c r="CK221" s="426"/>
      <c r="CL221" s="427">
        <v>2013</v>
      </c>
      <c r="CM221" s="426"/>
      <c r="CN221" s="426"/>
      <c r="CO221" s="426"/>
      <c r="CP221" s="426"/>
      <c r="CQ221" s="426"/>
      <c r="CR221" s="426"/>
      <c r="CS221" s="426"/>
      <c r="CT221" s="426"/>
      <c r="CU221" s="426"/>
      <c r="CV221" s="426"/>
      <c r="CW221" s="428"/>
      <c r="CX221" s="427">
        <v>2014</v>
      </c>
      <c r="CY221" s="426"/>
      <c r="CZ221" s="426"/>
      <c r="DA221" s="426"/>
      <c r="DB221" s="426"/>
      <c r="DC221" s="426"/>
      <c r="DD221" s="426"/>
      <c r="DE221" s="426"/>
      <c r="DF221" s="426"/>
      <c r="DG221" s="426"/>
      <c r="DH221" s="426"/>
      <c r="DI221" s="428"/>
      <c r="DJ221" s="427">
        <v>2015</v>
      </c>
      <c r="DK221" s="426"/>
      <c r="DL221" s="426"/>
      <c r="DM221" s="426"/>
      <c r="DN221" s="426"/>
      <c r="DO221" s="426"/>
      <c r="DP221" s="426"/>
      <c r="DQ221" s="426"/>
      <c r="DR221" s="426"/>
      <c r="DS221" s="426"/>
      <c r="DT221" s="426"/>
      <c r="DU221" s="428"/>
    </row>
    <row r="222" spans="1:125">
      <c r="E222" s="429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3">
        <f t="shared" ref="DK223:DU223" si="11">+DK224+DK262+DK265+DK268+DK272</f>
        <v>136159563.39454627</v>
      </c>
      <c r="DL223" s="105">
        <f t="shared" si="11"/>
        <v>153914910.29907674</v>
      </c>
      <c r="DM223" s="105">
        <f t="shared" si="11"/>
        <v>163708472.43183026</v>
      </c>
      <c r="DN223" s="105">
        <f t="shared" si="11"/>
        <v>156781589.98980972</v>
      </c>
      <c r="DO223" s="105">
        <f t="shared" si="11"/>
        <v>165239010.35287622</v>
      </c>
      <c r="DP223" s="105">
        <f t="shared" si="11"/>
        <v>177558111.71591145</v>
      </c>
      <c r="DQ223" s="105">
        <f t="shared" si="11"/>
        <v>182756941.75310284</v>
      </c>
      <c r="DR223" s="105">
        <f t="shared" si="11"/>
        <v>174439167.43655851</v>
      </c>
      <c r="DS223" s="105">
        <f t="shared" si="11"/>
        <v>168685078.52847385</v>
      </c>
      <c r="DT223" s="105">
        <f t="shared" si="11"/>
        <v>153670608.50422055</v>
      </c>
      <c r="DU223" s="106">
        <f t="shared" si="11"/>
        <v>207796185.84071553</v>
      </c>
    </row>
    <row r="224" spans="1:125">
      <c r="B224" s="74">
        <v>71</v>
      </c>
      <c r="D224" s="74" t="str">
        <f t="shared" ref="D224:D287" si="12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3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2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3">+SUM(CL226:CL233)</f>
        <v>41686253.110737316</v>
      </c>
      <c r="CM225" s="143">
        <f t="shared" si="13"/>
        <v>40855853.79586979</v>
      </c>
      <c r="CN225" s="143">
        <f t="shared" si="13"/>
        <v>48871129.289274208</v>
      </c>
      <c r="CO225" s="143">
        <f t="shared" si="13"/>
        <v>63044978.667560622</v>
      </c>
      <c r="CP225" s="143">
        <f t="shared" si="13"/>
        <v>59903018.246625409</v>
      </c>
      <c r="CQ225" s="143">
        <f t="shared" si="13"/>
        <v>65474825.471494481</v>
      </c>
      <c r="CR225" s="143">
        <f t="shared" si="13"/>
        <v>71410525.13479729</v>
      </c>
      <c r="CS225" s="143">
        <f t="shared" si="13"/>
        <v>66453623.073847495</v>
      </c>
      <c r="CT225" s="143">
        <f t="shared" si="13"/>
        <v>65790416.568190843</v>
      </c>
      <c r="CU225" s="143">
        <f t="shared" si="13"/>
        <v>63302926.264795646</v>
      </c>
      <c r="CV225" s="143">
        <f t="shared" si="13"/>
        <v>56224451.677824281</v>
      </c>
      <c r="CW225" s="144">
        <f t="shared" si="13"/>
        <v>57412527.94082702</v>
      </c>
      <c r="CX225" s="142">
        <f t="shared" si="13"/>
        <v>46630073.989835031</v>
      </c>
      <c r="CY225" s="143">
        <f t="shared" ref="CY225:DI225" si="14">+SUM(CY226:CY233)</f>
        <v>47737456.241611488</v>
      </c>
      <c r="CZ225" s="143">
        <f t="shared" si="14"/>
        <v>55661924.949411348</v>
      </c>
      <c r="DA225" s="143">
        <f t="shared" si="14"/>
        <v>73380169.878103226</v>
      </c>
      <c r="DB225" s="143">
        <f t="shared" si="14"/>
        <v>63336581.53084594</v>
      </c>
      <c r="DC225" s="143">
        <f t="shared" si="14"/>
        <v>68150867.818816096</v>
      </c>
      <c r="DD225" s="143">
        <f t="shared" si="14"/>
        <v>80502115.642067581</v>
      </c>
      <c r="DE225" s="143">
        <f t="shared" si="14"/>
        <v>83661776.550335452</v>
      </c>
      <c r="DF225" s="143">
        <f t="shared" si="14"/>
        <v>77286158.272165686</v>
      </c>
      <c r="DG225" s="143">
        <f t="shared" si="14"/>
        <v>64936637.53359136</v>
      </c>
      <c r="DH225" s="143">
        <f t="shared" si="14"/>
        <v>59626792.723406494</v>
      </c>
      <c r="DI225" s="144">
        <f t="shared" si="14"/>
        <v>76918346.229341179</v>
      </c>
      <c r="DJ225" s="142">
        <f>+SUM(DJ226:DJ233)</f>
        <v>47438461.833814912</v>
      </c>
      <c r="DK225" s="327">
        <f t="shared" ref="DK225:DU225" si="15">+SUM(DK226:DK233)</f>
        <v>48051254.173922725</v>
      </c>
      <c r="DL225" s="143">
        <f t="shared" si="15"/>
        <v>68643020.701511934</v>
      </c>
      <c r="DM225" s="143">
        <f t="shared" si="15"/>
        <v>74644324.702040896</v>
      </c>
      <c r="DN225" s="143">
        <f t="shared" si="15"/>
        <v>62371540.361953884</v>
      </c>
      <c r="DO225" s="143">
        <f t="shared" si="15"/>
        <v>70088728.880090371</v>
      </c>
      <c r="DP225" s="143">
        <f t="shared" si="15"/>
        <v>83389342.293927491</v>
      </c>
      <c r="DQ225" s="143">
        <f t="shared" si="15"/>
        <v>87963080.772664562</v>
      </c>
      <c r="DR225" s="143">
        <f t="shared" si="15"/>
        <v>80794946.466777354</v>
      </c>
      <c r="DS225" s="143">
        <f t="shared" si="15"/>
        <v>70587663.849750429</v>
      </c>
      <c r="DT225" s="143">
        <f t="shared" si="15"/>
        <v>60436221.191738874</v>
      </c>
      <c r="DU225" s="144">
        <f t="shared" si="15"/>
        <v>78264034.341148108</v>
      </c>
    </row>
    <row r="226" spans="1:125">
      <c r="D226" s="74" t="str">
        <f t="shared" si="12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3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</row>
    <row r="227" spans="1:125">
      <c r="D227" s="74" t="str">
        <f t="shared" si="12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3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</row>
    <row r="228" spans="1:125">
      <c r="D228" s="74" t="str">
        <f t="shared" si="12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3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</row>
    <row r="229" spans="1:125">
      <c r="D229" s="74" t="str">
        <f t="shared" si="12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3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</row>
    <row r="230" spans="1:125">
      <c r="D230" s="74" t="str">
        <f t="shared" si="12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3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</row>
    <row r="231" spans="1:125">
      <c r="D231" s="74" t="str">
        <f t="shared" si="12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3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</row>
    <row r="232" spans="1:125">
      <c r="D232" s="74" t="str">
        <f t="shared" si="12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313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2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3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</row>
    <row r="234" spans="1:125" s="9" customFormat="1">
      <c r="A234" s="140"/>
      <c r="B234" s="140"/>
      <c r="C234" s="140">
        <v>712</v>
      </c>
      <c r="D234" s="140" t="str">
        <f t="shared" si="12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6">+SUM(CL235:CL238)</f>
        <v>10225366.011998521</v>
      </c>
      <c r="CM234" s="143">
        <f t="shared" si="16"/>
        <v>26328872.744704504</v>
      </c>
      <c r="CN234" s="143">
        <f t="shared" si="16"/>
        <v>28215029.512952704</v>
      </c>
      <c r="CO234" s="143">
        <f t="shared" si="16"/>
        <v>31078344.176256344</v>
      </c>
      <c r="CP234" s="143">
        <f t="shared" si="16"/>
        <v>31062993.346150994</v>
      </c>
      <c r="CQ234" s="143">
        <f t="shared" si="16"/>
        <v>29533886.744876273</v>
      </c>
      <c r="CR234" s="143">
        <f t="shared" si="16"/>
        <v>35614836.490956061</v>
      </c>
      <c r="CS234" s="143">
        <f t="shared" si="16"/>
        <v>41423629.787263155</v>
      </c>
      <c r="CT234" s="143">
        <f t="shared" si="16"/>
        <v>27897944.753825549</v>
      </c>
      <c r="CU234" s="143">
        <f t="shared" si="16"/>
        <v>35782419.896350168</v>
      </c>
      <c r="CV234" s="143">
        <f t="shared" si="16"/>
        <v>35053926.847713381</v>
      </c>
      <c r="CW234" s="144">
        <f t="shared" si="16"/>
        <v>52000480.125178605</v>
      </c>
      <c r="CX234" s="142">
        <f t="shared" si="16"/>
        <v>11696495.709410317</v>
      </c>
      <c r="CY234" s="143">
        <f t="shared" ref="CY234:DI234" si="17">+SUM(CY235:CY238)</f>
        <v>27967194.589402422</v>
      </c>
      <c r="CZ234" s="143">
        <f t="shared" si="17"/>
        <v>28929880.111931738</v>
      </c>
      <c r="DA234" s="143">
        <f t="shared" si="17"/>
        <v>27258327.618631121</v>
      </c>
      <c r="DB234" s="143">
        <f t="shared" si="17"/>
        <v>28592562.735781778</v>
      </c>
      <c r="DC234" s="143">
        <f t="shared" si="17"/>
        <v>32131723.207960628</v>
      </c>
      <c r="DD234" s="143">
        <f t="shared" si="17"/>
        <v>33016814.12419793</v>
      </c>
      <c r="DE234" s="143">
        <f t="shared" si="17"/>
        <v>36072346.59471108</v>
      </c>
      <c r="DF234" s="143">
        <f t="shared" si="17"/>
        <v>38203128.528232403</v>
      </c>
      <c r="DG234" s="143">
        <f t="shared" si="17"/>
        <v>43672969.77403643</v>
      </c>
      <c r="DH234" s="143">
        <f t="shared" si="17"/>
        <v>30164652.787533071</v>
      </c>
      <c r="DI234" s="144">
        <f t="shared" si="17"/>
        <v>60117077.92735371</v>
      </c>
      <c r="DJ234" s="142">
        <f>+SUM(DJ235:DJ238)</f>
        <v>17453194.433351744</v>
      </c>
      <c r="DK234" s="327">
        <f t="shared" ref="DK234:DU234" si="18">+SUM(DK235:DK238)</f>
        <v>27390142.980436314</v>
      </c>
      <c r="DL234" s="143">
        <f t="shared" si="18"/>
        <v>28082312.197140861</v>
      </c>
      <c r="DM234" s="143">
        <f t="shared" si="18"/>
        <v>30124960.749123506</v>
      </c>
      <c r="DN234" s="143">
        <f t="shared" si="18"/>
        <v>34683059.189534552</v>
      </c>
      <c r="DO234" s="143">
        <f t="shared" si="18"/>
        <v>35520127.578458838</v>
      </c>
      <c r="DP234" s="143">
        <f t="shared" si="18"/>
        <v>34214609.03892383</v>
      </c>
      <c r="DQ234" s="143">
        <f t="shared" si="18"/>
        <v>35699732.916304395</v>
      </c>
      <c r="DR234" s="143">
        <f t="shared" si="18"/>
        <v>34477573.889674954</v>
      </c>
      <c r="DS234" s="143">
        <f t="shared" si="18"/>
        <v>38517756.206527121</v>
      </c>
      <c r="DT234" s="143">
        <f t="shared" si="18"/>
        <v>32938623.312072884</v>
      </c>
      <c r="DU234" s="144">
        <f t="shared" si="18"/>
        <v>68390080.261651829</v>
      </c>
    </row>
    <row r="235" spans="1:125">
      <c r="D235" s="74" t="str">
        <f t="shared" si="12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3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</row>
    <row r="236" spans="1:125">
      <c r="D236" s="74" t="str">
        <f t="shared" si="12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3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</row>
    <row r="237" spans="1:125">
      <c r="D237" s="74" t="str">
        <f t="shared" si="12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3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</row>
    <row r="238" spans="1:125">
      <c r="D238" s="74" t="str">
        <f t="shared" si="12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3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</row>
    <row r="239" spans="1:125" s="9" customFormat="1">
      <c r="A239" s="140"/>
      <c r="B239" s="140"/>
      <c r="C239" s="140">
        <v>713</v>
      </c>
      <c r="D239" s="140" t="str">
        <f t="shared" si="12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9">+SUM(CL240:CL245)</f>
        <v>2027877.2372930939</v>
      </c>
      <c r="CM239" s="143">
        <f t="shared" si="19"/>
        <v>1882424.3685098737</v>
      </c>
      <c r="CN239" s="143">
        <f t="shared" si="19"/>
        <v>2363168.5236575948</v>
      </c>
      <c r="CO239" s="143">
        <f t="shared" si="19"/>
        <v>2393449.5740456693</v>
      </c>
      <c r="CP239" s="143">
        <f t="shared" si="19"/>
        <v>2431766.3719360717</v>
      </c>
      <c r="CQ239" s="143">
        <f t="shared" si="19"/>
        <v>2858151.7123018736</v>
      </c>
      <c r="CR239" s="143">
        <f t="shared" si="19"/>
        <v>2917908.2048975867</v>
      </c>
      <c r="CS239" s="143">
        <f t="shared" si="19"/>
        <v>2932949.8029298875</v>
      </c>
      <c r="CT239" s="143">
        <f t="shared" si="19"/>
        <v>2302181.1067919475</v>
      </c>
      <c r="CU239" s="143">
        <f t="shared" si="19"/>
        <v>2479397.4364794977</v>
      </c>
      <c r="CV239" s="143">
        <f t="shared" si="19"/>
        <v>2197340.2207755819</v>
      </c>
      <c r="CW239" s="144">
        <f t="shared" si="19"/>
        <v>2280154.7968325969</v>
      </c>
      <c r="CX239" s="142">
        <f t="shared" si="19"/>
        <v>902871.84498938802</v>
      </c>
      <c r="CY239" s="143">
        <f t="shared" ref="CY239:DI239" si="20">+SUM(CY240:CY245)</f>
        <v>1376722.835592885</v>
      </c>
      <c r="CZ239" s="143">
        <f t="shared" si="20"/>
        <v>1533902.3810318899</v>
      </c>
      <c r="DA239" s="143">
        <f t="shared" si="20"/>
        <v>1769167.7909803819</v>
      </c>
      <c r="DB239" s="143">
        <f t="shared" si="20"/>
        <v>1635179.6025759527</v>
      </c>
      <c r="DC239" s="143">
        <f t="shared" si="20"/>
        <v>1713767.4441061548</v>
      </c>
      <c r="DD239" s="143">
        <f t="shared" si="20"/>
        <v>2233130.224239069</v>
      </c>
      <c r="DE239" s="143">
        <f t="shared" si="20"/>
        <v>1791089.1999486499</v>
      </c>
      <c r="DF239" s="143">
        <f t="shared" si="20"/>
        <v>1407201.854776232</v>
      </c>
      <c r="DG239" s="143">
        <f t="shared" si="20"/>
        <v>2107131.608306407</v>
      </c>
      <c r="DH239" s="143">
        <f t="shared" si="20"/>
        <v>2082325.1460510979</v>
      </c>
      <c r="DI239" s="144">
        <f t="shared" si="20"/>
        <v>2370557.2656825301</v>
      </c>
      <c r="DJ239" s="142">
        <f>+SUM(DJ240:DJ245)</f>
        <v>1017432.8805905436</v>
      </c>
      <c r="DK239" s="327">
        <f t="shared" ref="DK239:DU239" si="21">+SUM(DK240:DK245)</f>
        <v>2806441.7507150937</v>
      </c>
      <c r="DL239" s="143">
        <f t="shared" si="21"/>
        <v>1117006.3290833589</v>
      </c>
      <c r="DM239" s="143">
        <f t="shared" si="21"/>
        <v>1264717.5392387407</v>
      </c>
      <c r="DN239" s="143">
        <f t="shared" si="21"/>
        <v>1093045.5428240406</v>
      </c>
      <c r="DO239" s="143">
        <f t="shared" si="21"/>
        <v>1395344.9576274238</v>
      </c>
      <c r="DP239" s="143">
        <f t="shared" si="21"/>
        <v>1446144.3329938813</v>
      </c>
      <c r="DQ239" s="143">
        <f t="shared" si="21"/>
        <v>1356791.631586303</v>
      </c>
      <c r="DR239" s="143">
        <f t="shared" si="21"/>
        <v>1266226.6725826806</v>
      </c>
      <c r="DS239" s="143">
        <f t="shared" si="21"/>
        <v>1318880.8810031279</v>
      </c>
      <c r="DT239" s="143">
        <f t="shared" si="21"/>
        <v>1346463.6496868518</v>
      </c>
      <c r="DU239" s="144">
        <f t="shared" si="21"/>
        <v>1474390.4967195832</v>
      </c>
    </row>
    <row r="240" spans="1:125">
      <c r="D240" s="74" t="str">
        <f t="shared" si="12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3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</row>
    <row r="241" spans="1:125">
      <c r="D241" s="74" t="str">
        <f t="shared" si="12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3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</row>
    <row r="242" spans="1:125">
      <c r="D242" s="74" t="str">
        <f t="shared" si="12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3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</row>
    <row r="243" spans="1:125">
      <c r="D243" s="74" t="str">
        <f t="shared" si="12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3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2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3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2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3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</row>
    <row r="246" spans="1:125" s="9" customFormat="1">
      <c r="A246" s="140"/>
      <c r="B246" s="140"/>
      <c r="C246" s="140">
        <v>714</v>
      </c>
      <c r="D246" s="140" t="str">
        <f t="shared" si="12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2">+SUM(CL247:CL255)</f>
        <v>982710.87498690933</v>
      </c>
      <c r="CM246" s="143">
        <f t="shared" si="22"/>
        <v>869104.05358116457</v>
      </c>
      <c r="CN246" s="143">
        <f t="shared" si="22"/>
        <v>787268.76554129389</v>
      </c>
      <c r="CO246" s="143">
        <f t="shared" si="22"/>
        <v>1546322.5460752659</v>
      </c>
      <c r="CP246" s="143">
        <f t="shared" si="22"/>
        <v>932515.34080204321</v>
      </c>
      <c r="CQ246" s="143">
        <f t="shared" si="22"/>
        <v>1175327.7210279165</v>
      </c>
      <c r="CR246" s="143">
        <f t="shared" si="22"/>
        <v>2020249.028265815</v>
      </c>
      <c r="CS246" s="143">
        <f t="shared" si="22"/>
        <v>1079348.0183819076</v>
      </c>
      <c r="CT246" s="143">
        <f t="shared" si="22"/>
        <v>1345127.7045627646</v>
      </c>
      <c r="CU246" s="143">
        <f t="shared" si="22"/>
        <v>1098866.9792922472</v>
      </c>
      <c r="CV246" s="143">
        <f t="shared" si="22"/>
        <v>885498.0103225843</v>
      </c>
      <c r="CW246" s="144">
        <f t="shared" si="22"/>
        <v>1136253.4997662231</v>
      </c>
      <c r="CX246" s="142">
        <f t="shared" si="22"/>
        <v>874647.32532018784</v>
      </c>
      <c r="CY246" s="143">
        <f t="shared" ref="CY246:DI246" si="23">+SUM(CY247:CY255)</f>
        <v>1141795.5130265537</v>
      </c>
      <c r="CZ246" s="143">
        <f t="shared" si="23"/>
        <v>1392255.6905662352</v>
      </c>
      <c r="DA246" s="143">
        <f t="shared" si="23"/>
        <v>1012251.8295932285</v>
      </c>
      <c r="DB246" s="143">
        <f t="shared" si="23"/>
        <v>647746.68080012128</v>
      </c>
      <c r="DC246" s="143">
        <f t="shared" si="23"/>
        <v>954989.7774594496</v>
      </c>
      <c r="DD246" s="143">
        <f t="shared" si="23"/>
        <v>1184343.1262543593</v>
      </c>
      <c r="DE246" s="143">
        <f t="shared" si="23"/>
        <v>1056013.1087953006</v>
      </c>
      <c r="DF246" s="143">
        <f t="shared" si="23"/>
        <v>1308372.2565571361</v>
      </c>
      <c r="DG246" s="143">
        <f t="shared" si="23"/>
        <v>1299421.3451732181</v>
      </c>
      <c r="DH246" s="143">
        <f t="shared" si="23"/>
        <v>1236718.8760774885</v>
      </c>
      <c r="DI246" s="144">
        <f t="shared" si="23"/>
        <v>915688.23864849063</v>
      </c>
      <c r="DJ246" s="142">
        <f>+SUM(DJ247:DJ255)</f>
        <v>1138266.9804152639</v>
      </c>
      <c r="DK246" s="327">
        <f t="shared" ref="DK246:DU246" si="24">+SUM(DK247:DK255)</f>
        <v>756483.76634673518</v>
      </c>
      <c r="DL246" s="143">
        <f t="shared" si="24"/>
        <v>784896.45053551998</v>
      </c>
      <c r="DM246" s="143">
        <f t="shared" si="24"/>
        <v>716357.12404800032</v>
      </c>
      <c r="DN246" s="143">
        <f t="shared" si="24"/>
        <v>1133208.5669148029</v>
      </c>
      <c r="DO246" s="143">
        <f t="shared" si="24"/>
        <v>1267102.9957289747</v>
      </c>
      <c r="DP246" s="143">
        <f t="shared" si="24"/>
        <v>1342917.6146265836</v>
      </c>
      <c r="DQ246" s="143">
        <f t="shared" si="24"/>
        <v>1226756.3727123113</v>
      </c>
      <c r="DR246" s="143">
        <f t="shared" si="24"/>
        <v>1268468.2949369599</v>
      </c>
      <c r="DS246" s="143">
        <f t="shared" si="24"/>
        <v>1787224.7424951708</v>
      </c>
      <c r="DT246" s="143">
        <f t="shared" si="24"/>
        <v>1123435.7637199732</v>
      </c>
      <c r="DU246" s="144">
        <f t="shared" si="24"/>
        <v>933609.9711569082</v>
      </c>
    </row>
    <row r="247" spans="1:125" ht="30">
      <c r="D247" s="74" t="str">
        <f t="shared" si="12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3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</row>
    <row r="248" spans="1:125">
      <c r="D248" s="74" t="str">
        <f t="shared" si="12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3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</row>
    <row r="249" spans="1:125">
      <c r="D249" s="74" t="str">
        <f t="shared" si="12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3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</row>
    <row r="250" spans="1:125">
      <c r="D250" s="74" t="str">
        <f t="shared" si="12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3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</row>
    <row r="251" spans="1:125">
      <c r="D251" s="74" t="str">
        <f t="shared" si="12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3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2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3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2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3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2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3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</row>
    <row r="255" spans="1:125">
      <c r="D255" s="74" t="str">
        <f t="shared" si="12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3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-10382.289247500768</v>
      </c>
    </row>
    <row r="256" spans="1:125" s="9" customFormat="1">
      <c r="A256" s="140"/>
      <c r="B256" s="140"/>
      <c r="C256" s="140">
        <v>715</v>
      </c>
      <c r="D256" s="140" t="str">
        <f t="shared" si="12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5">+SUM(CL257:CL261)</f>
        <v>923442.3429132913</v>
      </c>
      <c r="CM256" s="143">
        <f t="shared" si="25"/>
        <v>1777418.9190493901</v>
      </c>
      <c r="CN256" s="143">
        <f t="shared" si="25"/>
        <v>2321412.8253925741</v>
      </c>
      <c r="CO256" s="143">
        <f t="shared" si="25"/>
        <v>1637829.2535735941</v>
      </c>
      <c r="CP256" s="143">
        <f t="shared" si="25"/>
        <v>1886272.7717710272</v>
      </c>
      <c r="CQ256" s="143">
        <f t="shared" si="25"/>
        <v>1533956.11443653</v>
      </c>
      <c r="CR256" s="143">
        <f t="shared" si="25"/>
        <v>3092390.5965000256</v>
      </c>
      <c r="CS256" s="143">
        <f t="shared" si="25"/>
        <v>2409748.3951187199</v>
      </c>
      <c r="CT256" s="143">
        <f t="shared" si="25"/>
        <v>1476812.0861061718</v>
      </c>
      <c r="CU256" s="143">
        <f t="shared" si="25"/>
        <v>1888437.4129044577</v>
      </c>
      <c r="CV256" s="143">
        <f t="shared" si="25"/>
        <v>2006775.4309992469</v>
      </c>
      <c r="CW256" s="144">
        <f t="shared" si="25"/>
        <v>8463643.2651979905</v>
      </c>
      <c r="CX256" s="142">
        <f t="shared" si="25"/>
        <v>2128432.1735986122</v>
      </c>
      <c r="CY256" s="143">
        <f t="shared" ref="CY256:DI256" si="26">+SUM(CY257:CY261)</f>
        <v>1320017.4642991112</v>
      </c>
      <c r="CZ256" s="143">
        <f t="shared" si="26"/>
        <v>1521512.068415079</v>
      </c>
      <c r="DA256" s="143">
        <f t="shared" si="26"/>
        <v>2595680.0159037258</v>
      </c>
      <c r="DB256" s="143">
        <f t="shared" si="26"/>
        <v>2783027.0466008885</v>
      </c>
      <c r="DC256" s="143">
        <f t="shared" si="26"/>
        <v>1934475.5951932021</v>
      </c>
      <c r="DD256" s="143">
        <f t="shared" si="26"/>
        <v>3103592.0848331661</v>
      </c>
      <c r="DE256" s="143">
        <f t="shared" si="26"/>
        <v>2451881.0862679579</v>
      </c>
      <c r="DF256" s="143">
        <f t="shared" si="26"/>
        <v>2469058.8016255274</v>
      </c>
      <c r="DG256" s="143">
        <f t="shared" si="26"/>
        <v>2200822.8981059212</v>
      </c>
      <c r="DH256" s="143">
        <f t="shared" si="26"/>
        <v>4135986.1632531187</v>
      </c>
      <c r="DI256" s="144">
        <f t="shared" si="26"/>
        <v>4766285.5166419055</v>
      </c>
      <c r="DJ256" s="142">
        <f>+SUM(DJ257:DJ261)</f>
        <v>2409154.3623507507</v>
      </c>
      <c r="DK256" s="327">
        <f t="shared" ref="DK256:DU256" si="27">+SUM(DK257:DK261)</f>
        <v>1483280.3928009064</v>
      </c>
      <c r="DL256" s="143">
        <f t="shared" si="27"/>
        <v>2006908.1745379991</v>
      </c>
      <c r="DM256" s="143">
        <f t="shared" si="27"/>
        <v>3182289.9559581177</v>
      </c>
      <c r="DN256" s="143">
        <f t="shared" si="27"/>
        <v>4231375.2243007179</v>
      </c>
      <c r="DO256" s="143">
        <f t="shared" si="27"/>
        <v>3386393.9761406584</v>
      </c>
      <c r="DP256" s="143">
        <f t="shared" si="27"/>
        <v>3090446.9975072816</v>
      </c>
      <c r="DQ256" s="143">
        <f t="shared" si="27"/>
        <v>3087498.4129390134</v>
      </c>
      <c r="DR256" s="143">
        <f t="shared" si="27"/>
        <v>2917378.1773197968</v>
      </c>
      <c r="DS256" s="143">
        <f t="shared" si="27"/>
        <v>2584038.1357656354</v>
      </c>
      <c r="DT256" s="143">
        <f t="shared" si="27"/>
        <v>3191275.8352530822</v>
      </c>
      <c r="DU256" s="144">
        <f t="shared" si="27"/>
        <v>5396946.6881590188</v>
      </c>
    </row>
    <row r="257" spans="1:125">
      <c r="D257" s="74" t="str">
        <f t="shared" si="12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3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</row>
    <row r="258" spans="1:125">
      <c r="D258" s="74" t="str">
        <f t="shared" si="12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3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</row>
    <row r="259" spans="1:125" ht="30">
      <c r="D259" s="74" t="str">
        <f t="shared" si="12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3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</row>
    <row r="260" spans="1:125">
      <c r="D260" s="74" t="str">
        <f t="shared" si="12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3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2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3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2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7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2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3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2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3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2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7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</row>
    <row r="266" spans="1:125">
      <c r="B266" s="74" t="s">
        <v>100</v>
      </c>
      <c r="C266" s="74">
        <v>731</v>
      </c>
      <c r="D266" s="74" t="str">
        <f t="shared" si="12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3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2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3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2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7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</row>
    <row r="269" spans="1:125">
      <c r="C269" s="74">
        <v>741</v>
      </c>
      <c r="D269" s="74" t="str">
        <f t="shared" si="12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2"/>
      <c r="CY269" s="313"/>
      <c r="CZ269" s="313"/>
      <c r="DA269" s="313"/>
      <c r="DB269" s="313"/>
      <c r="DC269" s="313"/>
      <c r="DD269" s="313"/>
      <c r="DE269" s="313"/>
      <c r="DF269" s="313"/>
      <c r="DG269" s="313"/>
      <c r="DH269" s="313"/>
      <c r="DI269" s="314"/>
      <c r="DJ269" s="104">
        <v>0</v>
      </c>
      <c r="DK269" s="313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2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2"/>
      <c r="CY270" s="313"/>
      <c r="CZ270" s="313"/>
      <c r="DA270" s="313"/>
      <c r="DB270" s="313"/>
      <c r="DC270" s="313"/>
      <c r="DD270" s="313"/>
      <c r="DE270" s="313"/>
      <c r="DF270" s="313"/>
      <c r="DG270" s="313"/>
      <c r="DH270" s="313"/>
      <c r="DI270" s="314"/>
      <c r="DJ270" s="104">
        <v>0</v>
      </c>
      <c r="DK270" s="313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2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2"/>
      <c r="CY271" s="313"/>
      <c r="CZ271" s="313"/>
      <c r="DA271" s="313"/>
      <c r="DB271" s="313"/>
      <c r="DC271" s="313"/>
      <c r="DD271" s="313"/>
      <c r="DE271" s="313"/>
      <c r="DF271" s="313"/>
      <c r="DG271" s="313"/>
      <c r="DH271" s="313"/>
      <c r="DI271" s="314"/>
      <c r="DJ271" s="104"/>
      <c r="DK271" s="313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2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8">+SUM(CL273:CL274)</f>
        <v>0</v>
      </c>
      <c r="CM272" s="143">
        <f t="shared" si="28"/>
        <v>0</v>
      </c>
      <c r="CN272" s="143">
        <f t="shared" si="28"/>
        <v>0</v>
      </c>
      <c r="CO272" s="143">
        <f t="shared" si="28"/>
        <v>200000000</v>
      </c>
      <c r="CP272" s="143">
        <f t="shared" si="28"/>
        <v>0</v>
      </c>
      <c r="CQ272" s="143">
        <f t="shared" si="28"/>
        <v>0</v>
      </c>
      <c r="CR272" s="143">
        <f t="shared" si="28"/>
        <v>0</v>
      </c>
      <c r="CS272" s="143">
        <f t="shared" si="28"/>
        <v>0</v>
      </c>
      <c r="CT272" s="143">
        <f t="shared" si="28"/>
        <v>0</v>
      </c>
      <c r="CU272" s="143">
        <f t="shared" si="28"/>
        <v>50000000</v>
      </c>
      <c r="CV272" s="143">
        <f t="shared" si="28"/>
        <v>0</v>
      </c>
      <c r="CW272" s="144">
        <f t="shared" si="28"/>
        <v>0</v>
      </c>
      <c r="CX272" s="317">
        <f t="shared" si="28"/>
        <v>18997964.655235786</v>
      </c>
      <c r="CY272" s="320">
        <f t="shared" ref="CY272:DI272" si="29">+SUM(CY273:CY274)</f>
        <v>18997964.655235786</v>
      </c>
      <c r="CZ272" s="320">
        <f t="shared" si="29"/>
        <v>18997964.655235786</v>
      </c>
      <c r="DA272" s="320">
        <f t="shared" si="29"/>
        <v>18997964.655235786</v>
      </c>
      <c r="DB272" s="320">
        <f t="shared" si="29"/>
        <v>18997964.655235786</v>
      </c>
      <c r="DC272" s="320">
        <f t="shared" si="29"/>
        <v>18997964.655235786</v>
      </c>
      <c r="DD272" s="320">
        <f t="shared" si="29"/>
        <v>18997964.655235786</v>
      </c>
      <c r="DE272" s="320">
        <f t="shared" si="29"/>
        <v>18997964.655235786</v>
      </c>
      <c r="DF272" s="320">
        <f t="shared" si="29"/>
        <v>18997964.655235786</v>
      </c>
      <c r="DG272" s="320">
        <f t="shared" si="29"/>
        <v>18997964.655235786</v>
      </c>
      <c r="DH272" s="320">
        <f t="shared" si="29"/>
        <v>18997964.655235786</v>
      </c>
      <c r="DI272" s="318">
        <f t="shared" si="29"/>
        <v>18997964.655235786</v>
      </c>
      <c r="DJ272" s="142">
        <f>+SUM(DJ273:DJ274)</f>
        <v>52840136.569718093</v>
      </c>
      <c r="DK272" s="327">
        <f t="shared" ref="DK272:DU272" si="30">+SUM(DK273:DK274)</f>
        <v>52840136.569718093</v>
      </c>
      <c r="DL272" s="143">
        <f t="shared" si="30"/>
        <v>52840136.569718093</v>
      </c>
      <c r="DM272" s="143">
        <f t="shared" si="30"/>
        <v>52840136.569718093</v>
      </c>
      <c r="DN272" s="143">
        <f t="shared" si="30"/>
        <v>52840136.569718093</v>
      </c>
      <c r="DO272" s="143">
        <f t="shared" si="30"/>
        <v>52840136.569718093</v>
      </c>
      <c r="DP272" s="143">
        <f t="shared" si="30"/>
        <v>52840136.569718093</v>
      </c>
      <c r="DQ272" s="143">
        <f t="shared" si="30"/>
        <v>52840136.569718093</v>
      </c>
      <c r="DR272" s="143">
        <f t="shared" si="30"/>
        <v>52840136.569718093</v>
      </c>
      <c r="DS272" s="143">
        <f t="shared" si="30"/>
        <v>52840136.569718093</v>
      </c>
      <c r="DT272" s="143">
        <f t="shared" si="30"/>
        <v>52840136.569718093</v>
      </c>
      <c r="DU272" s="144">
        <f t="shared" si="30"/>
        <v>52840136.569718093</v>
      </c>
    </row>
    <row r="273" spans="1:125">
      <c r="D273" s="74" t="str">
        <f t="shared" si="12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6">
        <v>0</v>
      </c>
      <c r="CY273" s="319">
        <v>0</v>
      </c>
      <c r="CZ273" s="319">
        <v>0</v>
      </c>
      <c r="DA273" s="319">
        <v>0</v>
      </c>
      <c r="DB273" s="319">
        <v>0</v>
      </c>
      <c r="DC273" s="319">
        <v>0</v>
      </c>
      <c r="DD273" s="319">
        <v>0</v>
      </c>
      <c r="DE273" s="319">
        <v>0</v>
      </c>
      <c r="DF273" s="319">
        <v>0</v>
      </c>
      <c r="DG273" s="319">
        <v>0</v>
      </c>
      <c r="DH273" s="319">
        <v>0</v>
      </c>
      <c r="DI273" s="315">
        <v>0</v>
      </c>
      <c r="DJ273" s="104"/>
      <c r="DK273" s="313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2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6">
        <v>18997964.655235786</v>
      </c>
      <c r="CY274" s="319">
        <v>18997964.655235786</v>
      </c>
      <c r="CZ274" s="319">
        <v>18997964.655235786</v>
      </c>
      <c r="DA274" s="319">
        <v>18997964.655235786</v>
      </c>
      <c r="DB274" s="319">
        <v>18997964.655235786</v>
      </c>
      <c r="DC274" s="319">
        <v>18997964.655235786</v>
      </c>
      <c r="DD274" s="319">
        <v>18997964.655235786</v>
      </c>
      <c r="DE274" s="319">
        <v>18997964.655235786</v>
      </c>
      <c r="DF274" s="319">
        <v>18997964.655235786</v>
      </c>
      <c r="DG274" s="319">
        <v>18997964.655235786</v>
      </c>
      <c r="DH274" s="319">
        <v>18997964.655235786</v>
      </c>
      <c r="DI274" s="315">
        <v>18997964.655235786</v>
      </c>
      <c r="DJ274" s="104">
        <v>52840136.569718093</v>
      </c>
      <c r="DK274" s="313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2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6"/>
      <c r="CY275" s="319"/>
      <c r="CZ275" s="319"/>
      <c r="DA275" s="319"/>
      <c r="DB275" s="319"/>
      <c r="DC275" s="319"/>
      <c r="DD275" s="319"/>
      <c r="DE275" s="319"/>
      <c r="DF275" s="319"/>
      <c r="DG275" s="319"/>
      <c r="DH275" s="319"/>
      <c r="DI275" s="315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2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6"/>
      <c r="CY276" s="319"/>
      <c r="CZ276" s="319"/>
      <c r="DA276" s="319"/>
      <c r="DB276" s="319"/>
      <c r="DC276" s="319"/>
      <c r="DD276" s="319"/>
      <c r="DE276" s="319"/>
      <c r="DF276" s="319"/>
      <c r="DG276" s="319"/>
      <c r="DH276" s="319"/>
      <c r="DI276" s="315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2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31">+SUM(CL278:CL282)</f>
        <v>31010717.645833336</v>
      </c>
      <c r="CM277" s="143">
        <f t="shared" si="31"/>
        <v>31010717.645833336</v>
      </c>
      <c r="CN277" s="143">
        <f t="shared" si="31"/>
        <v>31010717.645833336</v>
      </c>
      <c r="CO277" s="143">
        <f t="shared" si="31"/>
        <v>31010717.645833336</v>
      </c>
      <c r="CP277" s="143">
        <f t="shared" si="31"/>
        <v>31010717.645833336</v>
      </c>
      <c r="CQ277" s="143">
        <f t="shared" si="31"/>
        <v>31010717.645833336</v>
      </c>
      <c r="CR277" s="143">
        <f t="shared" si="31"/>
        <v>31010717.645833336</v>
      </c>
      <c r="CS277" s="143">
        <f t="shared" si="31"/>
        <v>31010717.645833336</v>
      </c>
      <c r="CT277" s="143">
        <f t="shared" si="31"/>
        <v>31010717.645833336</v>
      </c>
      <c r="CU277" s="143">
        <f t="shared" si="31"/>
        <v>31010717.645833336</v>
      </c>
      <c r="CV277" s="143">
        <f t="shared" si="31"/>
        <v>31010717.645833336</v>
      </c>
      <c r="CW277" s="144">
        <f t="shared" si="31"/>
        <v>31010717.645833336</v>
      </c>
      <c r="CX277" s="317">
        <f t="shared" si="31"/>
        <v>32195307.643333331</v>
      </c>
      <c r="CY277" s="320">
        <f t="shared" ref="CY277:DI277" si="32">+SUM(CY278:CY282)</f>
        <v>32195307.643333331</v>
      </c>
      <c r="CZ277" s="320">
        <f t="shared" si="32"/>
        <v>32195307.643333331</v>
      </c>
      <c r="DA277" s="320">
        <f t="shared" si="32"/>
        <v>32195307.643333331</v>
      </c>
      <c r="DB277" s="320">
        <f t="shared" si="32"/>
        <v>32195307.643333331</v>
      </c>
      <c r="DC277" s="320">
        <f t="shared" si="32"/>
        <v>32195307.643333331</v>
      </c>
      <c r="DD277" s="320">
        <f t="shared" si="32"/>
        <v>32195307.643333331</v>
      </c>
      <c r="DE277" s="320">
        <f t="shared" si="32"/>
        <v>32195307.643333331</v>
      </c>
      <c r="DF277" s="320">
        <f t="shared" si="32"/>
        <v>32195307.643333331</v>
      </c>
      <c r="DG277" s="320">
        <f t="shared" si="32"/>
        <v>32195307.643333331</v>
      </c>
      <c r="DH277" s="320">
        <f t="shared" si="32"/>
        <v>32195307.643333331</v>
      </c>
      <c r="DI277" s="318">
        <f t="shared" si="32"/>
        <v>32195307.643333331</v>
      </c>
      <c r="DJ277" s="142">
        <f>+SUM(DJ278:DJ282)</f>
        <v>31613633.060833335</v>
      </c>
      <c r="DK277" s="143">
        <f t="shared" ref="DK277:DU277" si="33">+SUM(DK278:DK282)</f>
        <v>31613633.060833335</v>
      </c>
      <c r="DL277" s="143">
        <f t="shared" si="33"/>
        <v>31613633.060833335</v>
      </c>
      <c r="DM277" s="143">
        <f t="shared" si="33"/>
        <v>31613633.060833335</v>
      </c>
      <c r="DN277" s="143">
        <f t="shared" si="33"/>
        <v>31613633.060833335</v>
      </c>
      <c r="DO277" s="143">
        <f t="shared" si="33"/>
        <v>31613633.060833335</v>
      </c>
      <c r="DP277" s="143">
        <f t="shared" si="33"/>
        <v>31613633.060833335</v>
      </c>
      <c r="DQ277" s="143">
        <f t="shared" si="33"/>
        <v>31613633.060833335</v>
      </c>
      <c r="DR277" s="143">
        <f t="shared" si="33"/>
        <v>31613633.060833335</v>
      </c>
      <c r="DS277" s="143">
        <f t="shared" si="33"/>
        <v>31613633.060833335</v>
      </c>
      <c r="DT277" s="143">
        <f t="shared" si="33"/>
        <v>31613633.060833335</v>
      </c>
      <c r="DU277" s="144">
        <f t="shared" si="33"/>
        <v>31613633.060833335</v>
      </c>
    </row>
    <row r="278" spans="1:125">
      <c r="D278" s="74" t="str">
        <f t="shared" si="12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6">
        <v>18867562.298333336</v>
      </c>
      <c r="CY278" s="319">
        <v>18867562.298333336</v>
      </c>
      <c r="CZ278" s="319">
        <v>18867562.298333336</v>
      </c>
      <c r="DA278" s="319">
        <v>18867562.298333336</v>
      </c>
      <c r="DB278" s="319">
        <v>18867562.298333336</v>
      </c>
      <c r="DC278" s="319">
        <v>18867562.298333336</v>
      </c>
      <c r="DD278" s="319">
        <v>18867562.298333336</v>
      </c>
      <c r="DE278" s="319">
        <v>18867562.298333336</v>
      </c>
      <c r="DF278" s="319">
        <v>18867562.298333336</v>
      </c>
      <c r="DG278" s="319">
        <v>18867562.298333336</v>
      </c>
      <c r="DH278" s="319">
        <v>18867562.298333336</v>
      </c>
      <c r="DI278" s="315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2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6">
        <v>2712342.7066666675</v>
      </c>
      <c r="CY279" s="319">
        <v>2712342.7066666675</v>
      </c>
      <c r="CZ279" s="319">
        <v>2712342.7066666675</v>
      </c>
      <c r="DA279" s="319">
        <v>2712342.7066666675</v>
      </c>
      <c r="DB279" s="319">
        <v>2712342.7066666675</v>
      </c>
      <c r="DC279" s="319">
        <v>2712342.7066666675</v>
      </c>
      <c r="DD279" s="319">
        <v>2712342.7066666675</v>
      </c>
      <c r="DE279" s="319">
        <v>2712342.7066666675</v>
      </c>
      <c r="DF279" s="319">
        <v>2712342.7066666675</v>
      </c>
      <c r="DG279" s="319">
        <v>2712342.7066666675</v>
      </c>
      <c r="DH279" s="319">
        <v>2712342.7066666675</v>
      </c>
      <c r="DI279" s="315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2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6">
        <v>6757582.0116666639</v>
      </c>
      <c r="CY280" s="319">
        <v>6757582.0116666639</v>
      </c>
      <c r="CZ280" s="319">
        <v>6757582.0116666639</v>
      </c>
      <c r="DA280" s="319">
        <v>6757582.0116666639</v>
      </c>
      <c r="DB280" s="319">
        <v>6757582.0116666639</v>
      </c>
      <c r="DC280" s="319">
        <v>6757582.0116666639</v>
      </c>
      <c r="DD280" s="319">
        <v>6757582.0116666639</v>
      </c>
      <c r="DE280" s="319">
        <v>6757582.0116666639</v>
      </c>
      <c r="DF280" s="319">
        <v>6757582.0116666639</v>
      </c>
      <c r="DG280" s="319">
        <v>6757582.0116666639</v>
      </c>
      <c r="DH280" s="319">
        <v>6757582.0116666639</v>
      </c>
      <c r="DI280" s="315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2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6">
        <v>3473848.1883333339</v>
      </c>
      <c r="CY281" s="319">
        <v>3473848.1883333339</v>
      </c>
      <c r="CZ281" s="319">
        <v>3473848.1883333339</v>
      </c>
      <c r="DA281" s="319">
        <v>3473848.1883333339</v>
      </c>
      <c r="DB281" s="319">
        <v>3473848.1883333339</v>
      </c>
      <c r="DC281" s="319">
        <v>3473848.1883333339</v>
      </c>
      <c r="DD281" s="319">
        <v>3473848.1883333339</v>
      </c>
      <c r="DE281" s="319">
        <v>3473848.1883333339</v>
      </c>
      <c r="DF281" s="319">
        <v>3473848.1883333339</v>
      </c>
      <c r="DG281" s="319">
        <v>3473848.1883333339</v>
      </c>
      <c r="DH281" s="319">
        <v>3473848.1883333339</v>
      </c>
      <c r="DI281" s="315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2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6">
        <v>383972.43833333335</v>
      </c>
      <c r="CY282" s="319">
        <v>383972.43833333335</v>
      </c>
      <c r="CZ282" s="319">
        <v>383972.43833333335</v>
      </c>
      <c r="DA282" s="319">
        <v>383972.43833333335</v>
      </c>
      <c r="DB282" s="319">
        <v>383972.43833333335</v>
      </c>
      <c r="DC282" s="319">
        <v>383972.43833333335</v>
      </c>
      <c r="DD282" s="319">
        <v>383972.43833333335</v>
      </c>
      <c r="DE282" s="319">
        <v>383972.43833333335</v>
      </c>
      <c r="DF282" s="319">
        <v>383972.43833333335</v>
      </c>
      <c r="DG282" s="319">
        <v>383972.43833333335</v>
      </c>
      <c r="DH282" s="319">
        <v>383972.43833333335</v>
      </c>
      <c r="DI282" s="315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2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34">+SUM(CL284:CL290)</f>
        <v>901608.53416666668</v>
      </c>
      <c r="CM283" s="143">
        <f t="shared" si="34"/>
        <v>901608.53416666668</v>
      </c>
      <c r="CN283" s="143">
        <f t="shared" si="34"/>
        <v>901608.53416666668</v>
      </c>
      <c r="CO283" s="143">
        <f t="shared" si="34"/>
        <v>901608.53416666668</v>
      </c>
      <c r="CP283" s="143">
        <f t="shared" si="34"/>
        <v>901608.53416666668</v>
      </c>
      <c r="CQ283" s="143">
        <f t="shared" si="34"/>
        <v>901608.53416666668</v>
      </c>
      <c r="CR283" s="143">
        <f t="shared" si="34"/>
        <v>901608.53416666668</v>
      </c>
      <c r="CS283" s="143">
        <f t="shared" si="34"/>
        <v>901608.53416666668</v>
      </c>
      <c r="CT283" s="143">
        <f t="shared" si="34"/>
        <v>901608.53416666668</v>
      </c>
      <c r="CU283" s="143">
        <f t="shared" si="34"/>
        <v>901608.53416666668</v>
      </c>
      <c r="CV283" s="143">
        <f t="shared" si="34"/>
        <v>901608.53416666668</v>
      </c>
      <c r="CW283" s="144">
        <f t="shared" si="34"/>
        <v>901608.53416666668</v>
      </c>
      <c r="CX283" s="317">
        <f t="shared" si="34"/>
        <v>956513.66333333333</v>
      </c>
      <c r="CY283" s="320">
        <f t="shared" ref="CY283:DI283" si="35">+SUM(CY284:CY290)</f>
        <v>956513.66333333333</v>
      </c>
      <c r="CZ283" s="320">
        <f t="shared" si="35"/>
        <v>956513.66333333333</v>
      </c>
      <c r="DA283" s="320">
        <f t="shared" si="35"/>
        <v>956513.66333333333</v>
      </c>
      <c r="DB283" s="320">
        <f t="shared" si="35"/>
        <v>956513.66333333333</v>
      </c>
      <c r="DC283" s="320">
        <f t="shared" si="35"/>
        <v>956513.66333333333</v>
      </c>
      <c r="DD283" s="320">
        <f t="shared" si="35"/>
        <v>956513.66333333333</v>
      </c>
      <c r="DE283" s="320">
        <f t="shared" si="35"/>
        <v>956513.66333333333</v>
      </c>
      <c r="DF283" s="320">
        <f t="shared" si="35"/>
        <v>956513.66333333333</v>
      </c>
      <c r="DG283" s="320">
        <f t="shared" si="35"/>
        <v>956513.66333333333</v>
      </c>
      <c r="DH283" s="320">
        <f t="shared" si="35"/>
        <v>956513.66333333333</v>
      </c>
      <c r="DI283" s="318">
        <f t="shared" si="35"/>
        <v>956513.66333333333</v>
      </c>
      <c r="DJ283" s="142">
        <f>+SUM(DJ284:DJ290)</f>
        <v>968300.41833333322</v>
      </c>
      <c r="DK283" s="143">
        <f t="shared" ref="DK283:DU283" si="36">+SUM(DK284:DK290)</f>
        <v>968300.41833333322</v>
      </c>
      <c r="DL283" s="143">
        <f t="shared" si="36"/>
        <v>968300.41833333322</v>
      </c>
      <c r="DM283" s="143">
        <f t="shared" si="36"/>
        <v>968300.41833333322</v>
      </c>
      <c r="DN283" s="143">
        <f t="shared" si="36"/>
        <v>968300.41833333322</v>
      </c>
      <c r="DO283" s="143">
        <f t="shared" si="36"/>
        <v>968300.41833333322</v>
      </c>
      <c r="DP283" s="143">
        <f t="shared" si="36"/>
        <v>968300.41833333322</v>
      </c>
      <c r="DQ283" s="143">
        <f t="shared" si="36"/>
        <v>968300.41833333322</v>
      </c>
      <c r="DR283" s="143">
        <f t="shared" si="36"/>
        <v>968300.41833333322</v>
      </c>
      <c r="DS283" s="143">
        <f t="shared" si="36"/>
        <v>968300.41833333322</v>
      </c>
      <c r="DT283" s="143">
        <f t="shared" si="36"/>
        <v>968300.41833333322</v>
      </c>
      <c r="DU283" s="144">
        <f t="shared" si="36"/>
        <v>968300.41833333322</v>
      </c>
    </row>
    <row r="284" spans="1:125">
      <c r="D284" s="74" t="str">
        <f t="shared" si="12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6">
        <v>0</v>
      </c>
      <c r="CY284" s="319">
        <v>0</v>
      </c>
      <c r="CZ284" s="319">
        <v>0</v>
      </c>
      <c r="DA284" s="319">
        <v>0</v>
      </c>
      <c r="DB284" s="319">
        <v>0</v>
      </c>
      <c r="DC284" s="319">
        <v>0</v>
      </c>
      <c r="DD284" s="319">
        <v>0</v>
      </c>
      <c r="DE284" s="319">
        <v>0</v>
      </c>
      <c r="DF284" s="319">
        <v>0</v>
      </c>
      <c r="DG284" s="319">
        <v>0</v>
      </c>
      <c r="DH284" s="319">
        <v>0</v>
      </c>
      <c r="DI284" s="315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2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6">
        <v>176580.35833333331</v>
      </c>
      <c r="CY285" s="319">
        <v>176580.35833333331</v>
      </c>
      <c r="CZ285" s="319">
        <v>176580.35833333331</v>
      </c>
      <c r="DA285" s="319">
        <v>176580.35833333331</v>
      </c>
      <c r="DB285" s="319">
        <v>176580.35833333331</v>
      </c>
      <c r="DC285" s="319">
        <v>176580.35833333331</v>
      </c>
      <c r="DD285" s="319">
        <v>176580.35833333331</v>
      </c>
      <c r="DE285" s="319">
        <v>176580.35833333331</v>
      </c>
      <c r="DF285" s="319">
        <v>176580.35833333331</v>
      </c>
      <c r="DG285" s="319">
        <v>176580.35833333331</v>
      </c>
      <c r="DH285" s="319">
        <v>176580.35833333331</v>
      </c>
      <c r="DI285" s="315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2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6">
        <v>14691.803333333335</v>
      </c>
      <c r="CY286" s="319">
        <v>14691.803333333335</v>
      </c>
      <c r="CZ286" s="319">
        <v>14691.803333333335</v>
      </c>
      <c r="DA286" s="319">
        <v>14691.803333333335</v>
      </c>
      <c r="DB286" s="319">
        <v>14691.803333333335</v>
      </c>
      <c r="DC286" s="319">
        <v>14691.803333333335</v>
      </c>
      <c r="DD286" s="319">
        <v>14691.803333333335</v>
      </c>
      <c r="DE286" s="319">
        <v>14691.803333333335</v>
      </c>
      <c r="DF286" s="319">
        <v>14691.803333333335</v>
      </c>
      <c r="DG286" s="319">
        <v>14691.803333333335</v>
      </c>
      <c r="DH286" s="319">
        <v>14691.803333333335</v>
      </c>
      <c r="DI286" s="315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2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6">
        <v>8063.25</v>
      </c>
      <c r="CY287" s="319">
        <v>8063.25</v>
      </c>
      <c r="CZ287" s="319">
        <v>8063.25</v>
      </c>
      <c r="DA287" s="319">
        <v>8063.25</v>
      </c>
      <c r="DB287" s="319">
        <v>8063.25</v>
      </c>
      <c r="DC287" s="319">
        <v>8063.25</v>
      </c>
      <c r="DD287" s="319">
        <v>8063.25</v>
      </c>
      <c r="DE287" s="319">
        <v>8063.25</v>
      </c>
      <c r="DF287" s="319">
        <v>8063.25</v>
      </c>
      <c r="DG287" s="319">
        <v>8063.25</v>
      </c>
      <c r="DH287" s="319">
        <v>8063.25</v>
      </c>
      <c r="DI287" s="315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7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6">
        <v>50250.643333333333</v>
      </c>
      <c r="CY288" s="319">
        <v>50250.643333333333</v>
      </c>
      <c r="CZ288" s="319">
        <v>50250.643333333333</v>
      </c>
      <c r="DA288" s="319">
        <v>50250.643333333333</v>
      </c>
      <c r="DB288" s="319">
        <v>50250.643333333333</v>
      </c>
      <c r="DC288" s="319">
        <v>50250.643333333333</v>
      </c>
      <c r="DD288" s="319">
        <v>50250.643333333333</v>
      </c>
      <c r="DE288" s="319">
        <v>50250.643333333333</v>
      </c>
      <c r="DF288" s="319">
        <v>50250.643333333333</v>
      </c>
      <c r="DG288" s="319">
        <v>50250.643333333333</v>
      </c>
      <c r="DH288" s="319">
        <v>50250.643333333333</v>
      </c>
      <c r="DI288" s="315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7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6">
        <v>33333.333333333336</v>
      </c>
      <c r="CY289" s="319">
        <v>33333.333333333336</v>
      </c>
      <c r="CZ289" s="319">
        <v>33333.333333333336</v>
      </c>
      <c r="DA289" s="319">
        <v>33333.333333333336</v>
      </c>
      <c r="DB289" s="319">
        <v>33333.333333333336</v>
      </c>
      <c r="DC289" s="319">
        <v>33333.333333333336</v>
      </c>
      <c r="DD289" s="319">
        <v>33333.333333333336</v>
      </c>
      <c r="DE289" s="319">
        <v>33333.333333333336</v>
      </c>
      <c r="DF289" s="319">
        <v>33333.333333333336</v>
      </c>
      <c r="DG289" s="319">
        <v>33333.333333333336</v>
      </c>
      <c r="DH289" s="319">
        <v>33333.333333333336</v>
      </c>
      <c r="DI289" s="315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7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6">
        <v>673594.27500000002</v>
      </c>
      <c r="CY290" s="319">
        <v>673594.27500000002</v>
      </c>
      <c r="CZ290" s="319">
        <v>673594.27500000002</v>
      </c>
      <c r="DA290" s="319">
        <v>673594.27500000002</v>
      </c>
      <c r="DB290" s="319">
        <v>673594.27500000002</v>
      </c>
      <c r="DC290" s="319">
        <v>673594.27500000002</v>
      </c>
      <c r="DD290" s="319">
        <v>673594.27500000002</v>
      </c>
      <c r="DE290" s="319">
        <v>673594.27500000002</v>
      </c>
      <c r="DF290" s="319">
        <v>673594.27500000002</v>
      </c>
      <c r="DG290" s="319">
        <v>673594.27500000002</v>
      </c>
      <c r="DH290" s="319">
        <v>673594.27500000002</v>
      </c>
      <c r="DI290" s="315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7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8">+SUM(CL292:CL297)</f>
        <v>2109966.5125000002</v>
      </c>
      <c r="CM291" s="143">
        <f t="shared" si="38"/>
        <v>2109966.5125000002</v>
      </c>
      <c r="CN291" s="143">
        <f t="shared" si="38"/>
        <v>2109966.5125000002</v>
      </c>
      <c r="CO291" s="143">
        <f t="shared" si="38"/>
        <v>2109966.5125000002</v>
      </c>
      <c r="CP291" s="143">
        <f t="shared" si="38"/>
        <v>2109966.5125000002</v>
      </c>
      <c r="CQ291" s="143">
        <f t="shared" si="38"/>
        <v>2109966.5125000002</v>
      </c>
      <c r="CR291" s="143">
        <f t="shared" si="38"/>
        <v>2109966.5125000002</v>
      </c>
      <c r="CS291" s="143">
        <f t="shared" si="38"/>
        <v>2109966.5125000002</v>
      </c>
      <c r="CT291" s="143">
        <f t="shared" si="38"/>
        <v>2109966.5125000002</v>
      </c>
      <c r="CU291" s="143">
        <f t="shared" si="38"/>
        <v>2109966.5125000002</v>
      </c>
      <c r="CV291" s="143">
        <f t="shared" si="38"/>
        <v>2109966.5125000002</v>
      </c>
      <c r="CW291" s="144">
        <f t="shared" si="38"/>
        <v>2109966.5125000002</v>
      </c>
      <c r="CX291" s="317">
        <f t="shared" si="38"/>
        <v>2567060.8260771562</v>
      </c>
      <c r="CY291" s="320">
        <f t="shared" ref="CY291:DI291" si="39">+SUM(CY292:CY297)</f>
        <v>2567060.8260771562</v>
      </c>
      <c r="CZ291" s="320">
        <f t="shared" si="39"/>
        <v>2567060.8260771562</v>
      </c>
      <c r="DA291" s="320">
        <f t="shared" si="39"/>
        <v>2567060.8260771562</v>
      </c>
      <c r="DB291" s="320">
        <f t="shared" si="39"/>
        <v>2567060.8260771562</v>
      </c>
      <c r="DC291" s="320">
        <f t="shared" si="39"/>
        <v>2567060.8260771562</v>
      </c>
      <c r="DD291" s="320">
        <f t="shared" si="39"/>
        <v>2567060.8260771562</v>
      </c>
      <c r="DE291" s="320">
        <f t="shared" si="39"/>
        <v>2567060.8260771562</v>
      </c>
      <c r="DF291" s="320">
        <f t="shared" si="39"/>
        <v>2567060.8260771562</v>
      </c>
      <c r="DG291" s="320">
        <f t="shared" si="39"/>
        <v>2567060.8260771562</v>
      </c>
      <c r="DH291" s="320">
        <f t="shared" si="39"/>
        <v>2567060.8260771562</v>
      </c>
      <c r="DI291" s="318">
        <f t="shared" si="39"/>
        <v>2567060.8260771562</v>
      </c>
      <c r="DJ291" s="142">
        <f>+SUM(DJ292:DJ297)</f>
        <v>2450506.84</v>
      </c>
      <c r="DK291" s="143">
        <f t="shared" ref="DK291:DU291" si="40">+SUM(DK292:DK297)</f>
        <v>2450506.84</v>
      </c>
      <c r="DL291" s="143">
        <f t="shared" si="40"/>
        <v>2450506.84</v>
      </c>
      <c r="DM291" s="143">
        <f t="shared" si="40"/>
        <v>2450506.84</v>
      </c>
      <c r="DN291" s="143">
        <f t="shared" si="40"/>
        <v>2450506.84</v>
      </c>
      <c r="DO291" s="143">
        <f t="shared" si="40"/>
        <v>2450506.84</v>
      </c>
      <c r="DP291" s="143">
        <f t="shared" si="40"/>
        <v>2450506.84</v>
      </c>
      <c r="DQ291" s="143">
        <f t="shared" si="40"/>
        <v>2450506.84</v>
      </c>
      <c r="DR291" s="143">
        <f t="shared" si="40"/>
        <v>2450506.84</v>
      </c>
      <c r="DS291" s="143">
        <f t="shared" si="40"/>
        <v>2450506.84</v>
      </c>
      <c r="DT291" s="143">
        <f t="shared" si="40"/>
        <v>2450506.84</v>
      </c>
      <c r="DU291" s="144">
        <f t="shared" si="40"/>
        <v>2450506.84</v>
      </c>
    </row>
    <row r="292" spans="1:125">
      <c r="D292" s="74" t="str">
        <f t="shared" si="37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6">
        <v>509745.79880760954</v>
      </c>
      <c r="CY292" s="319">
        <v>509745.79880760954</v>
      </c>
      <c r="CZ292" s="319">
        <v>509745.79880760954</v>
      </c>
      <c r="DA292" s="319">
        <v>509745.79880760954</v>
      </c>
      <c r="DB292" s="319">
        <v>509745.79880760954</v>
      </c>
      <c r="DC292" s="319">
        <v>509745.79880760954</v>
      </c>
      <c r="DD292" s="319">
        <v>509745.79880760954</v>
      </c>
      <c r="DE292" s="319">
        <v>509745.79880760954</v>
      </c>
      <c r="DF292" s="319">
        <v>509745.79880760954</v>
      </c>
      <c r="DG292" s="319">
        <v>509745.79880760954</v>
      </c>
      <c r="DH292" s="319">
        <v>509745.79880760954</v>
      </c>
      <c r="DI292" s="315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7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6">
        <v>68000.435934037057</v>
      </c>
      <c r="CY293" s="319">
        <v>68000.435934037057</v>
      </c>
      <c r="CZ293" s="319">
        <v>68000.435934037057</v>
      </c>
      <c r="DA293" s="319">
        <v>68000.435934037057</v>
      </c>
      <c r="DB293" s="319">
        <v>68000.435934037057</v>
      </c>
      <c r="DC293" s="319">
        <v>68000.435934037057</v>
      </c>
      <c r="DD293" s="319">
        <v>68000.435934037057</v>
      </c>
      <c r="DE293" s="319">
        <v>68000.435934037057</v>
      </c>
      <c r="DF293" s="319">
        <v>68000.435934037057</v>
      </c>
      <c r="DG293" s="319">
        <v>68000.435934037057</v>
      </c>
      <c r="DH293" s="319">
        <v>68000.435934037057</v>
      </c>
      <c r="DI293" s="315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7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6">
        <v>504921.06750279834</v>
      </c>
      <c r="CY294" s="319">
        <v>504921.06750279834</v>
      </c>
      <c r="CZ294" s="319">
        <v>504921.06750279834</v>
      </c>
      <c r="DA294" s="319">
        <v>504921.06750279834</v>
      </c>
      <c r="DB294" s="319">
        <v>504921.06750279834</v>
      </c>
      <c r="DC294" s="319">
        <v>504921.06750279834</v>
      </c>
      <c r="DD294" s="319">
        <v>504921.06750279834</v>
      </c>
      <c r="DE294" s="319">
        <v>504921.06750279834</v>
      </c>
      <c r="DF294" s="319">
        <v>504921.06750279834</v>
      </c>
      <c r="DG294" s="319">
        <v>504921.06750279834</v>
      </c>
      <c r="DH294" s="319">
        <v>504921.06750279834</v>
      </c>
      <c r="DI294" s="315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7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6">
        <v>570061.04204176902</v>
      </c>
      <c r="CY295" s="319">
        <v>570061.04204176902</v>
      </c>
      <c r="CZ295" s="319">
        <v>570061.04204176902</v>
      </c>
      <c r="DA295" s="319">
        <v>570061.04204176902</v>
      </c>
      <c r="DB295" s="319">
        <v>570061.04204176902</v>
      </c>
      <c r="DC295" s="319">
        <v>570061.04204176902</v>
      </c>
      <c r="DD295" s="319">
        <v>570061.04204176902</v>
      </c>
      <c r="DE295" s="319">
        <v>570061.04204176902</v>
      </c>
      <c r="DF295" s="319">
        <v>570061.04204176902</v>
      </c>
      <c r="DG295" s="319">
        <v>570061.04204176902</v>
      </c>
      <c r="DH295" s="319">
        <v>570061.04204176902</v>
      </c>
      <c r="DI295" s="315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7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6">
        <v>894502.49057674524</v>
      </c>
      <c r="CY296" s="319">
        <v>894502.49057674524</v>
      </c>
      <c r="CZ296" s="319">
        <v>894502.49057674524</v>
      </c>
      <c r="DA296" s="319">
        <v>894502.49057674524</v>
      </c>
      <c r="DB296" s="319">
        <v>894502.49057674524</v>
      </c>
      <c r="DC296" s="319">
        <v>894502.49057674524</v>
      </c>
      <c r="DD296" s="319">
        <v>894502.49057674524</v>
      </c>
      <c r="DE296" s="319">
        <v>894502.49057674524</v>
      </c>
      <c r="DF296" s="319">
        <v>894502.49057674524</v>
      </c>
      <c r="DG296" s="319">
        <v>894502.49057674524</v>
      </c>
      <c r="DH296" s="319">
        <v>894502.49057674524</v>
      </c>
      <c r="DI296" s="315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7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6">
        <v>19829.9912141971</v>
      </c>
      <c r="CY297" s="319">
        <v>19829.9912141971</v>
      </c>
      <c r="CZ297" s="319">
        <v>19829.9912141971</v>
      </c>
      <c r="DA297" s="319">
        <v>19829.9912141971</v>
      </c>
      <c r="DB297" s="319">
        <v>19829.9912141971</v>
      </c>
      <c r="DC297" s="319">
        <v>19829.9912141971</v>
      </c>
      <c r="DD297" s="319">
        <v>19829.9912141971</v>
      </c>
      <c r="DE297" s="319">
        <v>19829.9912141971</v>
      </c>
      <c r="DF297" s="319">
        <v>19829.9912141971</v>
      </c>
      <c r="DG297" s="319">
        <v>19829.9912141971</v>
      </c>
      <c r="DH297" s="319">
        <v>19829.9912141971</v>
      </c>
      <c r="DI297" s="315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7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41">+SUM(CL299:CL307)</f>
        <v>3636728.03</v>
      </c>
      <c r="CM298" s="143">
        <f t="shared" si="41"/>
        <v>3636728.03</v>
      </c>
      <c r="CN298" s="143">
        <f t="shared" si="41"/>
        <v>3636728.03</v>
      </c>
      <c r="CO298" s="143">
        <f t="shared" si="41"/>
        <v>3636728.03</v>
      </c>
      <c r="CP298" s="143">
        <f t="shared" si="41"/>
        <v>3636728.03</v>
      </c>
      <c r="CQ298" s="143">
        <f t="shared" si="41"/>
        <v>3636728.03</v>
      </c>
      <c r="CR298" s="143">
        <f t="shared" si="41"/>
        <v>3636728.03</v>
      </c>
      <c r="CS298" s="143">
        <f t="shared" si="41"/>
        <v>3636728.03</v>
      </c>
      <c r="CT298" s="143">
        <f t="shared" si="41"/>
        <v>3636728.03</v>
      </c>
      <c r="CU298" s="143">
        <f t="shared" si="41"/>
        <v>3636728.03</v>
      </c>
      <c r="CV298" s="143">
        <f t="shared" si="41"/>
        <v>3636728.03</v>
      </c>
      <c r="CW298" s="144">
        <f t="shared" si="41"/>
        <v>3636728.03</v>
      </c>
      <c r="CX298" s="317">
        <f t="shared" si="41"/>
        <v>3555210.7859614557</v>
      </c>
      <c r="CY298" s="320">
        <f t="shared" ref="CY298:DI298" si="42">+SUM(CY299:CY307)</f>
        <v>3555210.7859614557</v>
      </c>
      <c r="CZ298" s="320">
        <f t="shared" si="42"/>
        <v>3555210.7859614557</v>
      </c>
      <c r="DA298" s="320">
        <f t="shared" si="42"/>
        <v>3555210.7859614557</v>
      </c>
      <c r="DB298" s="320">
        <f t="shared" si="42"/>
        <v>3555210.7859614557</v>
      </c>
      <c r="DC298" s="320">
        <f t="shared" si="42"/>
        <v>3555210.7859614557</v>
      </c>
      <c r="DD298" s="320">
        <f t="shared" si="42"/>
        <v>3555210.7859614557</v>
      </c>
      <c r="DE298" s="320">
        <f t="shared" si="42"/>
        <v>3555210.7859614557</v>
      </c>
      <c r="DF298" s="320">
        <f t="shared" si="42"/>
        <v>3555210.7859614557</v>
      </c>
      <c r="DG298" s="320">
        <f t="shared" si="42"/>
        <v>3555210.7859614557</v>
      </c>
      <c r="DH298" s="320">
        <f t="shared" si="42"/>
        <v>3555210.7859614557</v>
      </c>
      <c r="DI298" s="318">
        <f t="shared" si="42"/>
        <v>3555210.7859614557</v>
      </c>
      <c r="DJ298" s="142">
        <f>+SUM(DJ299:DJ307)</f>
        <v>3460881.1266666669</v>
      </c>
      <c r="DK298" s="143">
        <f t="shared" ref="DK298:DU298" si="43">+SUM(DK299:DK307)</f>
        <v>3460881.1266666669</v>
      </c>
      <c r="DL298" s="143">
        <f t="shared" si="43"/>
        <v>3460881.1266666669</v>
      </c>
      <c r="DM298" s="143">
        <f t="shared" si="43"/>
        <v>3460881.1266666669</v>
      </c>
      <c r="DN298" s="143">
        <f t="shared" si="43"/>
        <v>3460881.1266666669</v>
      </c>
      <c r="DO298" s="143">
        <f t="shared" si="43"/>
        <v>3460881.1266666669</v>
      </c>
      <c r="DP298" s="143">
        <f t="shared" si="43"/>
        <v>3460881.1266666669</v>
      </c>
      <c r="DQ298" s="143">
        <f t="shared" si="43"/>
        <v>3460881.1266666669</v>
      </c>
      <c r="DR298" s="143">
        <f t="shared" si="43"/>
        <v>3460881.1266666669</v>
      </c>
      <c r="DS298" s="143">
        <f t="shared" si="43"/>
        <v>3460881.1266666669</v>
      </c>
      <c r="DT298" s="143">
        <f t="shared" si="43"/>
        <v>3460881.1266666669</v>
      </c>
      <c r="DU298" s="144">
        <f t="shared" si="43"/>
        <v>3460881.1266666669</v>
      </c>
    </row>
    <row r="299" spans="1:125">
      <c r="D299" s="74" t="str">
        <f t="shared" si="37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6">
        <v>474900.64720598352</v>
      </c>
      <c r="CY299" s="319">
        <v>474900.64720598352</v>
      </c>
      <c r="CZ299" s="319">
        <v>474900.64720598352</v>
      </c>
      <c r="DA299" s="319">
        <v>474900.64720598352</v>
      </c>
      <c r="DB299" s="319">
        <v>474900.64720598352</v>
      </c>
      <c r="DC299" s="319">
        <v>474900.64720598352</v>
      </c>
      <c r="DD299" s="319">
        <v>474900.64720598352</v>
      </c>
      <c r="DE299" s="319">
        <v>474900.64720598352</v>
      </c>
      <c r="DF299" s="319">
        <v>474900.64720598352</v>
      </c>
      <c r="DG299" s="319">
        <v>474900.64720598352</v>
      </c>
      <c r="DH299" s="319">
        <v>474900.64720598352</v>
      </c>
      <c r="DI299" s="315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7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6">
        <v>36601.72000316067</v>
      </c>
      <c r="CY300" s="319">
        <v>36601.72000316067</v>
      </c>
      <c r="CZ300" s="319">
        <v>36601.72000316067</v>
      </c>
      <c r="DA300" s="319">
        <v>36601.72000316067</v>
      </c>
      <c r="DB300" s="319">
        <v>36601.72000316067</v>
      </c>
      <c r="DC300" s="319">
        <v>36601.72000316067</v>
      </c>
      <c r="DD300" s="319">
        <v>36601.72000316067</v>
      </c>
      <c r="DE300" s="319">
        <v>36601.72000316067</v>
      </c>
      <c r="DF300" s="319">
        <v>36601.72000316067</v>
      </c>
      <c r="DG300" s="319">
        <v>36601.72000316067</v>
      </c>
      <c r="DH300" s="319">
        <v>36601.72000316067</v>
      </c>
      <c r="DI300" s="315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7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6">
        <v>554477.60404232587</v>
      </c>
      <c r="CY301" s="319">
        <v>554477.60404232587</v>
      </c>
      <c r="CZ301" s="319">
        <v>554477.60404232587</v>
      </c>
      <c r="DA301" s="319">
        <v>554477.60404232587</v>
      </c>
      <c r="DB301" s="319">
        <v>554477.60404232587</v>
      </c>
      <c r="DC301" s="319">
        <v>554477.60404232587</v>
      </c>
      <c r="DD301" s="319">
        <v>554477.60404232587</v>
      </c>
      <c r="DE301" s="319">
        <v>554477.60404232587</v>
      </c>
      <c r="DF301" s="319">
        <v>554477.60404232587</v>
      </c>
      <c r="DG301" s="319">
        <v>554477.60404232587</v>
      </c>
      <c r="DH301" s="319">
        <v>554477.60404232587</v>
      </c>
      <c r="DI301" s="315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7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6">
        <v>255268.47321223555</v>
      </c>
      <c r="CY302" s="319">
        <v>255268.47321223555</v>
      </c>
      <c r="CZ302" s="319">
        <v>255268.47321223555</v>
      </c>
      <c r="DA302" s="319">
        <v>255268.47321223555</v>
      </c>
      <c r="DB302" s="319">
        <v>255268.47321223555</v>
      </c>
      <c r="DC302" s="319">
        <v>255268.47321223555</v>
      </c>
      <c r="DD302" s="319">
        <v>255268.47321223555</v>
      </c>
      <c r="DE302" s="319">
        <v>255268.47321223555</v>
      </c>
      <c r="DF302" s="319">
        <v>255268.47321223555</v>
      </c>
      <c r="DG302" s="319">
        <v>255268.47321223555</v>
      </c>
      <c r="DH302" s="319">
        <v>255268.47321223555</v>
      </c>
      <c r="DI302" s="315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7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6">
        <v>95320.115048602951</v>
      </c>
      <c r="CY303" s="319">
        <v>95320.115048602951</v>
      </c>
      <c r="CZ303" s="319">
        <v>95320.115048602951</v>
      </c>
      <c r="DA303" s="319">
        <v>95320.115048602951</v>
      </c>
      <c r="DB303" s="319">
        <v>95320.115048602951</v>
      </c>
      <c r="DC303" s="319">
        <v>95320.115048602951</v>
      </c>
      <c r="DD303" s="319">
        <v>95320.115048602951</v>
      </c>
      <c r="DE303" s="319">
        <v>95320.115048602951</v>
      </c>
      <c r="DF303" s="319">
        <v>95320.115048602951</v>
      </c>
      <c r="DG303" s="319">
        <v>95320.115048602951</v>
      </c>
      <c r="DH303" s="319">
        <v>95320.115048602951</v>
      </c>
      <c r="DI303" s="315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7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6">
        <v>191362.34434435467</v>
      </c>
      <c r="CY304" s="319">
        <v>191362.34434435467</v>
      </c>
      <c r="CZ304" s="319">
        <v>191362.34434435467</v>
      </c>
      <c r="DA304" s="319">
        <v>191362.34434435467</v>
      </c>
      <c r="DB304" s="319">
        <v>191362.34434435467</v>
      </c>
      <c r="DC304" s="319">
        <v>191362.34434435467</v>
      </c>
      <c r="DD304" s="319">
        <v>191362.34434435467</v>
      </c>
      <c r="DE304" s="319">
        <v>191362.34434435467</v>
      </c>
      <c r="DF304" s="319">
        <v>191362.34434435467</v>
      </c>
      <c r="DG304" s="319">
        <v>191362.34434435467</v>
      </c>
      <c r="DH304" s="319">
        <v>191362.34434435467</v>
      </c>
      <c r="DI304" s="315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7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6">
        <v>1378043.4232588904</v>
      </c>
      <c r="CY305" s="319">
        <v>1378043.4232588904</v>
      </c>
      <c r="CZ305" s="319">
        <v>1378043.4232588904</v>
      </c>
      <c r="DA305" s="319">
        <v>1378043.4232588904</v>
      </c>
      <c r="DB305" s="319">
        <v>1378043.4232588904</v>
      </c>
      <c r="DC305" s="319">
        <v>1378043.4232588904</v>
      </c>
      <c r="DD305" s="319">
        <v>1378043.4232588904</v>
      </c>
      <c r="DE305" s="319">
        <v>1378043.4232588904</v>
      </c>
      <c r="DF305" s="319">
        <v>1378043.4232588904</v>
      </c>
      <c r="DG305" s="319">
        <v>1378043.4232588904</v>
      </c>
      <c r="DH305" s="319">
        <v>1378043.4232588904</v>
      </c>
      <c r="DI305" s="315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7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6">
        <v>105093.75354828646</v>
      </c>
      <c r="CY306" s="319">
        <v>105093.75354828646</v>
      </c>
      <c r="CZ306" s="319">
        <v>105093.75354828646</v>
      </c>
      <c r="DA306" s="319">
        <v>105093.75354828646</v>
      </c>
      <c r="DB306" s="319">
        <v>105093.75354828646</v>
      </c>
      <c r="DC306" s="319">
        <v>105093.75354828646</v>
      </c>
      <c r="DD306" s="319">
        <v>105093.75354828646</v>
      </c>
      <c r="DE306" s="319">
        <v>105093.75354828646</v>
      </c>
      <c r="DF306" s="319">
        <v>105093.75354828646</v>
      </c>
      <c r="DG306" s="319">
        <v>105093.75354828646</v>
      </c>
      <c r="DH306" s="319">
        <v>105093.75354828646</v>
      </c>
      <c r="DI306" s="315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7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6">
        <v>464142.70529761608</v>
      </c>
      <c r="CY307" s="319">
        <v>464142.70529761608</v>
      </c>
      <c r="CZ307" s="319">
        <v>464142.70529761608</v>
      </c>
      <c r="DA307" s="319">
        <v>464142.70529761608</v>
      </c>
      <c r="DB307" s="319">
        <v>464142.70529761608</v>
      </c>
      <c r="DC307" s="319">
        <v>464142.70529761608</v>
      </c>
      <c r="DD307" s="319">
        <v>464142.70529761608</v>
      </c>
      <c r="DE307" s="319">
        <v>464142.70529761608</v>
      </c>
      <c r="DF307" s="319">
        <v>464142.70529761608</v>
      </c>
      <c r="DG307" s="319">
        <v>464142.70529761608</v>
      </c>
      <c r="DH307" s="319">
        <v>464142.70529761608</v>
      </c>
      <c r="DI307" s="315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7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44">+SUM(CL309:CL311)</f>
        <v>1705556.6708333332</v>
      </c>
      <c r="CM308" s="143">
        <f t="shared" si="44"/>
        <v>1705556.6708333332</v>
      </c>
      <c r="CN308" s="143">
        <f t="shared" si="44"/>
        <v>1705556.6708333332</v>
      </c>
      <c r="CO308" s="143">
        <f t="shared" si="44"/>
        <v>1705556.6708333332</v>
      </c>
      <c r="CP308" s="143">
        <f t="shared" si="44"/>
        <v>1705556.6708333332</v>
      </c>
      <c r="CQ308" s="143">
        <f t="shared" si="44"/>
        <v>1705556.6708333332</v>
      </c>
      <c r="CR308" s="143">
        <f t="shared" si="44"/>
        <v>1705556.6708333332</v>
      </c>
      <c r="CS308" s="143">
        <f t="shared" si="44"/>
        <v>1705556.6708333332</v>
      </c>
      <c r="CT308" s="143">
        <f t="shared" si="44"/>
        <v>1705556.6708333332</v>
      </c>
      <c r="CU308" s="143">
        <f t="shared" si="44"/>
        <v>1705556.6708333332</v>
      </c>
      <c r="CV308" s="143">
        <f t="shared" si="44"/>
        <v>1705556.6708333332</v>
      </c>
      <c r="CW308" s="144">
        <f t="shared" si="44"/>
        <v>1705556.6708333332</v>
      </c>
      <c r="CX308" s="317">
        <f t="shared" si="44"/>
        <v>1804616.9333333331</v>
      </c>
      <c r="CY308" s="320">
        <f t="shared" ref="CY308:DI308" si="45">+SUM(CY309:CY311)</f>
        <v>1804616.9333333331</v>
      </c>
      <c r="CZ308" s="320">
        <f t="shared" si="45"/>
        <v>1804616.9333333331</v>
      </c>
      <c r="DA308" s="320">
        <f t="shared" si="45"/>
        <v>1804616.9333333331</v>
      </c>
      <c r="DB308" s="320">
        <f t="shared" si="45"/>
        <v>1804616.9333333331</v>
      </c>
      <c r="DC308" s="320">
        <f t="shared" si="45"/>
        <v>1804616.9333333331</v>
      </c>
      <c r="DD308" s="320">
        <f t="shared" si="45"/>
        <v>1804616.9333333331</v>
      </c>
      <c r="DE308" s="320">
        <f t="shared" si="45"/>
        <v>1804616.9333333331</v>
      </c>
      <c r="DF308" s="320">
        <f t="shared" si="45"/>
        <v>1804616.9333333331</v>
      </c>
      <c r="DG308" s="320">
        <f t="shared" si="45"/>
        <v>1804616.9333333331</v>
      </c>
      <c r="DH308" s="320">
        <f t="shared" si="45"/>
        <v>1804616.9333333331</v>
      </c>
      <c r="DI308" s="318">
        <f t="shared" si="45"/>
        <v>1804116.9333333331</v>
      </c>
      <c r="DJ308" s="142">
        <f>+SUM(DJ309:DJ311)</f>
        <v>1734268.4441666668</v>
      </c>
      <c r="DK308" s="143">
        <f t="shared" ref="DK308:DU308" si="46">+SUM(DK309:DK311)</f>
        <v>1734268.4441666668</v>
      </c>
      <c r="DL308" s="143">
        <f t="shared" si="46"/>
        <v>1734268.4441666668</v>
      </c>
      <c r="DM308" s="143">
        <f t="shared" si="46"/>
        <v>1734268.4441666668</v>
      </c>
      <c r="DN308" s="143">
        <f t="shared" si="46"/>
        <v>1734268.4441666668</v>
      </c>
      <c r="DO308" s="143">
        <f t="shared" si="46"/>
        <v>1734268.4441666668</v>
      </c>
      <c r="DP308" s="143">
        <f t="shared" si="46"/>
        <v>1734268.4441666668</v>
      </c>
      <c r="DQ308" s="143">
        <f t="shared" si="46"/>
        <v>1734268.4441666668</v>
      </c>
      <c r="DR308" s="143">
        <f t="shared" si="46"/>
        <v>1734268.4441666668</v>
      </c>
      <c r="DS308" s="143">
        <f t="shared" si="46"/>
        <v>1734268.4441666668</v>
      </c>
      <c r="DT308" s="143">
        <f t="shared" si="46"/>
        <v>1734268.4441666668</v>
      </c>
      <c r="DU308" s="144">
        <f t="shared" si="46"/>
        <v>1734268.4441666668</v>
      </c>
    </row>
    <row r="309" spans="1:125">
      <c r="D309" s="74" t="str">
        <f t="shared" si="37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6">
        <v>1391775.75</v>
      </c>
      <c r="CY309" s="319">
        <v>1391775.75</v>
      </c>
      <c r="CZ309" s="319">
        <v>1391775.75</v>
      </c>
      <c r="DA309" s="319">
        <v>1391775.75</v>
      </c>
      <c r="DB309" s="319">
        <v>1391775.75</v>
      </c>
      <c r="DC309" s="319">
        <v>1391775.75</v>
      </c>
      <c r="DD309" s="319">
        <v>1391775.75</v>
      </c>
      <c r="DE309" s="319">
        <v>1391775.75</v>
      </c>
      <c r="DF309" s="319">
        <v>1391775.75</v>
      </c>
      <c r="DG309" s="319">
        <v>1391775.75</v>
      </c>
      <c r="DH309" s="319">
        <v>1391775.75</v>
      </c>
      <c r="DI309" s="315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7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6">
        <v>125527.68416666666</v>
      </c>
      <c r="CY310" s="319">
        <v>125527.68416666666</v>
      </c>
      <c r="CZ310" s="319">
        <v>125527.68416666666</v>
      </c>
      <c r="DA310" s="319">
        <v>125527.68416666666</v>
      </c>
      <c r="DB310" s="319">
        <v>125527.68416666666</v>
      </c>
      <c r="DC310" s="319">
        <v>125527.68416666666</v>
      </c>
      <c r="DD310" s="319">
        <v>125527.68416666666</v>
      </c>
      <c r="DE310" s="319">
        <v>125527.68416666666</v>
      </c>
      <c r="DF310" s="319">
        <v>125527.68416666666</v>
      </c>
      <c r="DG310" s="319">
        <v>125527.68416666666</v>
      </c>
      <c r="DH310" s="319">
        <v>125527.68416666666</v>
      </c>
      <c r="DI310" s="315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7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6">
        <v>287313.49916666659</v>
      </c>
      <c r="CY311" s="319">
        <v>287313.49916666659</v>
      </c>
      <c r="CZ311" s="319">
        <v>287313.49916666659</v>
      </c>
      <c r="DA311" s="319">
        <v>287313.49916666659</v>
      </c>
      <c r="DB311" s="319">
        <v>287313.49916666659</v>
      </c>
      <c r="DC311" s="319">
        <v>287313.49916666659</v>
      </c>
      <c r="DD311" s="319">
        <v>287313.49916666659</v>
      </c>
      <c r="DE311" s="319">
        <v>287313.49916666659</v>
      </c>
      <c r="DF311" s="319">
        <v>287313.49916666659</v>
      </c>
      <c r="DG311" s="319">
        <v>287313.49916666659</v>
      </c>
      <c r="DH311" s="319">
        <v>287313.49916666659</v>
      </c>
      <c r="DI311" s="315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7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7">+SUM(CL313:CL314)</f>
        <v>5866967.2749999994</v>
      </c>
      <c r="CM312" s="143">
        <f t="shared" si="47"/>
        <v>5866967.2749999994</v>
      </c>
      <c r="CN312" s="143">
        <f t="shared" si="47"/>
        <v>5866967.2749999994</v>
      </c>
      <c r="CO312" s="143">
        <f t="shared" si="47"/>
        <v>5866967.2749999994</v>
      </c>
      <c r="CP312" s="143">
        <f t="shared" si="47"/>
        <v>5866967.2749999994</v>
      </c>
      <c r="CQ312" s="143">
        <f t="shared" si="47"/>
        <v>5866967.2749999994</v>
      </c>
      <c r="CR312" s="143">
        <f t="shared" si="47"/>
        <v>5866967.2749999994</v>
      </c>
      <c r="CS312" s="143">
        <f t="shared" si="47"/>
        <v>5866967.2749999994</v>
      </c>
      <c r="CT312" s="143">
        <f t="shared" si="47"/>
        <v>5866967.2749999994</v>
      </c>
      <c r="CU312" s="143">
        <f t="shared" si="47"/>
        <v>5866967.2749999994</v>
      </c>
      <c r="CV312" s="143">
        <f t="shared" si="47"/>
        <v>5866967.2749999994</v>
      </c>
      <c r="CW312" s="144">
        <f t="shared" si="47"/>
        <v>5866967.2749999994</v>
      </c>
      <c r="CX312" s="317">
        <f t="shared" si="47"/>
        <v>6297113.5108333332</v>
      </c>
      <c r="CY312" s="320">
        <f t="shared" ref="CY312:DI312" si="48">+SUM(CY313:CY314)</f>
        <v>6297113.5108333332</v>
      </c>
      <c r="CZ312" s="320">
        <f t="shared" si="48"/>
        <v>6297113.5108333332</v>
      </c>
      <c r="DA312" s="320">
        <f t="shared" si="48"/>
        <v>6297113.5108333332</v>
      </c>
      <c r="DB312" s="320">
        <f t="shared" si="48"/>
        <v>6297113.5108333332</v>
      </c>
      <c r="DC312" s="320">
        <f t="shared" si="48"/>
        <v>6297113.5108333332</v>
      </c>
      <c r="DD312" s="320">
        <f t="shared" si="48"/>
        <v>6297113.5108333332</v>
      </c>
      <c r="DE312" s="320">
        <f t="shared" si="48"/>
        <v>6297113.5108333332</v>
      </c>
      <c r="DF312" s="320">
        <f t="shared" si="48"/>
        <v>6297113.5108333332</v>
      </c>
      <c r="DG312" s="320">
        <f t="shared" si="48"/>
        <v>6297113.5108333332</v>
      </c>
      <c r="DH312" s="320">
        <f t="shared" si="48"/>
        <v>6297113.5108333332</v>
      </c>
      <c r="DI312" s="318">
        <f t="shared" si="48"/>
        <v>6297113.5108333332</v>
      </c>
      <c r="DJ312" s="142">
        <f>+SUM(DJ313:DJ314)</f>
        <v>6313823.6641666666</v>
      </c>
      <c r="DK312" s="143">
        <f t="shared" ref="DK312:DU312" si="49">+SUM(DK313:DK314)</f>
        <v>6313823.6641666666</v>
      </c>
      <c r="DL312" s="143">
        <f t="shared" si="49"/>
        <v>6313823.6641666666</v>
      </c>
      <c r="DM312" s="143">
        <f t="shared" si="49"/>
        <v>6313823.6641666666</v>
      </c>
      <c r="DN312" s="143">
        <f t="shared" si="49"/>
        <v>6313823.6641666666</v>
      </c>
      <c r="DO312" s="143">
        <f t="shared" si="49"/>
        <v>6313823.6641666666</v>
      </c>
      <c r="DP312" s="143">
        <f t="shared" si="49"/>
        <v>6313823.6641666666</v>
      </c>
      <c r="DQ312" s="143">
        <f t="shared" si="49"/>
        <v>6313823.6641666666</v>
      </c>
      <c r="DR312" s="143">
        <f t="shared" si="49"/>
        <v>6313823.6641666666</v>
      </c>
      <c r="DS312" s="143">
        <f t="shared" si="49"/>
        <v>6313823.6641666666</v>
      </c>
      <c r="DT312" s="143">
        <f t="shared" si="49"/>
        <v>6313823.6641666666</v>
      </c>
      <c r="DU312" s="144">
        <f t="shared" si="49"/>
        <v>6313823.6641666666</v>
      </c>
    </row>
    <row r="313" spans="1:125">
      <c r="D313" s="74" t="str">
        <f t="shared" si="37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6">
        <v>817754.84511759283</v>
      </c>
      <c r="CY313" s="319">
        <v>817754.84511759283</v>
      </c>
      <c r="CZ313" s="319">
        <v>817754.84511759283</v>
      </c>
      <c r="DA313" s="319">
        <v>817754.84511759283</v>
      </c>
      <c r="DB313" s="319">
        <v>817754.84511759283</v>
      </c>
      <c r="DC313" s="319">
        <v>817754.84511759283</v>
      </c>
      <c r="DD313" s="319">
        <v>817754.84511759283</v>
      </c>
      <c r="DE313" s="319">
        <v>817754.84511759283</v>
      </c>
      <c r="DF313" s="319">
        <v>817754.84511759283</v>
      </c>
      <c r="DG313" s="319">
        <v>817754.84511759283</v>
      </c>
      <c r="DH313" s="319">
        <v>817754.84511759283</v>
      </c>
      <c r="DI313" s="315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7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6">
        <v>5479358.6657157401</v>
      </c>
      <c r="CY314" s="319">
        <v>5479358.6657157401</v>
      </c>
      <c r="CZ314" s="319">
        <v>5479358.6657157401</v>
      </c>
      <c r="DA314" s="319">
        <v>5479358.6657157401</v>
      </c>
      <c r="DB314" s="319">
        <v>5479358.6657157401</v>
      </c>
      <c r="DC314" s="319">
        <v>5479358.6657157401</v>
      </c>
      <c r="DD314" s="319">
        <v>5479358.6657157401</v>
      </c>
      <c r="DE314" s="319">
        <v>5479358.6657157401</v>
      </c>
      <c r="DF314" s="319">
        <v>5479358.6657157401</v>
      </c>
      <c r="DG314" s="319">
        <v>5479358.6657157401</v>
      </c>
      <c r="DH314" s="319">
        <v>5479358.6657157401</v>
      </c>
      <c r="DI314" s="315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7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50">+SUM(CL316:CL318)</f>
        <v>656311.6166666667</v>
      </c>
      <c r="CM315" s="143">
        <f t="shared" si="50"/>
        <v>656311.6166666667</v>
      </c>
      <c r="CN315" s="143">
        <f t="shared" si="50"/>
        <v>656311.6166666667</v>
      </c>
      <c r="CO315" s="143">
        <f t="shared" si="50"/>
        <v>656311.6166666667</v>
      </c>
      <c r="CP315" s="143">
        <f t="shared" si="50"/>
        <v>656311.6166666667</v>
      </c>
      <c r="CQ315" s="143">
        <f t="shared" si="50"/>
        <v>656311.6166666667</v>
      </c>
      <c r="CR315" s="143">
        <f t="shared" si="50"/>
        <v>656311.6166666667</v>
      </c>
      <c r="CS315" s="143">
        <f t="shared" si="50"/>
        <v>656311.6166666667</v>
      </c>
      <c r="CT315" s="143">
        <f t="shared" si="50"/>
        <v>656311.6166666667</v>
      </c>
      <c r="CU315" s="143">
        <f t="shared" si="50"/>
        <v>656311.6166666667</v>
      </c>
      <c r="CV315" s="143">
        <f t="shared" si="50"/>
        <v>656311.6166666667</v>
      </c>
      <c r="CW315" s="144">
        <f t="shared" si="50"/>
        <v>656311.6166666667</v>
      </c>
      <c r="CX315" s="317">
        <f t="shared" si="50"/>
        <v>678983.51166666672</v>
      </c>
      <c r="CY315" s="320">
        <f t="shared" ref="CY315:DI315" si="51">+SUM(CY316:CY318)</f>
        <v>678983.51166666672</v>
      </c>
      <c r="CZ315" s="320">
        <f t="shared" si="51"/>
        <v>678983.51166666672</v>
      </c>
      <c r="DA315" s="320">
        <f t="shared" si="51"/>
        <v>678983.51166666672</v>
      </c>
      <c r="DB315" s="320">
        <f t="shared" si="51"/>
        <v>678983.51166666672</v>
      </c>
      <c r="DC315" s="320">
        <f t="shared" si="51"/>
        <v>678983.51166666672</v>
      </c>
      <c r="DD315" s="320">
        <f t="shared" si="51"/>
        <v>678983.51166666672</v>
      </c>
      <c r="DE315" s="320">
        <f t="shared" si="51"/>
        <v>678983.51166666672</v>
      </c>
      <c r="DF315" s="320">
        <f t="shared" si="51"/>
        <v>678983.51166666672</v>
      </c>
      <c r="DG315" s="320">
        <f t="shared" si="51"/>
        <v>678983.51166666672</v>
      </c>
      <c r="DH315" s="320">
        <f t="shared" si="51"/>
        <v>678983.51166666672</v>
      </c>
      <c r="DI315" s="318">
        <f t="shared" si="51"/>
        <v>678983.51166666672</v>
      </c>
      <c r="DJ315" s="142">
        <f>+SUM(DJ316:DJ318)</f>
        <v>693996.7074999999</v>
      </c>
      <c r="DK315" s="143">
        <f t="shared" ref="DK315:DU315" si="52">+SUM(DK316:DK318)</f>
        <v>693996.7074999999</v>
      </c>
      <c r="DL315" s="143">
        <f t="shared" si="52"/>
        <v>693996.7074999999</v>
      </c>
      <c r="DM315" s="143">
        <f t="shared" si="52"/>
        <v>693996.7074999999</v>
      </c>
      <c r="DN315" s="143">
        <f t="shared" si="52"/>
        <v>693996.7074999999</v>
      </c>
      <c r="DO315" s="143">
        <f t="shared" si="52"/>
        <v>693996.7074999999</v>
      </c>
      <c r="DP315" s="143">
        <f t="shared" si="52"/>
        <v>693996.7074999999</v>
      </c>
      <c r="DQ315" s="143">
        <f t="shared" si="52"/>
        <v>693996.7074999999</v>
      </c>
      <c r="DR315" s="143">
        <f t="shared" si="52"/>
        <v>693996.7074999999</v>
      </c>
      <c r="DS315" s="143">
        <f t="shared" si="52"/>
        <v>693996.7074999999</v>
      </c>
      <c r="DT315" s="143">
        <f t="shared" si="52"/>
        <v>693996.7074999999</v>
      </c>
      <c r="DU315" s="144">
        <f t="shared" si="52"/>
        <v>693996.7074999999</v>
      </c>
    </row>
    <row r="316" spans="1:125">
      <c r="D316" s="74" t="str">
        <f t="shared" si="37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6">
        <v>626458.00631098787</v>
      </c>
      <c r="CY316" s="319">
        <v>626458.00631098787</v>
      </c>
      <c r="CZ316" s="319">
        <v>626458.00631098787</v>
      </c>
      <c r="DA316" s="319">
        <v>626458.00631098787</v>
      </c>
      <c r="DB316" s="319">
        <v>626458.00631098787</v>
      </c>
      <c r="DC316" s="319">
        <v>626458.00631098787</v>
      </c>
      <c r="DD316" s="319">
        <v>626458.00631098787</v>
      </c>
      <c r="DE316" s="319">
        <v>626458.00631098787</v>
      </c>
      <c r="DF316" s="319">
        <v>626458.00631098787</v>
      </c>
      <c r="DG316" s="319">
        <v>626458.00631098787</v>
      </c>
      <c r="DH316" s="319">
        <v>626458.00631098787</v>
      </c>
      <c r="DI316" s="315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7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6">
        <v>51229.481959962628</v>
      </c>
      <c r="CY317" s="319">
        <v>51229.481959962628</v>
      </c>
      <c r="CZ317" s="319">
        <v>51229.481959962628</v>
      </c>
      <c r="DA317" s="319">
        <v>51229.481959962628</v>
      </c>
      <c r="DB317" s="319">
        <v>51229.481959962628</v>
      </c>
      <c r="DC317" s="319">
        <v>51229.481959962628</v>
      </c>
      <c r="DD317" s="319">
        <v>51229.481959962628</v>
      </c>
      <c r="DE317" s="319">
        <v>51229.481959962628</v>
      </c>
      <c r="DF317" s="319">
        <v>51229.481959962628</v>
      </c>
      <c r="DG317" s="319">
        <v>51229.481959962628</v>
      </c>
      <c r="DH317" s="319">
        <v>51229.481959962628</v>
      </c>
      <c r="DI317" s="315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7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6">
        <v>1296.0233957162704</v>
      </c>
      <c r="CY318" s="319">
        <v>1296.0233957162704</v>
      </c>
      <c r="CZ318" s="319">
        <v>1296.0233957162704</v>
      </c>
      <c r="DA318" s="319">
        <v>1296.0233957162704</v>
      </c>
      <c r="DB318" s="319">
        <v>1296.0233957162704</v>
      </c>
      <c r="DC318" s="319">
        <v>1296.0233957162704</v>
      </c>
      <c r="DD318" s="319">
        <v>1296.0233957162704</v>
      </c>
      <c r="DE318" s="319">
        <v>1296.0233957162704</v>
      </c>
      <c r="DF318" s="319">
        <v>1296.0233957162704</v>
      </c>
      <c r="DG318" s="319">
        <v>1296.0233957162704</v>
      </c>
      <c r="DH318" s="319">
        <v>1296.0233957162704</v>
      </c>
      <c r="DI318" s="315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7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53">+SUM(CL320:CL322)</f>
        <v>1185833.3333333333</v>
      </c>
      <c r="CM319" s="143">
        <f t="shared" si="53"/>
        <v>1185833.3333333333</v>
      </c>
      <c r="CN319" s="143">
        <f t="shared" si="53"/>
        <v>1185833.3333333333</v>
      </c>
      <c r="CO319" s="143">
        <f t="shared" si="53"/>
        <v>1185833.3333333333</v>
      </c>
      <c r="CP319" s="143">
        <f t="shared" si="53"/>
        <v>1185833.3333333333</v>
      </c>
      <c r="CQ319" s="143">
        <f t="shared" si="53"/>
        <v>1185833.3333333333</v>
      </c>
      <c r="CR319" s="143">
        <f t="shared" si="53"/>
        <v>1185833.3333333333</v>
      </c>
      <c r="CS319" s="143">
        <f t="shared" si="53"/>
        <v>1185833.3333333333</v>
      </c>
      <c r="CT319" s="143">
        <f t="shared" si="53"/>
        <v>1185833.3333333333</v>
      </c>
      <c r="CU319" s="143">
        <f t="shared" si="53"/>
        <v>1185833.3333333333</v>
      </c>
      <c r="CV319" s="143">
        <f t="shared" si="53"/>
        <v>1185833.3333333333</v>
      </c>
      <c r="CW319" s="144">
        <f t="shared" si="53"/>
        <v>1185833.3333333333</v>
      </c>
      <c r="CX319" s="317">
        <f t="shared" si="53"/>
        <v>1572883.3333333333</v>
      </c>
      <c r="CY319" s="320">
        <f t="shared" ref="CY319:DI319" si="54">+SUM(CY320:CY322)</f>
        <v>1572883.3333333333</v>
      </c>
      <c r="CZ319" s="320">
        <f t="shared" si="54"/>
        <v>1572883.3333333333</v>
      </c>
      <c r="DA319" s="320">
        <f t="shared" si="54"/>
        <v>1572883.3333333333</v>
      </c>
      <c r="DB319" s="320">
        <f t="shared" si="54"/>
        <v>1572883.3333333333</v>
      </c>
      <c r="DC319" s="320">
        <f t="shared" si="54"/>
        <v>1572883.3333333333</v>
      </c>
      <c r="DD319" s="320">
        <f t="shared" si="54"/>
        <v>1572883.3333333333</v>
      </c>
      <c r="DE319" s="320">
        <f t="shared" si="54"/>
        <v>1572883.3333333333</v>
      </c>
      <c r="DF319" s="320">
        <f t="shared" si="54"/>
        <v>1572883.3333333333</v>
      </c>
      <c r="DG319" s="320">
        <f t="shared" si="54"/>
        <v>1572883.3333333333</v>
      </c>
      <c r="DH319" s="320">
        <f t="shared" si="54"/>
        <v>1572883.3333333333</v>
      </c>
      <c r="DI319" s="318">
        <f t="shared" si="54"/>
        <v>1572883.3333333333</v>
      </c>
      <c r="DJ319" s="142">
        <f>+SUM(DJ320:DJ322)</f>
        <v>1770966.6666666667</v>
      </c>
      <c r="DK319" s="143">
        <f t="shared" ref="DK319:DU319" si="55">+SUM(DK320:DK322)</f>
        <v>1770966.6666666667</v>
      </c>
      <c r="DL319" s="143">
        <f t="shared" si="55"/>
        <v>1770966.6666666667</v>
      </c>
      <c r="DM319" s="143">
        <f t="shared" si="55"/>
        <v>1770966.6666666667</v>
      </c>
      <c r="DN319" s="143">
        <f t="shared" si="55"/>
        <v>1770966.6666666667</v>
      </c>
      <c r="DO319" s="143">
        <f t="shared" si="55"/>
        <v>1770966.6666666667</v>
      </c>
      <c r="DP319" s="143">
        <f t="shared" si="55"/>
        <v>1770966.6666666667</v>
      </c>
      <c r="DQ319" s="143">
        <f t="shared" si="55"/>
        <v>1770966.6666666667</v>
      </c>
      <c r="DR319" s="143">
        <f t="shared" si="55"/>
        <v>1770966.6666666667</v>
      </c>
      <c r="DS319" s="143">
        <f t="shared" si="55"/>
        <v>1770966.6666666667</v>
      </c>
      <c r="DT319" s="143">
        <f t="shared" si="55"/>
        <v>1770966.6666666667</v>
      </c>
      <c r="DU319" s="144">
        <f t="shared" si="55"/>
        <v>1770966.6666666667</v>
      </c>
    </row>
    <row r="320" spans="1:125">
      <c r="D320" s="74" t="str">
        <f t="shared" si="37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6">
        <v>1572883.3333333333</v>
      </c>
      <c r="CY320" s="319">
        <v>1572883.3333333333</v>
      </c>
      <c r="CZ320" s="319">
        <v>1572883.3333333333</v>
      </c>
      <c r="DA320" s="319">
        <v>1572883.3333333333</v>
      </c>
      <c r="DB320" s="319">
        <v>1572883.3333333333</v>
      </c>
      <c r="DC320" s="319">
        <v>1572883.3333333333</v>
      </c>
      <c r="DD320" s="319">
        <v>1572883.3333333333</v>
      </c>
      <c r="DE320" s="319">
        <v>1572883.3333333333</v>
      </c>
      <c r="DF320" s="319">
        <v>1572883.3333333333</v>
      </c>
      <c r="DG320" s="319">
        <v>1572883.3333333333</v>
      </c>
      <c r="DH320" s="319">
        <v>1572883.3333333333</v>
      </c>
      <c r="DI320" s="315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7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6">
        <v>0</v>
      </c>
      <c r="CY321" s="319">
        <v>0</v>
      </c>
      <c r="CZ321" s="319">
        <v>0</v>
      </c>
      <c r="DA321" s="319">
        <v>0</v>
      </c>
      <c r="DB321" s="319">
        <v>0</v>
      </c>
      <c r="DC321" s="319">
        <v>0</v>
      </c>
      <c r="DD321" s="319">
        <v>0</v>
      </c>
      <c r="DE321" s="319">
        <v>0</v>
      </c>
      <c r="DF321" s="319">
        <v>0</v>
      </c>
      <c r="DG321" s="319">
        <v>0</v>
      </c>
      <c r="DH321" s="319">
        <v>0</v>
      </c>
      <c r="DI321" s="315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7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6">
        <v>0</v>
      </c>
      <c r="CY322" s="319">
        <v>0</v>
      </c>
      <c r="CZ322" s="319">
        <v>0</v>
      </c>
      <c r="DA322" s="319">
        <v>0</v>
      </c>
      <c r="DB322" s="319">
        <v>0</v>
      </c>
      <c r="DC322" s="319">
        <v>0</v>
      </c>
      <c r="DD322" s="319">
        <v>0</v>
      </c>
      <c r="DE322" s="319">
        <v>0</v>
      </c>
      <c r="DF322" s="319">
        <v>0</v>
      </c>
      <c r="DG322" s="319">
        <v>0</v>
      </c>
      <c r="DH322" s="319">
        <v>0</v>
      </c>
      <c r="DI322" s="315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7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6">+SUM(CL324:CL332)</f>
        <v>2119159.9008333334</v>
      </c>
      <c r="CM323" s="143">
        <f t="shared" si="56"/>
        <v>2119159.9008333334</v>
      </c>
      <c r="CN323" s="143">
        <f t="shared" si="56"/>
        <v>2119159.9008333334</v>
      </c>
      <c r="CO323" s="143">
        <f t="shared" si="56"/>
        <v>2119159.9008333334</v>
      </c>
      <c r="CP323" s="143">
        <f t="shared" si="56"/>
        <v>2119159.9008333334</v>
      </c>
      <c r="CQ323" s="143">
        <f t="shared" si="56"/>
        <v>2119159.9008333334</v>
      </c>
      <c r="CR323" s="143">
        <f t="shared" si="56"/>
        <v>2119159.9008333334</v>
      </c>
      <c r="CS323" s="143">
        <f t="shared" si="56"/>
        <v>2119159.9008333334</v>
      </c>
      <c r="CT323" s="143">
        <f t="shared" si="56"/>
        <v>2119159.9008333334</v>
      </c>
      <c r="CU323" s="143">
        <f t="shared" si="56"/>
        <v>2119159.9008333334</v>
      </c>
      <c r="CV323" s="143">
        <f t="shared" si="56"/>
        <v>2119159.9008333334</v>
      </c>
      <c r="CW323" s="144">
        <f t="shared" si="56"/>
        <v>2119159.9008333334</v>
      </c>
      <c r="CX323" s="317">
        <f t="shared" si="56"/>
        <v>2186482.9354613866</v>
      </c>
      <c r="CY323" s="320">
        <f t="shared" ref="CY323:DI323" si="57">+SUM(CY324:CY332)</f>
        <v>2186482.9354613866</v>
      </c>
      <c r="CZ323" s="320">
        <f t="shared" si="57"/>
        <v>2186482.9354613866</v>
      </c>
      <c r="DA323" s="320">
        <f t="shared" si="57"/>
        <v>2186482.9354613866</v>
      </c>
      <c r="DB323" s="320">
        <f t="shared" si="57"/>
        <v>2186482.9354613866</v>
      </c>
      <c r="DC323" s="320">
        <f t="shared" si="57"/>
        <v>2186482.9354613866</v>
      </c>
      <c r="DD323" s="320">
        <f t="shared" si="57"/>
        <v>2186482.9354613866</v>
      </c>
      <c r="DE323" s="320">
        <f t="shared" si="57"/>
        <v>2186482.9354613866</v>
      </c>
      <c r="DF323" s="320">
        <f t="shared" si="57"/>
        <v>2186482.9354613866</v>
      </c>
      <c r="DG323" s="320">
        <f t="shared" si="57"/>
        <v>2186482.9354613866</v>
      </c>
      <c r="DH323" s="320">
        <f t="shared" si="57"/>
        <v>2186482.9354613866</v>
      </c>
      <c r="DI323" s="318">
        <f t="shared" si="57"/>
        <v>2186482.9354613866</v>
      </c>
      <c r="DJ323" s="142">
        <f>+SUM(DJ324:DJ332)</f>
        <v>2491662.8099999996</v>
      </c>
      <c r="DK323" s="143">
        <f t="shared" ref="DK323:DU323" si="58">+SUM(DK324:DK332)</f>
        <v>2491662.8099999996</v>
      </c>
      <c r="DL323" s="143">
        <f t="shared" si="58"/>
        <v>2491662.8099999996</v>
      </c>
      <c r="DM323" s="143">
        <f t="shared" si="58"/>
        <v>2491662.8099999996</v>
      </c>
      <c r="DN323" s="143">
        <f t="shared" si="58"/>
        <v>2491662.8099999996</v>
      </c>
      <c r="DO323" s="143">
        <f t="shared" si="58"/>
        <v>2491662.8099999996</v>
      </c>
      <c r="DP323" s="143">
        <f t="shared" si="58"/>
        <v>2491662.8099999996</v>
      </c>
      <c r="DQ323" s="143">
        <f t="shared" si="58"/>
        <v>2491662.8099999996</v>
      </c>
      <c r="DR323" s="143">
        <f t="shared" si="58"/>
        <v>2491662.8099999996</v>
      </c>
      <c r="DS323" s="143">
        <f t="shared" si="58"/>
        <v>2491662.8099999996</v>
      </c>
      <c r="DT323" s="143">
        <f t="shared" si="58"/>
        <v>2491662.8099999996</v>
      </c>
      <c r="DU323" s="144">
        <f t="shared" si="58"/>
        <v>2491662.8099999996</v>
      </c>
    </row>
    <row r="324" spans="1:125">
      <c r="D324" s="74" t="str">
        <f t="shared" si="37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6">
        <v>338522.19022414373</v>
      </c>
      <c r="CY324" s="319">
        <v>338522.19022414373</v>
      </c>
      <c r="CZ324" s="319">
        <v>338522.19022414373</v>
      </c>
      <c r="DA324" s="319">
        <v>338522.19022414373</v>
      </c>
      <c r="DB324" s="319">
        <v>338522.19022414373</v>
      </c>
      <c r="DC324" s="319">
        <v>338522.19022414373</v>
      </c>
      <c r="DD324" s="319">
        <v>338522.19022414373</v>
      </c>
      <c r="DE324" s="319">
        <v>338522.19022414373</v>
      </c>
      <c r="DF324" s="319">
        <v>338522.19022414373</v>
      </c>
      <c r="DG324" s="319">
        <v>338522.19022414373</v>
      </c>
      <c r="DH324" s="319">
        <v>338522.19022414373</v>
      </c>
      <c r="DI324" s="315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7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6">
        <v>198115.64551112629</v>
      </c>
      <c r="CY325" s="319">
        <v>198115.64551112629</v>
      </c>
      <c r="CZ325" s="319">
        <v>198115.64551112629</v>
      </c>
      <c r="DA325" s="319">
        <v>198115.64551112629</v>
      </c>
      <c r="DB325" s="319">
        <v>198115.64551112629</v>
      </c>
      <c r="DC325" s="319">
        <v>198115.64551112629</v>
      </c>
      <c r="DD325" s="319">
        <v>198115.64551112629</v>
      </c>
      <c r="DE325" s="319">
        <v>198115.64551112629</v>
      </c>
      <c r="DF325" s="319">
        <v>198115.64551112629</v>
      </c>
      <c r="DG325" s="319">
        <v>198115.64551112629</v>
      </c>
      <c r="DH325" s="319">
        <v>198115.64551112629</v>
      </c>
      <c r="DI325" s="315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7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6">
        <v>624553.1953420419</v>
      </c>
      <c r="CY326" s="319">
        <v>624553.1953420419</v>
      </c>
      <c r="CZ326" s="319">
        <v>624553.1953420419</v>
      </c>
      <c r="DA326" s="319">
        <v>624553.1953420419</v>
      </c>
      <c r="DB326" s="319">
        <v>624553.1953420419</v>
      </c>
      <c r="DC326" s="319">
        <v>624553.1953420419</v>
      </c>
      <c r="DD326" s="319">
        <v>624553.1953420419</v>
      </c>
      <c r="DE326" s="319">
        <v>624553.1953420419</v>
      </c>
      <c r="DF326" s="319">
        <v>624553.1953420419</v>
      </c>
      <c r="DG326" s="319">
        <v>624553.1953420419</v>
      </c>
      <c r="DH326" s="319">
        <v>624553.1953420419</v>
      </c>
      <c r="DI326" s="315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7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6">
        <v>185467.19903700319</v>
      </c>
      <c r="CY327" s="319">
        <v>185467.19903700319</v>
      </c>
      <c r="CZ327" s="319">
        <v>185467.19903700319</v>
      </c>
      <c r="DA327" s="319">
        <v>185467.19903700319</v>
      </c>
      <c r="DB327" s="319">
        <v>185467.19903700319</v>
      </c>
      <c r="DC327" s="319">
        <v>185467.19903700319</v>
      </c>
      <c r="DD327" s="319">
        <v>185467.19903700319</v>
      </c>
      <c r="DE327" s="319">
        <v>185467.19903700319</v>
      </c>
      <c r="DF327" s="319">
        <v>185467.19903700319</v>
      </c>
      <c r="DG327" s="319">
        <v>185467.19903700319</v>
      </c>
      <c r="DH327" s="319">
        <v>185467.19903700319</v>
      </c>
      <c r="DI327" s="315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7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6">
        <v>331173.49028020015</v>
      </c>
      <c r="CY328" s="319">
        <v>331173.49028020015</v>
      </c>
      <c r="CZ328" s="319">
        <v>331173.49028020015</v>
      </c>
      <c r="DA328" s="319">
        <v>331173.49028020015</v>
      </c>
      <c r="DB328" s="319">
        <v>331173.49028020015</v>
      </c>
      <c r="DC328" s="319">
        <v>331173.49028020015</v>
      </c>
      <c r="DD328" s="319">
        <v>331173.49028020015</v>
      </c>
      <c r="DE328" s="319">
        <v>331173.49028020015</v>
      </c>
      <c r="DF328" s="319">
        <v>331173.49028020015</v>
      </c>
      <c r="DG328" s="319">
        <v>331173.49028020015</v>
      </c>
      <c r="DH328" s="319">
        <v>331173.49028020015</v>
      </c>
      <c r="DI328" s="315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7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6">
        <v>301413.99206139107</v>
      </c>
      <c r="CY329" s="319">
        <v>301413.99206139107</v>
      </c>
      <c r="CZ329" s="319">
        <v>301413.99206139107</v>
      </c>
      <c r="DA329" s="319">
        <v>301413.99206139107</v>
      </c>
      <c r="DB329" s="319">
        <v>301413.99206139107</v>
      </c>
      <c r="DC329" s="319">
        <v>301413.99206139107</v>
      </c>
      <c r="DD329" s="319">
        <v>301413.99206139107</v>
      </c>
      <c r="DE329" s="319">
        <v>301413.99206139107</v>
      </c>
      <c r="DF329" s="319">
        <v>301413.99206139107</v>
      </c>
      <c r="DG329" s="319">
        <v>301413.99206139107</v>
      </c>
      <c r="DH329" s="319">
        <v>301413.99206139107</v>
      </c>
      <c r="DI329" s="315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7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6">
        <v>105.61633532026926</v>
      </c>
      <c r="CY330" s="319">
        <v>105.61633532026926</v>
      </c>
      <c r="CZ330" s="319">
        <v>105.61633532026926</v>
      </c>
      <c r="DA330" s="319">
        <v>105.61633532026926</v>
      </c>
      <c r="DB330" s="319">
        <v>105.61633532026926</v>
      </c>
      <c r="DC330" s="319">
        <v>105.61633532026926</v>
      </c>
      <c r="DD330" s="319">
        <v>105.61633532026926</v>
      </c>
      <c r="DE330" s="319">
        <v>105.61633532026926</v>
      </c>
      <c r="DF330" s="319">
        <v>105.61633532026926</v>
      </c>
      <c r="DG330" s="319">
        <v>105.61633532026926</v>
      </c>
      <c r="DH330" s="319">
        <v>105.61633532026926</v>
      </c>
      <c r="DI330" s="315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7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6">
        <v>1654.0740118339691</v>
      </c>
      <c r="CY331" s="319">
        <v>1654.0740118339691</v>
      </c>
      <c r="CZ331" s="319">
        <v>1654.0740118339691</v>
      </c>
      <c r="DA331" s="319">
        <v>1654.0740118339691</v>
      </c>
      <c r="DB331" s="319">
        <v>1654.0740118339691</v>
      </c>
      <c r="DC331" s="319">
        <v>1654.0740118339691</v>
      </c>
      <c r="DD331" s="319">
        <v>1654.0740118339691</v>
      </c>
      <c r="DE331" s="319">
        <v>1654.0740118339691</v>
      </c>
      <c r="DF331" s="319">
        <v>1654.0740118339691</v>
      </c>
      <c r="DG331" s="319">
        <v>1654.0740118339691</v>
      </c>
      <c r="DH331" s="319">
        <v>1654.0740118339691</v>
      </c>
      <c r="DI331" s="315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7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6">
        <v>205477.53265832629</v>
      </c>
      <c r="CY332" s="319">
        <v>205477.53265832629</v>
      </c>
      <c r="CZ332" s="319">
        <v>205477.53265832629</v>
      </c>
      <c r="DA332" s="319">
        <v>205477.53265832629</v>
      </c>
      <c r="DB332" s="319">
        <v>205477.53265832629</v>
      </c>
      <c r="DC332" s="319">
        <v>205477.53265832629</v>
      </c>
      <c r="DD332" s="319">
        <v>205477.53265832629</v>
      </c>
      <c r="DE332" s="319">
        <v>205477.53265832629</v>
      </c>
      <c r="DF332" s="319">
        <v>205477.53265832629</v>
      </c>
      <c r="DG332" s="319">
        <v>205477.53265832629</v>
      </c>
      <c r="DH332" s="319">
        <v>205477.53265832629</v>
      </c>
      <c r="DI332" s="315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7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9">+CL334+CL342+CL348+CL356+CL358</f>
        <v>41489393.925000004</v>
      </c>
      <c r="CM333" s="143">
        <f t="shared" si="59"/>
        <v>41489393.925000004</v>
      </c>
      <c r="CN333" s="143">
        <f t="shared" si="59"/>
        <v>41489393.925000004</v>
      </c>
      <c r="CO333" s="143">
        <f t="shared" si="59"/>
        <v>41489393.925000004</v>
      </c>
      <c r="CP333" s="143">
        <f t="shared" si="59"/>
        <v>41489393.925000004</v>
      </c>
      <c r="CQ333" s="143">
        <f t="shared" si="59"/>
        <v>41489393.925000004</v>
      </c>
      <c r="CR333" s="143">
        <f t="shared" si="59"/>
        <v>41489393.925000004</v>
      </c>
      <c r="CS333" s="143">
        <f t="shared" si="59"/>
        <v>41489393.925000004</v>
      </c>
      <c r="CT333" s="143">
        <f t="shared" si="59"/>
        <v>41489393.925000004</v>
      </c>
      <c r="CU333" s="143">
        <f t="shared" si="59"/>
        <v>41489393.925000004</v>
      </c>
      <c r="CV333" s="143">
        <f t="shared" si="59"/>
        <v>41489393.925000004</v>
      </c>
      <c r="CW333" s="144">
        <f t="shared" si="59"/>
        <v>41489393.925000004</v>
      </c>
      <c r="CX333" s="317">
        <f t="shared" si="59"/>
        <v>41226949.914166674</v>
      </c>
      <c r="CY333" s="320">
        <f t="shared" ref="CY333:DI333" si="60">+CY334+CY342+CY348+CY356+CY358</f>
        <v>41226949.914166674</v>
      </c>
      <c r="CZ333" s="320">
        <f t="shared" si="60"/>
        <v>41226949.914166674</v>
      </c>
      <c r="DA333" s="320">
        <f t="shared" si="60"/>
        <v>41226949.914166674</v>
      </c>
      <c r="DB333" s="320">
        <f t="shared" si="60"/>
        <v>41226949.914166674</v>
      </c>
      <c r="DC333" s="320">
        <f t="shared" si="60"/>
        <v>41226949.914166674</v>
      </c>
      <c r="DD333" s="320">
        <f t="shared" si="60"/>
        <v>41226949.914166674</v>
      </c>
      <c r="DE333" s="320">
        <f t="shared" si="60"/>
        <v>41226949.914166674</v>
      </c>
      <c r="DF333" s="320">
        <f t="shared" si="60"/>
        <v>41226949.914166674</v>
      </c>
      <c r="DG333" s="320">
        <f t="shared" si="60"/>
        <v>41226949.914166674</v>
      </c>
      <c r="DH333" s="320">
        <f t="shared" si="60"/>
        <v>41226949.914166674</v>
      </c>
      <c r="DI333" s="318">
        <f t="shared" si="60"/>
        <v>41226949.914166674</v>
      </c>
      <c r="DJ333" s="142">
        <f>+DJ334+DJ342+DJ348+DJ356+DJ358</f>
        <v>42070460.416666664</v>
      </c>
      <c r="DK333" s="143">
        <f t="shared" ref="DK333:DU333" si="61">+DK334+DK342+DK348+DK356+DK358</f>
        <v>42070460.416666664</v>
      </c>
      <c r="DL333" s="143">
        <f t="shared" si="61"/>
        <v>42070460.416666664</v>
      </c>
      <c r="DM333" s="143">
        <f t="shared" si="61"/>
        <v>42070460.416666664</v>
      </c>
      <c r="DN333" s="143">
        <f t="shared" si="61"/>
        <v>42070460.416666664</v>
      </c>
      <c r="DO333" s="143">
        <f t="shared" si="61"/>
        <v>42070460.416666664</v>
      </c>
      <c r="DP333" s="143">
        <f t="shared" si="61"/>
        <v>42070460.416666664</v>
      </c>
      <c r="DQ333" s="143">
        <f t="shared" si="61"/>
        <v>42070460.416666664</v>
      </c>
      <c r="DR333" s="143">
        <f t="shared" si="61"/>
        <v>42070460.416666664</v>
      </c>
      <c r="DS333" s="143">
        <f t="shared" si="61"/>
        <v>42070460.416666664</v>
      </c>
      <c r="DT333" s="143">
        <f t="shared" si="61"/>
        <v>42070460.416666664</v>
      </c>
      <c r="DU333" s="144">
        <f t="shared" si="61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7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62">+SUM(CL335:CL341)</f>
        <v>5084083.333333333</v>
      </c>
      <c r="CM334" s="143">
        <f t="shared" si="62"/>
        <v>5084083.333333333</v>
      </c>
      <c r="CN334" s="143">
        <f t="shared" si="62"/>
        <v>5084083.333333333</v>
      </c>
      <c r="CO334" s="143">
        <f t="shared" si="62"/>
        <v>5084083.333333333</v>
      </c>
      <c r="CP334" s="143">
        <f t="shared" si="62"/>
        <v>5084083.333333333</v>
      </c>
      <c r="CQ334" s="143">
        <f t="shared" si="62"/>
        <v>5084083.333333333</v>
      </c>
      <c r="CR334" s="143">
        <f t="shared" si="62"/>
        <v>5084083.333333333</v>
      </c>
      <c r="CS334" s="143">
        <f t="shared" si="62"/>
        <v>5084083.333333333</v>
      </c>
      <c r="CT334" s="143">
        <f t="shared" si="62"/>
        <v>5084083.333333333</v>
      </c>
      <c r="CU334" s="143">
        <f t="shared" si="62"/>
        <v>5084083.333333333</v>
      </c>
      <c r="CV334" s="143">
        <f t="shared" si="62"/>
        <v>5084083.333333333</v>
      </c>
      <c r="CW334" s="144">
        <f t="shared" si="62"/>
        <v>5084083.333333333</v>
      </c>
      <c r="CX334" s="317">
        <f t="shared" si="62"/>
        <v>4887083.333333333</v>
      </c>
      <c r="CY334" s="320">
        <f t="shared" ref="CY334:DI334" si="63">+SUM(CY335:CY341)</f>
        <v>4887083.333333333</v>
      </c>
      <c r="CZ334" s="320">
        <f t="shared" si="63"/>
        <v>4887083.333333333</v>
      </c>
      <c r="DA334" s="320">
        <f t="shared" si="63"/>
        <v>4887083.333333333</v>
      </c>
      <c r="DB334" s="320">
        <f t="shared" si="63"/>
        <v>4887083.333333333</v>
      </c>
      <c r="DC334" s="320">
        <f t="shared" si="63"/>
        <v>4887083.333333333</v>
      </c>
      <c r="DD334" s="320">
        <f t="shared" si="63"/>
        <v>4887083.333333333</v>
      </c>
      <c r="DE334" s="320">
        <f t="shared" si="63"/>
        <v>4887083.333333333</v>
      </c>
      <c r="DF334" s="320">
        <f t="shared" si="63"/>
        <v>4887083.333333333</v>
      </c>
      <c r="DG334" s="320">
        <f t="shared" si="63"/>
        <v>4887083.333333333</v>
      </c>
      <c r="DH334" s="320">
        <f t="shared" si="63"/>
        <v>4887083.333333333</v>
      </c>
      <c r="DI334" s="318">
        <f t="shared" si="63"/>
        <v>4887083.333333333</v>
      </c>
      <c r="DJ334" s="142">
        <f>+SUM(DJ335:DJ341)</f>
        <v>5044218.75</v>
      </c>
      <c r="DK334" s="143">
        <f t="shared" ref="DK334:DU334" si="64">+SUM(DK335:DK341)</f>
        <v>5044218.75</v>
      </c>
      <c r="DL334" s="143">
        <f t="shared" si="64"/>
        <v>5044218.75</v>
      </c>
      <c r="DM334" s="143">
        <f t="shared" si="64"/>
        <v>5044218.75</v>
      </c>
      <c r="DN334" s="143">
        <f t="shared" si="64"/>
        <v>5044218.75</v>
      </c>
      <c r="DO334" s="143">
        <f t="shared" si="64"/>
        <v>5044218.75</v>
      </c>
      <c r="DP334" s="143">
        <f t="shared" si="64"/>
        <v>5044218.75</v>
      </c>
      <c r="DQ334" s="143">
        <f t="shared" si="64"/>
        <v>5044218.75</v>
      </c>
      <c r="DR334" s="143">
        <f t="shared" si="64"/>
        <v>5044218.75</v>
      </c>
      <c r="DS334" s="143">
        <f t="shared" si="64"/>
        <v>5044218.75</v>
      </c>
      <c r="DT334" s="143">
        <f t="shared" si="64"/>
        <v>5044218.75</v>
      </c>
      <c r="DU334" s="144">
        <f t="shared" si="64"/>
        <v>5044218.75</v>
      </c>
    </row>
    <row r="335" spans="1:125">
      <c r="C335" s="74" t="s">
        <v>100</v>
      </c>
      <c r="D335" s="74" t="str">
        <f t="shared" si="37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6">
        <v>450000</v>
      </c>
      <c r="CY335" s="319">
        <v>450000</v>
      </c>
      <c r="CZ335" s="319">
        <v>450000</v>
      </c>
      <c r="DA335" s="319">
        <v>450000</v>
      </c>
      <c r="DB335" s="319">
        <v>450000</v>
      </c>
      <c r="DC335" s="319">
        <v>450000</v>
      </c>
      <c r="DD335" s="319">
        <v>450000</v>
      </c>
      <c r="DE335" s="319">
        <v>450000</v>
      </c>
      <c r="DF335" s="319">
        <v>450000</v>
      </c>
      <c r="DG335" s="319">
        <v>450000</v>
      </c>
      <c r="DH335" s="319">
        <v>450000</v>
      </c>
      <c r="DI335" s="315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7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6">
        <v>693333.33333333337</v>
      </c>
      <c r="CY336" s="319">
        <v>693333.33333333337</v>
      </c>
      <c r="CZ336" s="319">
        <v>693333.33333333337</v>
      </c>
      <c r="DA336" s="319">
        <v>693333.33333333337</v>
      </c>
      <c r="DB336" s="319">
        <v>693333.33333333337</v>
      </c>
      <c r="DC336" s="319">
        <v>693333.33333333337</v>
      </c>
      <c r="DD336" s="319">
        <v>693333.33333333337</v>
      </c>
      <c r="DE336" s="319">
        <v>693333.33333333337</v>
      </c>
      <c r="DF336" s="319">
        <v>693333.33333333337</v>
      </c>
      <c r="DG336" s="319">
        <v>693333.33333333337</v>
      </c>
      <c r="DH336" s="319">
        <v>693333.33333333337</v>
      </c>
      <c r="DI336" s="315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7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6">
        <v>1416666.6666666667</v>
      </c>
      <c r="CY337" s="319">
        <v>1416666.6666666667</v>
      </c>
      <c r="CZ337" s="319">
        <v>1416666.6666666667</v>
      </c>
      <c r="DA337" s="319">
        <v>1416666.6666666667</v>
      </c>
      <c r="DB337" s="319">
        <v>1416666.6666666667</v>
      </c>
      <c r="DC337" s="319">
        <v>1416666.6666666667</v>
      </c>
      <c r="DD337" s="319">
        <v>1416666.6666666667</v>
      </c>
      <c r="DE337" s="319">
        <v>1416666.6666666667</v>
      </c>
      <c r="DF337" s="319">
        <v>1416666.6666666667</v>
      </c>
      <c r="DG337" s="319">
        <v>1416666.6666666667</v>
      </c>
      <c r="DH337" s="319">
        <v>1416666.6666666667</v>
      </c>
      <c r="DI337" s="315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7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6">
        <v>1333333.3333333333</v>
      </c>
      <c r="CY338" s="319">
        <v>1333333.3333333333</v>
      </c>
      <c r="CZ338" s="319">
        <v>1333333.3333333333</v>
      </c>
      <c r="DA338" s="319">
        <v>1333333.3333333333</v>
      </c>
      <c r="DB338" s="319">
        <v>1333333.3333333333</v>
      </c>
      <c r="DC338" s="319">
        <v>1333333.3333333333</v>
      </c>
      <c r="DD338" s="319">
        <v>1333333.3333333333</v>
      </c>
      <c r="DE338" s="319">
        <v>1333333.3333333333</v>
      </c>
      <c r="DF338" s="319">
        <v>1333333.3333333333</v>
      </c>
      <c r="DG338" s="319">
        <v>1333333.3333333333</v>
      </c>
      <c r="DH338" s="319">
        <v>1333333.3333333333</v>
      </c>
      <c r="DI338" s="315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7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6">
        <v>681250</v>
      </c>
      <c r="CY339" s="319">
        <v>681250</v>
      </c>
      <c r="CZ339" s="319">
        <v>681250</v>
      </c>
      <c r="DA339" s="319">
        <v>681250</v>
      </c>
      <c r="DB339" s="319">
        <v>681250</v>
      </c>
      <c r="DC339" s="319">
        <v>681250</v>
      </c>
      <c r="DD339" s="319">
        <v>681250</v>
      </c>
      <c r="DE339" s="319">
        <v>681250</v>
      </c>
      <c r="DF339" s="319">
        <v>681250</v>
      </c>
      <c r="DG339" s="319">
        <v>681250</v>
      </c>
      <c r="DH339" s="319">
        <v>681250</v>
      </c>
      <c r="DI339" s="315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7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6">
        <v>54166.666666666664</v>
      </c>
      <c r="CY340" s="319">
        <v>54166.666666666664</v>
      </c>
      <c r="CZ340" s="319">
        <v>54166.666666666664</v>
      </c>
      <c r="DA340" s="319">
        <v>54166.666666666664</v>
      </c>
      <c r="DB340" s="319">
        <v>54166.666666666664</v>
      </c>
      <c r="DC340" s="319">
        <v>54166.666666666664</v>
      </c>
      <c r="DD340" s="319">
        <v>54166.666666666664</v>
      </c>
      <c r="DE340" s="319">
        <v>54166.666666666664</v>
      </c>
      <c r="DF340" s="319">
        <v>54166.666666666664</v>
      </c>
      <c r="DG340" s="319">
        <v>54166.666666666664</v>
      </c>
      <c r="DH340" s="319">
        <v>54166.666666666664</v>
      </c>
      <c r="DI340" s="315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7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6">
        <v>258333.33333333334</v>
      </c>
      <c r="CY341" s="319">
        <v>258333.33333333334</v>
      </c>
      <c r="CZ341" s="319">
        <v>258333.33333333334</v>
      </c>
      <c r="DA341" s="319">
        <v>258333.33333333334</v>
      </c>
      <c r="DB341" s="319">
        <v>258333.33333333334</v>
      </c>
      <c r="DC341" s="319">
        <v>258333.33333333334</v>
      </c>
      <c r="DD341" s="319">
        <v>258333.33333333334</v>
      </c>
      <c r="DE341" s="319">
        <v>258333.33333333334</v>
      </c>
      <c r="DF341" s="319">
        <v>258333.33333333334</v>
      </c>
      <c r="DG341" s="319">
        <v>258333.33333333334</v>
      </c>
      <c r="DH341" s="319">
        <v>258333.33333333334</v>
      </c>
      <c r="DI341" s="315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7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65">+SUM(CL343:CL347)</f>
        <v>1280004.1666666665</v>
      </c>
      <c r="CM342" s="143">
        <f t="shared" si="65"/>
        <v>1280004.1666666665</v>
      </c>
      <c r="CN342" s="143">
        <f t="shared" si="65"/>
        <v>1280004.1666666665</v>
      </c>
      <c r="CO342" s="143">
        <f t="shared" si="65"/>
        <v>1280004.1666666665</v>
      </c>
      <c r="CP342" s="143">
        <f t="shared" si="65"/>
        <v>1280004.1666666665</v>
      </c>
      <c r="CQ342" s="143">
        <f t="shared" si="65"/>
        <v>1280004.1666666665</v>
      </c>
      <c r="CR342" s="143">
        <f t="shared" si="65"/>
        <v>1280004.1666666665</v>
      </c>
      <c r="CS342" s="143">
        <f t="shared" si="65"/>
        <v>1280004.1666666665</v>
      </c>
      <c r="CT342" s="143">
        <f t="shared" si="65"/>
        <v>1280004.1666666665</v>
      </c>
      <c r="CU342" s="143">
        <f t="shared" si="65"/>
        <v>1280004.1666666665</v>
      </c>
      <c r="CV342" s="143">
        <f t="shared" si="65"/>
        <v>1280004.1666666665</v>
      </c>
      <c r="CW342" s="144">
        <f t="shared" si="65"/>
        <v>1280004.1666666665</v>
      </c>
      <c r="CX342" s="317">
        <f t="shared" si="65"/>
        <v>1438177</v>
      </c>
      <c r="CY342" s="320">
        <f t="shared" ref="CY342:DI342" si="66">+SUM(CY343:CY347)</f>
        <v>1438177</v>
      </c>
      <c r="CZ342" s="320">
        <f t="shared" si="66"/>
        <v>1438177</v>
      </c>
      <c r="DA342" s="320">
        <f t="shared" si="66"/>
        <v>1438177</v>
      </c>
      <c r="DB342" s="320">
        <f t="shared" si="66"/>
        <v>1438177</v>
      </c>
      <c r="DC342" s="320">
        <f t="shared" si="66"/>
        <v>1438177</v>
      </c>
      <c r="DD342" s="320">
        <f t="shared" si="66"/>
        <v>1438177</v>
      </c>
      <c r="DE342" s="320">
        <f t="shared" si="66"/>
        <v>1438177</v>
      </c>
      <c r="DF342" s="320">
        <f t="shared" si="66"/>
        <v>1438177</v>
      </c>
      <c r="DG342" s="320">
        <f t="shared" si="66"/>
        <v>1438177</v>
      </c>
      <c r="DH342" s="320">
        <f t="shared" si="66"/>
        <v>1438177</v>
      </c>
      <c r="DI342" s="318">
        <f t="shared" si="66"/>
        <v>1438177</v>
      </c>
      <c r="DJ342" s="142">
        <f>+SUM(DJ343:DJ347)</f>
        <v>1620000</v>
      </c>
      <c r="DK342" s="143">
        <f t="shared" ref="DK342:DU342" si="67">+SUM(DK343:DK347)</f>
        <v>1620000</v>
      </c>
      <c r="DL342" s="143">
        <f t="shared" si="67"/>
        <v>1620000</v>
      </c>
      <c r="DM342" s="143">
        <f t="shared" si="67"/>
        <v>1620000</v>
      </c>
      <c r="DN342" s="143">
        <f t="shared" si="67"/>
        <v>1620000</v>
      </c>
      <c r="DO342" s="143">
        <f t="shared" si="67"/>
        <v>1620000</v>
      </c>
      <c r="DP342" s="143">
        <f t="shared" si="67"/>
        <v>1620000</v>
      </c>
      <c r="DQ342" s="143">
        <f t="shared" si="67"/>
        <v>1620000</v>
      </c>
      <c r="DR342" s="143">
        <f t="shared" si="67"/>
        <v>1620000</v>
      </c>
      <c r="DS342" s="143">
        <f t="shared" si="67"/>
        <v>1620000</v>
      </c>
      <c r="DT342" s="143">
        <f t="shared" si="67"/>
        <v>1620000</v>
      </c>
      <c r="DU342" s="144">
        <f t="shared" si="67"/>
        <v>1620000</v>
      </c>
    </row>
    <row r="343" spans="1:125">
      <c r="D343" s="74" t="str">
        <f t="shared" si="37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6">
        <v>0</v>
      </c>
      <c r="CY343" s="319">
        <v>0</v>
      </c>
      <c r="CZ343" s="319">
        <v>0</v>
      </c>
      <c r="DA343" s="319">
        <v>0</v>
      </c>
      <c r="DB343" s="319">
        <v>0</v>
      </c>
      <c r="DC343" s="319">
        <v>0</v>
      </c>
      <c r="DD343" s="319">
        <v>0</v>
      </c>
      <c r="DE343" s="319">
        <v>0</v>
      </c>
      <c r="DF343" s="319">
        <v>0</v>
      </c>
      <c r="DG343" s="319">
        <v>0</v>
      </c>
      <c r="DH343" s="319">
        <v>0</v>
      </c>
      <c r="DI343" s="315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7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6">
        <v>606785.68544768298</v>
      </c>
      <c r="CY344" s="319">
        <v>606785.68544768298</v>
      </c>
      <c r="CZ344" s="319">
        <v>606785.68544768298</v>
      </c>
      <c r="DA344" s="319">
        <v>606785.68544768298</v>
      </c>
      <c r="DB344" s="319">
        <v>606785.68544768298</v>
      </c>
      <c r="DC344" s="319">
        <v>606785.68544768298</v>
      </c>
      <c r="DD344" s="319">
        <v>606785.68544768298</v>
      </c>
      <c r="DE344" s="319">
        <v>606785.68544768298</v>
      </c>
      <c r="DF344" s="319">
        <v>606785.68544768298</v>
      </c>
      <c r="DG344" s="319">
        <v>606785.68544768298</v>
      </c>
      <c r="DH344" s="319">
        <v>606785.68544768298</v>
      </c>
      <c r="DI344" s="315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7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6">
        <v>0</v>
      </c>
      <c r="CY345" s="319">
        <v>0</v>
      </c>
      <c r="CZ345" s="319">
        <v>0</v>
      </c>
      <c r="DA345" s="319">
        <v>0</v>
      </c>
      <c r="DB345" s="319">
        <v>0</v>
      </c>
      <c r="DC345" s="319">
        <v>0</v>
      </c>
      <c r="DD345" s="319">
        <v>0</v>
      </c>
      <c r="DE345" s="319">
        <v>0</v>
      </c>
      <c r="DF345" s="319">
        <v>0</v>
      </c>
      <c r="DG345" s="319">
        <v>0</v>
      </c>
      <c r="DH345" s="319">
        <v>0</v>
      </c>
      <c r="DI345" s="315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7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6">
        <v>831391.31455231691</v>
      </c>
      <c r="CY346" s="319">
        <v>831391.31455231691</v>
      </c>
      <c r="CZ346" s="319">
        <v>831391.31455231691</v>
      </c>
      <c r="DA346" s="319">
        <v>831391.31455231691</v>
      </c>
      <c r="DB346" s="319">
        <v>831391.31455231691</v>
      </c>
      <c r="DC346" s="319">
        <v>831391.31455231691</v>
      </c>
      <c r="DD346" s="319">
        <v>831391.31455231691</v>
      </c>
      <c r="DE346" s="319">
        <v>831391.31455231691</v>
      </c>
      <c r="DF346" s="319">
        <v>831391.31455231691</v>
      </c>
      <c r="DG346" s="319">
        <v>831391.31455231691</v>
      </c>
      <c r="DH346" s="319">
        <v>831391.31455231691</v>
      </c>
      <c r="DI346" s="315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7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6">
        <v>0</v>
      </c>
      <c r="CY347" s="319">
        <v>0</v>
      </c>
      <c r="CZ347" s="319">
        <v>0</v>
      </c>
      <c r="DA347" s="319">
        <v>0</v>
      </c>
      <c r="DB347" s="319">
        <v>0</v>
      </c>
      <c r="DC347" s="319">
        <v>0</v>
      </c>
      <c r="DD347" s="319">
        <v>0</v>
      </c>
      <c r="DE347" s="319">
        <v>0</v>
      </c>
      <c r="DF347" s="319">
        <v>0</v>
      </c>
      <c r="DG347" s="319">
        <v>0</v>
      </c>
      <c r="DH347" s="319">
        <v>0</v>
      </c>
      <c r="DI347" s="315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7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8">+SUM(CL349:CL355)</f>
        <v>33408639.758333333</v>
      </c>
      <c r="CM348" s="143">
        <f t="shared" si="68"/>
        <v>33408639.758333333</v>
      </c>
      <c r="CN348" s="143">
        <f t="shared" si="68"/>
        <v>33408639.758333333</v>
      </c>
      <c r="CO348" s="143">
        <f t="shared" si="68"/>
        <v>33408639.758333333</v>
      </c>
      <c r="CP348" s="143">
        <f t="shared" si="68"/>
        <v>33408639.758333333</v>
      </c>
      <c r="CQ348" s="143">
        <f t="shared" si="68"/>
        <v>33408639.758333333</v>
      </c>
      <c r="CR348" s="143">
        <f t="shared" si="68"/>
        <v>33408639.758333333</v>
      </c>
      <c r="CS348" s="143">
        <f t="shared" si="68"/>
        <v>33408639.758333333</v>
      </c>
      <c r="CT348" s="143">
        <f t="shared" si="68"/>
        <v>33408639.758333333</v>
      </c>
      <c r="CU348" s="143">
        <f t="shared" si="68"/>
        <v>33408639.758333333</v>
      </c>
      <c r="CV348" s="143">
        <f t="shared" si="68"/>
        <v>33408639.758333333</v>
      </c>
      <c r="CW348" s="144">
        <f t="shared" si="68"/>
        <v>33408639.758333333</v>
      </c>
      <c r="CX348" s="317">
        <f t="shared" si="68"/>
        <v>33110022.91416667</v>
      </c>
      <c r="CY348" s="320">
        <f t="shared" ref="CY348:DI348" si="69">+SUM(CY349:CY355)</f>
        <v>33110022.91416667</v>
      </c>
      <c r="CZ348" s="320">
        <f t="shared" si="69"/>
        <v>33110022.91416667</v>
      </c>
      <c r="DA348" s="320">
        <f t="shared" si="69"/>
        <v>33110022.91416667</v>
      </c>
      <c r="DB348" s="320">
        <f t="shared" si="69"/>
        <v>33110022.91416667</v>
      </c>
      <c r="DC348" s="320">
        <f t="shared" si="69"/>
        <v>33110022.91416667</v>
      </c>
      <c r="DD348" s="320">
        <f t="shared" si="69"/>
        <v>33110022.91416667</v>
      </c>
      <c r="DE348" s="320">
        <f t="shared" si="69"/>
        <v>33110022.91416667</v>
      </c>
      <c r="DF348" s="320">
        <f t="shared" si="69"/>
        <v>33110022.91416667</v>
      </c>
      <c r="DG348" s="320">
        <f t="shared" si="69"/>
        <v>33110022.91416667</v>
      </c>
      <c r="DH348" s="320">
        <f t="shared" si="69"/>
        <v>33110022.91416667</v>
      </c>
      <c r="DI348" s="318">
        <f t="shared" si="69"/>
        <v>33110022.91416667</v>
      </c>
      <c r="DJ348" s="142">
        <f>+SUM(DJ349:DJ355)</f>
        <v>33537908.333333332</v>
      </c>
      <c r="DK348" s="143">
        <f t="shared" ref="DK348:DU348" si="70">+SUM(DK349:DK355)</f>
        <v>33537908.333333332</v>
      </c>
      <c r="DL348" s="143">
        <f t="shared" si="70"/>
        <v>33537908.333333332</v>
      </c>
      <c r="DM348" s="143">
        <f t="shared" si="70"/>
        <v>33537908.333333332</v>
      </c>
      <c r="DN348" s="143">
        <f t="shared" si="70"/>
        <v>33537908.333333332</v>
      </c>
      <c r="DO348" s="143">
        <f t="shared" si="70"/>
        <v>33537908.333333332</v>
      </c>
      <c r="DP348" s="143">
        <f t="shared" si="70"/>
        <v>33537908.333333332</v>
      </c>
      <c r="DQ348" s="143">
        <f t="shared" si="70"/>
        <v>33537908.333333332</v>
      </c>
      <c r="DR348" s="143">
        <f t="shared" si="70"/>
        <v>33537908.333333332</v>
      </c>
      <c r="DS348" s="143">
        <f t="shared" si="70"/>
        <v>33537908.333333332</v>
      </c>
      <c r="DT348" s="143">
        <f t="shared" si="70"/>
        <v>33537908.333333332</v>
      </c>
      <c r="DU348" s="144">
        <f t="shared" si="70"/>
        <v>33537908.333333332</v>
      </c>
    </row>
    <row r="349" spans="1:125">
      <c r="D349" s="74" t="str">
        <f t="shared" si="37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6">
        <v>18679724.210000001</v>
      </c>
      <c r="CY349" s="319">
        <v>18679724.210000001</v>
      </c>
      <c r="CZ349" s="319">
        <v>18679724.210000001</v>
      </c>
      <c r="DA349" s="319">
        <v>18679724.210000001</v>
      </c>
      <c r="DB349" s="319">
        <v>18679724.210000001</v>
      </c>
      <c r="DC349" s="319">
        <v>18679724.210000001</v>
      </c>
      <c r="DD349" s="319">
        <v>18679724.210000001</v>
      </c>
      <c r="DE349" s="319">
        <v>18679724.210000001</v>
      </c>
      <c r="DF349" s="319">
        <v>18679724.210000001</v>
      </c>
      <c r="DG349" s="319">
        <v>18679724.210000001</v>
      </c>
      <c r="DH349" s="319">
        <v>18679724.210000001</v>
      </c>
      <c r="DI349" s="315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7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6">
        <v>6037116.8783333339</v>
      </c>
      <c r="CY350" s="319">
        <v>6037116.8783333339</v>
      </c>
      <c r="CZ350" s="319">
        <v>6037116.8783333339</v>
      </c>
      <c r="DA350" s="319">
        <v>6037116.8783333339</v>
      </c>
      <c r="DB350" s="319">
        <v>6037116.8783333339</v>
      </c>
      <c r="DC350" s="319">
        <v>6037116.8783333339</v>
      </c>
      <c r="DD350" s="319">
        <v>6037116.8783333339</v>
      </c>
      <c r="DE350" s="319">
        <v>6037116.8783333339</v>
      </c>
      <c r="DF350" s="319">
        <v>6037116.8783333339</v>
      </c>
      <c r="DG350" s="319">
        <v>6037116.8783333339</v>
      </c>
      <c r="DH350" s="319">
        <v>6037116.8783333339</v>
      </c>
      <c r="DI350" s="315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7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6">
        <v>6561091.7974999994</v>
      </c>
      <c r="CY351" s="319">
        <v>6561091.7974999994</v>
      </c>
      <c r="CZ351" s="319">
        <v>6561091.7974999994</v>
      </c>
      <c r="DA351" s="319">
        <v>6561091.7974999994</v>
      </c>
      <c r="DB351" s="319">
        <v>6561091.7974999994</v>
      </c>
      <c r="DC351" s="319">
        <v>6561091.7974999994</v>
      </c>
      <c r="DD351" s="319">
        <v>6561091.7974999994</v>
      </c>
      <c r="DE351" s="319">
        <v>6561091.7974999994</v>
      </c>
      <c r="DF351" s="319">
        <v>6561091.7974999994</v>
      </c>
      <c r="DG351" s="319">
        <v>6561091.7974999994</v>
      </c>
      <c r="DH351" s="319">
        <v>6561091.7974999994</v>
      </c>
      <c r="DI351" s="315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71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6">
        <v>828921.01083333336</v>
      </c>
      <c r="CY352" s="319">
        <v>828921.01083333336</v>
      </c>
      <c r="CZ352" s="319">
        <v>828921.01083333336</v>
      </c>
      <c r="DA352" s="319">
        <v>828921.01083333336</v>
      </c>
      <c r="DB352" s="319">
        <v>828921.01083333336</v>
      </c>
      <c r="DC352" s="319">
        <v>828921.01083333336</v>
      </c>
      <c r="DD352" s="319">
        <v>828921.01083333336</v>
      </c>
      <c r="DE352" s="319">
        <v>828921.01083333336</v>
      </c>
      <c r="DF352" s="319">
        <v>828921.01083333336</v>
      </c>
      <c r="DG352" s="319">
        <v>828921.01083333336</v>
      </c>
      <c r="DH352" s="319">
        <v>828921.01083333336</v>
      </c>
      <c r="DI352" s="315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71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6">
        <v>213409.87</v>
      </c>
      <c r="CY353" s="319">
        <v>213409.87</v>
      </c>
      <c r="CZ353" s="319">
        <v>213409.87</v>
      </c>
      <c r="DA353" s="319">
        <v>213409.87</v>
      </c>
      <c r="DB353" s="319">
        <v>213409.87</v>
      </c>
      <c r="DC353" s="319">
        <v>213409.87</v>
      </c>
      <c r="DD353" s="319">
        <v>213409.87</v>
      </c>
      <c r="DE353" s="319">
        <v>213409.87</v>
      </c>
      <c r="DF353" s="319">
        <v>213409.87</v>
      </c>
      <c r="DG353" s="319">
        <v>213409.87</v>
      </c>
      <c r="DH353" s="319">
        <v>213409.87</v>
      </c>
      <c r="DI353" s="315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71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6">
        <v>789759.14749999996</v>
      </c>
      <c r="CY354" s="319">
        <v>789759.14749999996</v>
      </c>
      <c r="CZ354" s="319">
        <v>789759.14749999996</v>
      </c>
      <c r="DA354" s="319">
        <v>789759.14749999996</v>
      </c>
      <c r="DB354" s="319">
        <v>789759.14749999996</v>
      </c>
      <c r="DC354" s="319">
        <v>789759.14749999996</v>
      </c>
      <c r="DD354" s="319">
        <v>789759.14749999996</v>
      </c>
      <c r="DE354" s="319">
        <v>789759.14749999996</v>
      </c>
      <c r="DF354" s="319">
        <v>789759.14749999996</v>
      </c>
      <c r="DG354" s="319">
        <v>789759.14749999996</v>
      </c>
      <c r="DH354" s="319">
        <v>789759.14749999996</v>
      </c>
      <c r="DI354" s="315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71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6">
        <v>0</v>
      </c>
      <c r="CY355" s="319">
        <v>0</v>
      </c>
      <c r="CZ355" s="319">
        <v>0</v>
      </c>
      <c r="DA355" s="319">
        <v>0</v>
      </c>
      <c r="DB355" s="319">
        <v>0</v>
      </c>
      <c r="DC355" s="319">
        <v>0</v>
      </c>
      <c r="DD355" s="319">
        <v>0</v>
      </c>
      <c r="DE355" s="319">
        <v>0</v>
      </c>
      <c r="DF355" s="319">
        <v>0</v>
      </c>
      <c r="DG355" s="319">
        <v>0</v>
      </c>
      <c r="DH355" s="319">
        <v>0</v>
      </c>
      <c r="DI355" s="315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71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72">+CL357</f>
        <v>1133333.3333333333</v>
      </c>
      <c r="CM356" s="143">
        <f t="shared" si="72"/>
        <v>1133333.3333333333</v>
      </c>
      <c r="CN356" s="143">
        <f t="shared" si="72"/>
        <v>1133333.3333333333</v>
      </c>
      <c r="CO356" s="143">
        <f t="shared" si="72"/>
        <v>1133333.3333333333</v>
      </c>
      <c r="CP356" s="143">
        <f t="shared" si="72"/>
        <v>1133333.3333333333</v>
      </c>
      <c r="CQ356" s="143">
        <f t="shared" si="72"/>
        <v>1133333.3333333333</v>
      </c>
      <c r="CR356" s="143">
        <f t="shared" si="72"/>
        <v>1133333.3333333333</v>
      </c>
      <c r="CS356" s="143">
        <f t="shared" si="72"/>
        <v>1133333.3333333333</v>
      </c>
      <c r="CT356" s="143">
        <f t="shared" si="72"/>
        <v>1133333.3333333333</v>
      </c>
      <c r="CU356" s="143">
        <f t="shared" si="72"/>
        <v>1133333.3333333333</v>
      </c>
      <c r="CV356" s="143">
        <f t="shared" si="72"/>
        <v>1133333.3333333333</v>
      </c>
      <c r="CW356" s="144">
        <f t="shared" si="72"/>
        <v>1133333.3333333333</v>
      </c>
      <c r="CX356" s="317">
        <f t="shared" si="72"/>
        <v>1208333.3333333333</v>
      </c>
      <c r="CY356" s="320">
        <f t="shared" ref="CY356:DI356" si="73">+CY357</f>
        <v>1208333.3333333333</v>
      </c>
      <c r="CZ356" s="320">
        <f t="shared" si="73"/>
        <v>1208333.3333333333</v>
      </c>
      <c r="DA356" s="320">
        <f t="shared" si="73"/>
        <v>1208333.3333333333</v>
      </c>
      <c r="DB356" s="320">
        <f t="shared" si="73"/>
        <v>1208333.3333333333</v>
      </c>
      <c r="DC356" s="320">
        <f t="shared" si="73"/>
        <v>1208333.3333333333</v>
      </c>
      <c r="DD356" s="320">
        <f t="shared" si="73"/>
        <v>1208333.3333333333</v>
      </c>
      <c r="DE356" s="320">
        <f t="shared" si="73"/>
        <v>1208333.3333333333</v>
      </c>
      <c r="DF356" s="320">
        <f t="shared" si="73"/>
        <v>1208333.3333333333</v>
      </c>
      <c r="DG356" s="320">
        <f t="shared" si="73"/>
        <v>1208333.3333333333</v>
      </c>
      <c r="DH356" s="320">
        <f t="shared" si="73"/>
        <v>1208333.3333333333</v>
      </c>
      <c r="DI356" s="318">
        <f t="shared" si="73"/>
        <v>1208333.3333333333</v>
      </c>
      <c r="DJ356" s="142">
        <f>+DJ357</f>
        <v>1250000</v>
      </c>
      <c r="DK356" s="143">
        <f t="shared" ref="DK356:DU356" si="74">+DK357</f>
        <v>1250000</v>
      </c>
      <c r="DL356" s="143">
        <f t="shared" si="74"/>
        <v>1250000</v>
      </c>
      <c r="DM356" s="143">
        <f t="shared" si="74"/>
        <v>1250000</v>
      </c>
      <c r="DN356" s="143">
        <f t="shared" si="74"/>
        <v>1250000</v>
      </c>
      <c r="DO356" s="143">
        <f t="shared" si="74"/>
        <v>1250000</v>
      </c>
      <c r="DP356" s="143">
        <f t="shared" si="74"/>
        <v>1250000</v>
      </c>
      <c r="DQ356" s="143">
        <f t="shared" si="74"/>
        <v>1250000</v>
      </c>
      <c r="DR356" s="143">
        <f t="shared" si="74"/>
        <v>1250000</v>
      </c>
      <c r="DS356" s="143">
        <f t="shared" si="74"/>
        <v>1250000</v>
      </c>
      <c r="DT356" s="143">
        <f t="shared" si="74"/>
        <v>1250000</v>
      </c>
      <c r="DU356" s="144">
        <f t="shared" si="74"/>
        <v>1250000</v>
      </c>
    </row>
    <row r="357" spans="1:125">
      <c r="D357" s="74" t="str">
        <f t="shared" si="71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6">
        <v>1208333.3333333333</v>
      </c>
      <c r="CY357" s="319">
        <v>1208333.3333333333</v>
      </c>
      <c r="CZ357" s="319">
        <v>1208333.3333333333</v>
      </c>
      <c r="DA357" s="319">
        <v>1208333.3333333333</v>
      </c>
      <c r="DB357" s="319">
        <v>1208333.3333333333</v>
      </c>
      <c r="DC357" s="319">
        <v>1208333.3333333333</v>
      </c>
      <c r="DD357" s="319">
        <v>1208333.3333333333</v>
      </c>
      <c r="DE357" s="319">
        <v>1208333.3333333333</v>
      </c>
      <c r="DF357" s="319">
        <v>1208333.3333333333</v>
      </c>
      <c r="DG357" s="319">
        <v>1208333.3333333333</v>
      </c>
      <c r="DH357" s="319">
        <v>1208333.3333333333</v>
      </c>
      <c r="DI357" s="315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71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75">+SUM(CL359:CL361)</f>
        <v>583333.33333333326</v>
      </c>
      <c r="CM358" s="143">
        <f t="shared" si="75"/>
        <v>583333.33333333326</v>
      </c>
      <c r="CN358" s="143">
        <f t="shared" si="75"/>
        <v>583333.33333333326</v>
      </c>
      <c r="CO358" s="143">
        <f t="shared" si="75"/>
        <v>583333.33333333326</v>
      </c>
      <c r="CP358" s="143">
        <f t="shared" si="75"/>
        <v>583333.33333333326</v>
      </c>
      <c r="CQ358" s="143">
        <f t="shared" si="75"/>
        <v>583333.33333333326</v>
      </c>
      <c r="CR358" s="143">
        <f t="shared" si="75"/>
        <v>583333.33333333326</v>
      </c>
      <c r="CS358" s="143">
        <f t="shared" si="75"/>
        <v>583333.33333333326</v>
      </c>
      <c r="CT358" s="143">
        <f t="shared" si="75"/>
        <v>583333.33333333326</v>
      </c>
      <c r="CU358" s="143">
        <f t="shared" si="75"/>
        <v>583333.33333333326</v>
      </c>
      <c r="CV358" s="143">
        <f t="shared" si="75"/>
        <v>583333.33333333326</v>
      </c>
      <c r="CW358" s="144">
        <f t="shared" si="75"/>
        <v>583333.33333333326</v>
      </c>
      <c r="CX358" s="317">
        <f t="shared" si="75"/>
        <v>583333.33333333326</v>
      </c>
      <c r="CY358" s="320">
        <f t="shared" ref="CY358:DI358" si="76">+SUM(CY359:CY361)</f>
        <v>583333.33333333326</v>
      </c>
      <c r="CZ358" s="320">
        <f t="shared" si="76"/>
        <v>583333.33333333326</v>
      </c>
      <c r="DA358" s="320">
        <f t="shared" si="76"/>
        <v>583333.33333333326</v>
      </c>
      <c r="DB358" s="320">
        <f t="shared" si="76"/>
        <v>583333.33333333326</v>
      </c>
      <c r="DC358" s="320">
        <f t="shared" si="76"/>
        <v>583333.33333333326</v>
      </c>
      <c r="DD358" s="320">
        <f t="shared" si="76"/>
        <v>583333.33333333326</v>
      </c>
      <c r="DE358" s="320">
        <f t="shared" si="76"/>
        <v>583333.33333333326</v>
      </c>
      <c r="DF358" s="320">
        <f t="shared" si="76"/>
        <v>583333.33333333326</v>
      </c>
      <c r="DG358" s="320">
        <f t="shared" si="76"/>
        <v>583333.33333333326</v>
      </c>
      <c r="DH358" s="320">
        <f t="shared" si="76"/>
        <v>583333.33333333326</v>
      </c>
      <c r="DI358" s="318">
        <f t="shared" si="76"/>
        <v>583333.33333333326</v>
      </c>
      <c r="DJ358" s="142">
        <f>+SUM(DJ359:DJ361)</f>
        <v>618333.33333333326</v>
      </c>
      <c r="DK358" s="143">
        <f t="shared" ref="DK358:DU358" si="77">+SUM(DK359:DK361)</f>
        <v>618333.33333333326</v>
      </c>
      <c r="DL358" s="143">
        <f t="shared" si="77"/>
        <v>618333.33333333326</v>
      </c>
      <c r="DM358" s="143">
        <f t="shared" si="77"/>
        <v>618333.33333333326</v>
      </c>
      <c r="DN358" s="143">
        <f t="shared" si="77"/>
        <v>618333.33333333326</v>
      </c>
      <c r="DO358" s="143">
        <f t="shared" si="77"/>
        <v>618333.33333333326</v>
      </c>
      <c r="DP358" s="143">
        <f t="shared" si="77"/>
        <v>618333.33333333326</v>
      </c>
      <c r="DQ358" s="143">
        <f t="shared" si="77"/>
        <v>618333.33333333326</v>
      </c>
      <c r="DR358" s="143">
        <f t="shared" si="77"/>
        <v>618333.33333333326</v>
      </c>
      <c r="DS358" s="143">
        <f t="shared" si="77"/>
        <v>618333.33333333326</v>
      </c>
      <c r="DT358" s="143">
        <f t="shared" si="77"/>
        <v>618333.33333333326</v>
      </c>
      <c r="DU358" s="144">
        <f t="shared" si="77"/>
        <v>618333.33333333326</v>
      </c>
    </row>
    <row r="359" spans="1:125">
      <c r="D359" s="74" t="str">
        <f t="shared" si="71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6">
        <v>108333.33333333333</v>
      </c>
      <c r="CY359" s="319">
        <v>108333.33333333333</v>
      </c>
      <c r="CZ359" s="319">
        <v>108333.33333333333</v>
      </c>
      <c r="DA359" s="319">
        <v>108333.33333333333</v>
      </c>
      <c r="DB359" s="319">
        <v>108333.33333333333</v>
      </c>
      <c r="DC359" s="319">
        <v>108333.33333333333</v>
      </c>
      <c r="DD359" s="319">
        <v>108333.33333333333</v>
      </c>
      <c r="DE359" s="319">
        <v>108333.33333333333</v>
      </c>
      <c r="DF359" s="319">
        <v>108333.33333333333</v>
      </c>
      <c r="DG359" s="319">
        <v>108333.33333333333</v>
      </c>
      <c r="DH359" s="319">
        <v>108333.33333333333</v>
      </c>
      <c r="DI359" s="315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71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6">
        <v>193750</v>
      </c>
      <c r="CY360" s="319">
        <v>193750</v>
      </c>
      <c r="CZ360" s="319">
        <v>193750</v>
      </c>
      <c r="DA360" s="319">
        <v>193750</v>
      </c>
      <c r="DB360" s="319">
        <v>193750</v>
      </c>
      <c r="DC360" s="319">
        <v>193750</v>
      </c>
      <c r="DD360" s="319">
        <v>193750</v>
      </c>
      <c r="DE360" s="319">
        <v>193750</v>
      </c>
      <c r="DF360" s="319">
        <v>193750</v>
      </c>
      <c r="DG360" s="319">
        <v>193750</v>
      </c>
      <c r="DH360" s="319">
        <v>193750</v>
      </c>
      <c r="DI360" s="315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71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6">
        <v>281250</v>
      </c>
      <c r="CY361" s="319">
        <v>281250</v>
      </c>
      <c r="CZ361" s="319">
        <v>281250</v>
      </c>
      <c r="DA361" s="319">
        <v>281250</v>
      </c>
      <c r="DB361" s="319">
        <v>281250</v>
      </c>
      <c r="DC361" s="319">
        <v>281250</v>
      </c>
      <c r="DD361" s="319">
        <v>281250</v>
      </c>
      <c r="DE361" s="319">
        <v>281250</v>
      </c>
      <c r="DF361" s="319">
        <v>281250</v>
      </c>
      <c r="DG361" s="319">
        <v>281250</v>
      </c>
      <c r="DH361" s="319">
        <v>281250</v>
      </c>
      <c r="DI361" s="315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71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8">+CL363+CL373</f>
        <v>7656724.8525</v>
      </c>
      <c r="CM362" s="143">
        <f t="shared" si="78"/>
        <v>7656724.8525</v>
      </c>
      <c r="CN362" s="143">
        <f t="shared" si="78"/>
        <v>7656724.8525</v>
      </c>
      <c r="CO362" s="143">
        <f t="shared" si="78"/>
        <v>7656724.8525</v>
      </c>
      <c r="CP362" s="143">
        <f t="shared" si="78"/>
        <v>7656724.8525</v>
      </c>
      <c r="CQ362" s="143">
        <f t="shared" si="78"/>
        <v>7656724.8525</v>
      </c>
      <c r="CR362" s="143">
        <f t="shared" si="78"/>
        <v>7656724.8525</v>
      </c>
      <c r="CS362" s="143">
        <f t="shared" si="78"/>
        <v>7656724.8525</v>
      </c>
      <c r="CT362" s="143">
        <f t="shared" si="78"/>
        <v>7656724.8525</v>
      </c>
      <c r="CU362" s="143">
        <f t="shared" si="78"/>
        <v>7656724.8525</v>
      </c>
      <c r="CV362" s="143">
        <f t="shared" si="78"/>
        <v>7656724.8525</v>
      </c>
      <c r="CW362" s="144">
        <f t="shared" si="78"/>
        <v>7656724.8525</v>
      </c>
      <c r="CX362" s="317">
        <f t="shared" si="78"/>
        <v>8288399.6951821186</v>
      </c>
      <c r="CY362" s="320">
        <f t="shared" ref="CY362:DH362" si="79">+CY363+CY373</f>
        <v>8288399.6951821186</v>
      </c>
      <c r="CZ362" s="320">
        <f t="shared" si="79"/>
        <v>8288399.6951821186</v>
      </c>
      <c r="DA362" s="320">
        <f t="shared" si="79"/>
        <v>8288399.6951821186</v>
      </c>
      <c r="DB362" s="320">
        <f t="shared" si="79"/>
        <v>8288399.6951821186</v>
      </c>
      <c r="DC362" s="320">
        <f t="shared" si="79"/>
        <v>8288399.6951821186</v>
      </c>
      <c r="DD362" s="320">
        <f t="shared" si="79"/>
        <v>8288399.6951821186</v>
      </c>
      <c r="DE362" s="320">
        <f t="shared" si="79"/>
        <v>8288399.6951821186</v>
      </c>
      <c r="DF362" s="320">
        <f t="shared" si="79"/>
        <v>8288399.6951821186</v>
      </c>
      <c r="DG362" s="320">
        <f t="shared" si="79"/>
        <v>8288399.6951821186</v>
      </c>
      <c r="DH362" s="320">
        <f t="shared" si="79"/>
        <v>8288399.6951821186</v>
      </c>
      <c r="DI362" s="318">
        <f>+DI363+DI373</f>
        <v>8287650.975182116</v>
      </c>
      <c r="DJ362" s="142">
        <f>+DJ363+DJ373</f>
        <v>10691224.718333334</v>
      </c>
      <c r="DK362" s="143">
        <f t="shared" ref="DK362:DU362" si="80">+DK363+DK373</f>
        <v>10691224.718333334</v>
      </c>
      <c r="DL362" s="143">
        <f t="shared" si="80"/>
        <v>10691224.718333334</v>
      </c>
      <c r="DM362" s="143">
        <f t="shared" si="80"/>
        <v>10691224.718333334</v>
      </c>
      <c r="DN362" s="143">
        <f t="shared" si="80"/>
        <v>10691224.718333334</v>
      </c>
      <c r="DO362" s="143">
        <f t="shared" si="80"/>
        <v>10691224.718333334</v>
      </c>
      <c r="DP362" s="143">
        <f t="shared" si="80"/>
        <v>10691224.718333334</v>
      </c>
      <c r="DQ362" s="143">
        <f t="shared" si="80"/>
        <v>10691224.718333334</v>
      </c>
      <c r="DR362" s="143">
        <f t="shared" si="80"/>
        <v>10691224.718333334</v>
      </c>
      <c r="DS362" s="143">
        <f t="shared" si="80"/>
        <v>10691224.718333334</v>
      </c>
      <c r="DT362" s="143">
        <f t="shared" si="80"/>
        <v>10691224.718333334</v>
      </c>
      <c r="DU362" s="144">
        <f t="shared" si="80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71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81">+SUM(CL364:CL372)</f>
        <v>7635891.519166667</v>
      </c>
      <c r="CM363" s="143">
        <f t="shared" si="81"/>
        <v>7635891.519166667</v>
      </c>
      <c r="CN363" s="143">
        <f t="shared" si="81"/>
        <v>7635891.519166667</v>
      </c>
      <c r="CO363" s="143">
        <f t="shared" si="81"/>
        <v>7635891.519166667</v>
      </c>
      <c r="CP363" s="143">
        <f t="shared" si="81"/>
        <v>7635891.519166667</v>
      </c>
      <c r="CQ363" s="143">
        <f t="shared" si="81"/>
        <v>7635891.519166667</v>
      </c>
      <c r="CR363" s="143">
        <f t="shared" si="81"/>
        <v>7635891.519166667</v>
      </c>
      <c r="CS363" s="143">
        <f t="shared" si="81"/>
        <v>7635891.519166667</v>
      </c>
      <c r="CT363" s="143">
        <f t="shared" si="81"/>
        <v>7635891.519166667</v>
      </c>
      <c r="CU363" s="143">
        <f t="shared" si="81"/>
        <v>7635891.519166667</v>
      </c>
      <c r="CV363" s="143">
        <f t="shared" si="81"/>
        <v>7635891.519166667</v>
      </c>
      <c r="CW363" s="144">
        <f t="shared" si="81"/>
        <v>7635891.519166667</v>
      </c>
      <c r="CX363" s="317">
        <f t="shared" si="81"/>
        <v>8102373.0414896114</v>
      </c>
      <c r="CY363" s="320">
        <f t="shared" ref="CY363:DI363" si="82">+SUM(CY364:CY372)</f>
        <v>8102373.0414896114</v>
      </c>
      <c r="CZ363" s="320">
        <f t="shared" si="82"/>
        <v>8102373.0414896114</v>
      </c>
      <c r="DA363" s="320">
        <f t="shared" si="82"/>
        <v>8102373.0414896114</v>
      </c>
      <c r="DB363" s="320">
        <f t="shared" si="82"/>
        <v>8102373.0414896114</v>
      </c>
      <c r="DC363" s="320">
        <f t="shared" si="82"/>
        <v>8102373.0414896114</v>
      </c>
      <c r="DD363" s="320">
        <f t="shared" si="82"/>
        <v>8102373.0414896114</v>
      </c>
      <c r="DE363" s="320">
        <f t="shared" si="82"/>
        <v>8102373.0414896114</v>
      </c>
      <c r="DF363" s="320">
        <f t="shared" si="82"/>
        <v>8102373.0414896114</v>
      </c>
      <c r="DG363" s="320">
        <f t="shared" si="82"/>
        <v>8102373.0414896114</v>
      </c>
      <c r="DH363" s="320">
        <f t="shared" si="82"/>
        <v>8102373.0414896114</v>
      </c>
      <c r="DI363" s="318">
        <f t="shared" si="82"/>
        <v>8101624.3214896088</v>
      </c>
      <c r="DJ363" s="142">
        <f>+SUM(DJ364:DJ372)</f>
        <v>10655599.718333334</v>
      </c>
      <c r="DK363" s="143">
        <f t="shared" ref="DK363:DU363" si="83">+SUM(DK364:DK372)</f>
        <v>10655599.718333334</v>
      </c>
      <c r="DL363" s="143">
        <f t="shared" si="83"/>
        <v>10655599.718333334</v>
      </c>
      <c r="DM363" s="143">
        <f t="shared" si="83"/>
        <v>10655599.718333334</v>
      </c>
      <c r="DN363" s="143">
        <f t="shared" si="83"/>
        <v>10655599.718333334</v>
      </c>
      <c r="DO363" s="143">
        <f t="shared" si="83"/>
        <v>10655599.718333334</v>
      </c>
      <c r="DP363" s="143">
        <f t="shared" si="83"/>
        <v>10655599.718333334</v>
      </c>
      <c r="DQ363" s="143">
        <f t="shared" si="83"/>
        <v>10655599.718333334</v>
      </c>
      <c r="DR363" s="143">
        <f t="shared" si="83"/>
        <v>10655599.718333334</v>
      </c>
      <c r="DS363" s="143">
        <f t="shared" si="83"/>
        <v>10655599.718333334</v>
      </c>
      <c r="DT363" s="143">
        <f t="shared" si="83"/>
        <v>10655599.718333334</v>
      </c>
      <c r="DU363" s="144">
        <f t="shared" si="83"/>
        <v>10655599.718333334</v>
      </c>
    </row>
    <row r="364" spans="1:125">
      <c r="D364" s="74" t="str">
        <f t="shared" si="71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6">
        <v>5084273.0662195422</v>
      </c>
      <c r="CY364" s="319">
        <v>5084273.0662195422</v>
      </c>
      <c r="CZ364" s="319">
        <v>5084273.0662195422</v>
      </c>
      <c r="DA364" s="319">
        <v>5084273.0662195422</v>
      </c>
      <c r="DB364" s="319">
        <v>5084273.0662195422</v>
      </c>
      <c r="DC364" s="319">
        <v>5084273.0662195422</v>
      </c>
      <c r="DD364" s="319">
        <v>5084273.0662195422</v>
      </c>
      <c r="DE364" s="319">
        <v>5084273.0662195422</v>
      </c>
      <c r="DF364" s="319">
        <v>5084273.0662195422</v>
      </c>
      <c r="DG364" s="319">
        <v>5084273.0662195422</v>
      </c>
      <c r="DH364" s="319">
        <v>5084273.0662195422</v>
      </c>
      <c r="DI364" s="315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71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6">
        <v>379802.90894799092</v>
      </c>
      <c r="CY365" s="319">
        <v>379802.90894799092</v>
      </c>
      <c r="CZ365" s="319">
        <v>379802.90894799092</v>
      </c>
      <c r="DA365" s="319">
        <v>379802.90894799092</v>
      </c>
      <c r="DB365" s="319">
        <v>379802.90894799092</v>
      </c>
      <c r="DC365" s="319">
        <v>379802.90894799092</v>
      </c>
      <c r="DD365" s="319">
        <v>379802.90894799092</v>
      </c>
      <c r="DE365" s="319">
        <v>379802.90894799092</v>
      </c>
      <c r="DF365" s="319">
        <v>379802.90894799092</v>
      </c>
      <c r="DG365" s="319">
        <v>379802.90894799092</v>
      </c>
      <c r="DH365" s="319">
        <v>379802.90894799092</v>
      </c>
      <c r="DI365" s="315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71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6">
        <v>271612.39996062481</v>
      </c>
      <c r="CY366" s="319">
        <v>271612.39996062481</v>
      </c>
      <c r="CZ366" s="319">
        <v>271612.39996062481</v>
      </c>
      <c r="DA366" s="319">
        <v>271612.39996062481</v>
      </c>
      <c r="DB366" s="319">
        <v>271612.39996062481</v>
      </c>
      <c r="DC366" s="319">
        <v>271612.39996062481</v>
      </c>
      <c r="DD366" s="319">
        <v>271612.39996062481</v>
      </c>
      <c r="DE366" s="319">
        <v>271612.39996062481</v>
      </c>
      <c r="DF366" s="319">
        <v>271612.39996062481</v>
      </c>
      <c r="DG366" s="319">
        <v>271612.39996062481</v>
      </c>
      <c r="DH366" s="319">
        <v>271612.39996062481</v>
      </c>
      <c r="DI366" s="315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71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6">
        <v>202904.1621001664</v>
      </c>
      <c r="CY367" s="319">
        <v>202904.1621001664</v>
      </c>
      <c r="CZ367" s="319">
        <v>202904.1621001664</v>
      </c>
      <c r="DA367" s="319">
        <v>202904.1621001664</v>
      </c>
      <c r="DB367" s="319">
        <v>202904.1621001664</v>
      </c>
      <c r="DC367" s="319">
        <v>202904.1621001664</v>
      </c>
      <c r="DD367" s="319">
        <v>202904.1621001664</v>
      </c>
      <c r="DE367" s="319">
        <v>202904.1621001664</v>
      </c>
      <c r="DF367" s="319">
        <v>202904.1621001664</v>
      </c>
      <c r="DG367" s="319">
        <v>202904.1621001664</v>
      </c>
      <c r="DH367" s="319">
        <v>202904.1621001664</v>
      </c>
      <c r="DI367" s="315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71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6">
        <v>306527.95618361421</v>
      </c>
      <c r="CY368" s="319">
        <v>306527.95618361421</v>
      </c>
      <c r="CZ368" s="319">
        <v>306527.95618361421</v>
      </c>
      <c r="DA368" s="319">
        <v>306527.95618361421</v>
      </c>
      <c r="DB368" s="319">
        <v>306527.95618361421</v>
      </c>
      <c r="DC368" s="319">
        <v>306527.95618361421</v>
      </c>
      <c r="DD368" s="319">
        <v>306527.95618361421</v>
      </c>
      <c r="DE368" s="319">
        <v>306527.95618361421</v>
      </c>
      <c r="DF368" s="319">
        <v>306527.95618361421</v>
      </c>
      <c r="DG368" s="319">
        <v>306527.95618361421</v>
      </c>
      <c r="DH368" s="319">
        <v>306527.95618361421</v>
      </c>
      <c r="DI368" s="315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71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6">
        <v>95730.020462700966</v>
      </c>
      <c r="CY369" s="319">
        <v>95730.020462700966</v>
      </c>
      <c r="CZ369" s="319">
        <v>95730.020462700966</v>
      </c>
      <c r="DA369" s="319">
        <v>95730.020462700966</v>
      </c>
      <c r="DB369" s="319">
        <v>95730.020462700966</v>
      </c>
      <c r="DC369" s="319">
        <v>95730.020462700966</v>
      </c>
      <c r="DD369" s="319">
        <v>95730.020462700966</v>
      </c>
      <c r="DE369" s="319">
        <v>95730.020462700966</v>
      </c>
      <c r="DF369" s="319">
        <v>95730.020462700966</v>
      </c>
      <c r="DG369" s="319">
        <v>95730.020462700966</v>
      </c>
      <c r="DH369" s="319">
        <v>95730.020462700966</v>
      </c>
      <c r="DI369" s="315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71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6">
        <v>755012.08940762596</v>
      </c>
      <c r="CY370" s="319">
        <v>755012.08940762596</v>
      </c>
      <c r="CZ370" s="319">
        <v>755012.08940762596</v>
      </c>
      <c r="DA370" s="319">
        <v>755012.08940762596</v>
      </c>
      <c r="DB370" s="319">
        <v>755012.08940762596</v>
      </c>
      <c r="DC370" s="319">
        <v>755012.08940762596</v>
      </c>
      <c r="DD370" s="319">
        <v>755012.08940762596</v>
      </c>
      <c r="DE370" s="319">
        <v>755012.08940762596</v>
      </c>
      <c r="DF370" s="319">
        <v>755012.08940762596</v>
      </c>
      <c r="DG370" s="319">
        <v>755012.08940762596</v>
      </c>
      <c r="DH370" s="319">
        <v>755012.08940762596</v>
      </c>
      <c r="DI370" s="315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71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6">
        <v>744893.74616509536</v>
      </c>
      <c r="CY371" s="319">
        <v>744893.74616509536</v>
      </c>
      <c r="CZ371" s="319">
        <v>744893.74616509536</v>
      </c>
      <c r="DA371" s="319">
        <v>744893.74616509536</v>
      </c>
      <c r="DB371" s="319">
        <v>744893.74616509536</v>
      </c>
      <c r="DC371" s="319">
        <v>744893.74616509536</v>
      </c>
      <c r="DD371" s="319">
        <v>744893.74616509536</v>
      </c>
      <c r="DE371" s="319">
        <v>744893.74616509536</v>
      </c>
      <c r="DF371" s="319">
        <v>744893.74616509536</v>
      </c>
      <c r="DG371" s="319">
        <v>744893.74616509536</v>
      </c>
      <c r="DH371" s="319">
        <v>744893.74616509536</v>
      </c>
      <c r="DI371" s="315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71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6">
        <v>261616.69204225147</v>
      </c>
      <c r="CY372" s="319">
        <v>261616.69204225147</v>
      </c>
      <c r="CZ372" s="319">
        <v>261616.69204225147</v>
      </c>
      <c r="DA372" s="319">
        <v>261616.69204225147</v>
      </c>
      <c r="DB372" s="319">
        <v>261616.69204225147</v>
      </c>
      <c r="DC372" s="319">
        <v>261616.69204225147</v>
      </c>
      <c r="DD372" s="319">
        <v>261616.69204225147</v>
      </c>
      <c r="DE372" s="319">
        <v>261616.69204225147</v>
      </c>
      <c r="DF372" s="319">
        <v>261616.69204225147</v>
      </c>
      <c r="DG372" s="319">
        <v>261616.69204225147</v>
      </c>
      <c r="DH372" s="319">
        <v>261616.69204225147</v>
      </c>
      <c r="DI372" s="315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71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84">+SUM(CL374:CL379)</f>
        <v>20833.333333333332</v>
      </c>
      <c r="CM373" s="143">
        <f t="shared" si="84"/>
        <v>20833.333333333332</v>
      </c>
      <c r="CN373" s="143">
        <f t="shared" si="84"/>
        <v>20833.333333333332</v>
      </c>
      <c r="CO373" s="143">
        <f t="shared" si="84"/>
        <v>20833.333333333332</v>
      </c>
      <c r="CP373" s="143">
        <f t="shared" si="84"/>
        <v>20833.333333333332</v>
      </c>
      <c r="CQ373" s="143">
        <f t="shared" si="84"/>
        <v>20833.333333333332</v>
      </c>
      <c r="CR373" s="143">
        <f t="shared" si="84"/>
        <v>20833.333333333332</v>
      </c>
      <c r="CS373" s="143">
        <f t="shared" si="84"/>
        <v>20833.333333333332</v>
      </c>
      <c r="CT373" s="143">
        <f t="shared" si="84"/>
        <v>20833.333333333332</v>
      </c>
      <c r="CU373" s="143">
        <f t="shared" si="84"/>
        <v>20833.333333333332</v>
      </c>
      <c r="CV373" s="143">
        <f t="shared" si="84"/>
        <v>20833.333333333332</v>
      </c>
      <c r="CW373" s="144">
        <f t="shared" si="84"/>
        <v>20833.333333333332</v>
      </c>
      <c r="CX373" s="317">
        <f t="shared" si="84"/>
        <v>186026.65369250745</v>
      </c>
      <c r="CY373" s="320">
        <f t="shared" ref="CY373:DI373" si="85">+SUM(CY374:CY379)</f>
        <v>186026.65369250745</v>
      </c>
      <c r="CZ373" s="320">
        <f t="shared" si="85"/>
        <v>186026.65369250745</v>
      </c>
      <c r="DA373" s="320">
        <f t="shared" si="85"/>
        <v>186026.65369250745</v>
      </c>
      <c r="DB373" s="320">
        <f t="shared" si="85"/>
        <v>186026.65369250745</v>
      </c>
      <c r="DC373" s="320">
        <f t="shared" si="85"/>
        <v>186026.65369250745</v>
      </c>
      <c r="DD373" s="320">
        <f t="shared" si="85"/>
        <v>186026.65369250745</v>
      </c>
      <c r="DE373" s="320">
        <f t="shared" si="85"/>
        <v>186026.65369250745</v>
      </c>
      <c r="DF373" s="320">
        <f t="shared" si="85"/>
        <v>186026.65369250745</v>
      </c>
      <c r="DG373" s="320">
        <f t="shared" si="85"/>
        <v>186026.65369250745</v>
      </c>
      <c r="DH373" s="320">
        <f t="shared" si="85"/>
        <v>186026.65369250745</v>
      </c>
      <c r="DI373" s="318">
        <f t="shared" si="85"/>
        <v>186026.65369250745</v>
      </c>
      <c r="DJ373" s="142">
        <f>+SUM(DJ374:DJ379)</f>
        <v>35625</v>
      </c>
      <c r="DK373" s="143">
        <f t="shared" ref="DK373:DU373" si="86">+SUM(DK374:DK379)</f>
        <v>35625</v>
      </c>
      <c r="DL373" s="143">
        <f t="shared" si="86"/>
        <v>35625</v>
      </c>
      <c r="DM373" s="143">
        <f t="shared" si="86"/>
        <v>35625</v>
      </c>
      <c r="DN373" s="143">
        <f t="shared" si="86"/>
        <v>35625</v>
      </c>
      <c r="DO373" s="143">
        <f t="shared" si="86"/>
        <v>35625</v>
      </c>
      <c r="DP373" s="143">
        <f t="shared" si="86"/>
        <v>35625</v>
      </c>
      <c r="DQ373" s="143">
        <f t="shared" si="86"/>
        <v>35625</v>
      </c>
      <c r="DR373" s="143">
        <f t="shared" si="86"/>
        <v>35625</v>
      </c>
      <c r="DS373" s="143">
        <f t="shared" si="86"/>
        <v>35625</v>
      </c>
      <c r="DT373" s="143">
        <f t="shared" si="86"/>
        <v>35625</v>
      </c>
      <c r="DU373" s="144">
        <f t="shared" si="86"/>
        <v>35625</v>
      </c>
    </row>
    <row r="374" spans="1:125" ht="30">
      <c r="D374" s="74" t="str">
        <f t="shared" si="71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6">
        <v>0</v>
      </c>
      <c r="CY374" s="319">
        <v>0</v>
      </c>
      <c r="CZ374" s="319">
        <v>0</v>
      </c>
      <c r="DA374" s="319">
        <v>0</v>
      </c>
      <c r="DB374" s="319">
        <v>0</v>
      </c>
      <c r="DC374" s="319">
        <v>0</v>
      </c>
      <c r="DD374" s="319">
        <v>0</v>
      </c>
      <c r="DE374" s="319">
        <v>0</v>
      </c>
      <c r="DF374" s="319">
        <v>0</v>
      </c>
      <c r="DG374" s="319">
        <v>0</v>
      </c>
      <c r="DH374" s="319">
        <v>0</v>
      </c>
      <c r="DI374" s="315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71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6">
        <v>0</v>
      </c>
      <c r="CY375" s="319">
        <v>0</v>
      </c>
      <c r="CZ375" s="319">
        <v>0</v>
      </c>
      <c r="DA375" s="319">
        <v>0</v>
      </c>
      <c r="DB375" s="319">
        <v>0</v>
      </c>
      <c r="DC375" s="319">
        <v>0</v>
      </c>
      <c r="DD375" s="319">
        <v>0</v>
      </c>
      <c r="DE375" s="319">
        <v>0</v>
      </c>
      <c r="DF375" s="319">
        <v>0</v>
      </c>
      <c r="DG375" s="319">
        <v>0</v>
      </c>
      <c r="DH375" s="319">
        <v>0</v>
      </c>
      <c r="DI375" s="315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71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6">
        <v>0</v>
      </c>
      <c r="CY376" s="319">
        <v>0</v>
      </c>
      <c r="CZ376" s="319">
        <v>0</v>
      </c>
      <c r="DA376" s="319">
        <v>0</v>
      </c>
      <c r="DB376" s="319">
        <v>0</v>
      </c>
      <c r="DC376" s="319">
        <v>0</v>
      </c>
      <c r="DD376" s="319">
        <v>0</v>
      </c>
      <c r="DE376" s="319">
        <v>0</v>
      </c>
      <c r="DF376" s="319">
        <v>0</v>
      </c>
      <c r="DG376" s="319">
        <v>0</v>
      </c>
      <c r="DH376" s="319">
        <v>0</v>
      </c>
      <c r="DI376" s="315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71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6">
        <v>155209.55905985044</v>
      </c>
      <c r="CY377" s="319">
        <v>155209.55905985044</v>
      </c>
      <c r="CZ377" s="319">
        <v>155209.55905985044</v>
      </c>
      <c r="DA377" s="319">
        <v>155209.55905985044</v>
      </c>
      <c r="DB377" s="319">
        <v>155209.55905985044</v>
      </c>
      <c r="DC377" s="319">
        <v>155209.55905985044</v>
      </c>
      <c r="DD377" s="319">
        <v>155209.55905985044</v>
      </c>
      <c r="DE377" s="319">
        <v>155209.55905985044</v>
      </c>
      <c r="DF377" s="319">
        <v>155209.55905985044</v>
      </c>
      <c r="DG377" s="319">
        <v>155209.55905985044</v>
      </c>
      <c r="DH377" s="319">
        <v>155209.55905985044</v>
      </c>
      <c r="DI377" s="315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71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6">
        <v>2106.7388384172764</v>
      </c>
      <c r="CY378" s="319">
        <v>2106.7388384172764</v>
      </c>
      <c r="CZ378" s="319">
        <v>2106.7388384172764</v>
      </c>
      <c r="DA378" s="319">
        <v>2106.7388384172764</v>
      </c>
      <c r="DB378" s="319">
        <v>2106.7388384172764</v>
      </c>
      <c r="DC378" s="319">
        <v>2106.7388384172764</v>
      </c>
      <c r="DD378" s="319">
        <v>2106.7388384172764</v>
      </c>
      <c r="DE378" s="319">
        <v>2106.7388384172764</v>
      </c>
      <c r="DF378" s="319">
        <v>2106.7388384172764</v>
      </c>
      <c r="DG378" s="319">
        <v>2106.7388384172764</v>
      </c>
      <c r="DH378" s="319">
        <v>2106.7388384172764</v>
      </c>
      <c r="DI378" s="315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71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6">
        <v>28710.355794239727</v>
      </c>
      <c r="CY379" s="319">
        <v>28710.355794239727</v>
      </c>
      <c r="CZ379" s="319">
        <v>28710.355794239727</v>
      </c>
      <c r="DA379" s="319">
        <v>28710.355794239727</v>
      </c>
      <c r="DB379" s="319">
        <v>28710.355794239727</v>
      </c>
      <c r="DC379" s="319">
        <v>28710.355794239727</v>
      </c>
      <c r="DD379" s="319">
        <v>28710.355794239727</v>
      </c>
      <c r="DE379" s="319">
        <v>28710.355794239727</v>
      </c>
      <c r="DF379" s="319">
        <v>28710.355794239727</v>
      </c>
      <c r="DG379" s="319">
        <v>28710.355794239727</v>
      </c>
      <c r="DH379" s="319">
        <v>28710.355794239727</v>
      </c>
      <c r="DI379" s="315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71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7">
        <v>7522541.6666666651</v>
      </c>
      <c r="CY380" s="320">
        <v>7522541.6666666651</v>
      </c>
      <c r="CZ380" s="320">
        <v>7522541.6666666651</v>
      </c>
      <c r="DA380" s="320">
        <v>7522541.6666666651</v>
      </c>
      <c r="DB380" s="320">
        <v>7522541.6666666651</v>
      </c>
      <c r="DC380" s="320">
        <v>7522541.6666666651</v>
      </c>
      <c r="DD380" s="320">
        <v>7522541.6666666651</v>
      </c>
      <c r="DE380" s="320">
        <v>7522541.6666666651</v>
      </c>
      <c r="DF380" s="320">
        <v>7522541.6666666651</v>
      </c>
      <c r="DG380" s="320">
        <v>7522541.6666666651</v>
      </c>
      <c r="DH380" s="320">
        <v>7522541.6666666651</v>
      </c>
      <c r="DI380" s="318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71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7">+SUM(CL382:CL390)</f>
        <v>5664403.9874999989</v>
      </c>
      <c r="CM381" s="143">
        <f t="shared" si="87"/>
        <v>5664403.9874999989</v>
      </c>
      <c r="CN381" s="143">
        <f t="shared" si="87"/>
        <v>5664403.9874999989</v>
      </c>
      <c r="CO381" s="143">
        <f t="shared" si="87"/>
        <v>5664403.9874999989</v>
      </c>
      <c r="CP381" s="143">
        <f t="shared" si="87"/>
        <v>5664403.9874999989</v>
      </c>
      <c r="CQ381" s="143">
        <f t="shared" si="87"/>
        <v>5664403.9874999989</v>
      </c>
      <c r="CR381" s="143">
        <f t="shared" si="87"/>
        <v>5664403.9874999989</v>
      </c>
      <c r="CS381" s="143">
        <f t="shared" si="87"/>
        <v>5664403.9874999989</v>
      </c>
      <c r="CT381" s="143">
        <f t="shared" si="87"/>
        <v>5664403.9874999989</v>
      </c>
      <c r="CU381" s="143">
        <f t="shared" si="87"/>
        <v>5664403.9874999989</v>
      </c>
      <c r="CV381" s="143">
        <f t="shared" si="87"/>
        <v>5664403.9874999989</v>
      </c>
      <c r="CW381" s="144">
        <f t="shared" si="87"/>
        <v>5664403.9874999989</v>
      </c>
      <c r="CX381" s="317">
        <f t="shared" si="87"/>
        <v>862330.27666666661</v>
      </c>
      <c r="CY381" s="320">
        <f t="shared" ref="CY381:DI381" si="88">+SUM(CY382:CY390)</f>
        <v>862330.27666666661</v>
      </c>
      <c r="CZ381" s="320">
        <f t="shared" si="88"/>
        <v>862330.27666666661</v>
      </c>
      <c r="DA381" s="320">
        <f t="shared" si="88"/>
        <v>862330.27666666661</v>
      </c>
      <c r="DB381" s="320">
        <f t="shared" si="88"/>
        <v>862330.27666666661</v>
      </c>
      <c r="DC381" s="320">
        <f t="shared" si="88"/>
        <v>862330.27666666661</v>
      </c>
      <c r="DD381" s="320">
        <f t="shared" si="88"/>
        <v>862330.27666666661</v>
      </c>
      <c r="DE381" s="320">
        <f t="shared" si="88"/>
        <v>862330.27666666661</v>
      </c>
      <c r="DF381" s="320">
        <f t="shared" si="88"/>
        <v>862330.27666666661</v>
      </c>
      <c r="DG381" s="320">
        <f t="shared" si="88"/>
        <v>862330.27666666661</v>
      </c>
      <c r="DH381" s="320">
        <f t="shared" si="88"/>
        <v>862330.27666666661</v>
      </c>
      <c r="DI381" s="318">
        <f t="shared" si="88"/>
        <v>862330.27666666661</v>
      </c>
      <c r="DJ381" s="142">
        <f>+SUM(DJ382:DJ390)</f>
        <v>1154156.4341666666</v>
      </c>
      <c r="DK381" s="143">
        <f t="shared" ref="DK381:DU381" si="89">+SUM(DK382:DK390)</f>
        <v>1154156.4341666666</v>
      </c>
      <c r="DL381" s="143">
        <f t="shared" si="89"/>
        <v>1154156.4341666666</v>
      </c>
      <c r="DM381" s="143">
        <f t="shared" si="89"/>
        <v>1154156.4341666666</v>
      </c>
      <c r="DN381" s="143">
        <f t="shared" si="89"/>
        <v>1154156.4341666666</v>
      </c>
      <c r="DO381" s="143">
        <f t="shared" si="89"/>
        <v>1154156.4341666666</v>
      </c>
      <c r="DP381" s="143">
        <f t="shared" si="89"/>
        <v>1154156.4341666666</v>
      </c>
      <c r="DQ381" s="143">
        <f t="shared" si="89"/>
        <v>1154156.4341666666</v>
      </c>
      <c r="DR381" s="143">
        <f t="shared" si="89"/>
        <v>1154156.4341666666</v>
      </c>
      <c r="DS381" s="143">
        <f t="shared" si="89"/>
        <v>1154156.4341666666</v>
      </c>
      <c r="DT381" s="143">
        <f t="shared" si="89"/>
        <v>1154156.4341666666</v>
      </c>
      <c r="DU381" s="144">
        <f t="shared" si="89"/>
        <v>1154156.4341666666</v>
      </c>
    </row>
    <row r="382" spans="1:125">
      <c r="D382" s="74" t="str">
        <f t="shared" si="71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6">
        <v>0</v>
      </c>
      <c r="CY382" s="319">
        <v>0</v>
      </c>
      <c r="CZ382" s="319">
        <v>0</v>
      </c>
      <c r="DA382" s="319">
        <v>0</v>
      </c>
      <c r="DB382" s="319">
        <v>0</v>
      </c>
      <c r="DC382" s="319">
        <v>0</v>
      </c>
      <c r="DD382" s="319">
        <v>0</v>
      </c>
      <c r="DE382" s="319">
        <v>0</v>
      </c>
      <c r="DF382" s="319">
        <v>0</v>
      </c>
      <c r="DG382" s="319">
        <v>0</v>
      </c>
      <c r="DH382" s="319">
        <v>0</v>
      </c>
      <c r="DI382" s="315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71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6">
        <v>117613.29480916439</v>
      </c>
      <c r="CY383" s="319">
        <v>117613.29480916439</v>
      </c>
      <c r="CZ383" s="319">
        <v>117613.29480916439</v>
      </c>
      <c r="DA383" s="319">
        <v>117613.29480916439</v>
      </c>
      <c r="DB383" s="319">
        <v>117613.29480916439</v>
      </c>
      <c r="DC383" s="319">
        <v>117613.29480916439</v>
      </c>
      <c r="DD383" s="319">
        <v>117613.29480916439</v>
      </c>
      <c r="DE383" s="319">
        <v>117613.29480916439</v>
      </c>
      <c r="DF383" s="319">
        <v>117613.29480916439</v>
      </c>
      <c r="DG383" s="319">
        <v>117613.29480916439</v>
      </c>
      <c r="DH383" s="319">
        <v>117613.29480916439</v>
      </c>
      <c r="DI383" s="315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71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6">
        <v>79324.214022424232</v>
      </c>
      <c r="CY384" s="319">
        <v>79324.214022424232</v>
      </c>
      <c r="CZ384" s="319">
        <v>79324.214022424232</v>
      </c>
      <c r="DA384" s="319">
        <v>79324.214022424232</v>
      </c>
      <c r="DB384" s="319">
        <v>79324.214022424232</v>
      </c>
      <c r="DC384" s="319">
        <v>79324.214022424232</v>
      </c>
      <c r="DD384" s="319">
        <v>79324.214022424232</v>
      </c>
      <c r="DE384" s="319">
        <v>79324.214022424232</v>
      </c>
      <c r="DF384" s="319">
        <v>79324.214022424232</v>
      </c>
      <c r="DG384" s="319">
        <v>79324.214022424232</v>
      </c>
      <c r="DH384" s="319">
        <v>79324.214022424232</v>
      </c>
      <c r="DI384" s="315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71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6">
        <v>51249.018233773408</v>
      </c>
      <c r="CY385" s="319">
        <v>51249.018233773408</v>
      </c>
      <c r="CZ385" s="319">
        <v>51249.018233773408</v>
      </c>
      <c r="DA385" s="319">
        <v>51249.018233773408</v>
      </c>
      <c r="DB385" s="319">
        <v>51249.018233773408</v>
      </c>
      <c r="DC385" s="319">
        <v>51249.018233773408</v>
      </c>
      <c r="DD385" s="319">
        <v>51249.018233773408</v>
      </c>
      <c r="DE385" s="319">
        <v>51249.018233773408</v>
      </c>
      <c r="DF385" s="319">
        <v>51249.018233773408</v>
      </c>
      <c r="DG385" s="319">
        <v>51249.018233773408</v>
      </c>
      <c r="DH385" s="319">
        <v>51249.018233773408</v>
      </c>
      <c r="DI385" s="315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71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6">
        <v>499741.32811873348</v>
      </c>
      <c r="CY386" s="319">
        <v>499741.32811873348</v>
      </c>
      <c r="CZ386" s="319">
        <v>499741.32811873348</v>
      </c>
      <c r="DA386" s="319">
        <v>499741.32811873348</v>
      </c>
      <c r="DB386" s="319">
        <v>499741.32811873348</v>
      </c>
      <c r="DC386" s="319">
        <v>499741.32811873348</v>
      </c>
      <c r="DD386" s="319">
        <v>499741.32811873348</v>
      </c>
      <c r="DE386" s="319">
        <v>499741.32811873348</v>
      </c>
      <c r="DF386" s="319">
        <v>499741.32811873348</v>
      </c>
      <c r="DG386" s="319">
        <v>499741.32811873348</v>
      </c>
      <c r="DH386" s="319">
        <v>499741.32811873348</v>
      </c>
      <c r="DI386" s="315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71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6">
        <v>102086.89323030265</v>
      </c>
      <c r="CY387" s="319">
        <v>102086.89323030265</v>
      </c>
      <c r="CZ387" s="319">
        <v>102086.89323030265</v>
      </c>
      <c r="DA387" s="319">
        <v>102086.89323030265</v>
      </c>
      <c r="DB387" s="319">
        <v>102086.89323030265</v>
      </c>
      <c r="DC387" s="319">
        <v>102086.89323030265</v>
      </c>
      <c r="DD387" s="319">
        <v>102086.89323030265</v>
      </c>
      <c r="DE387" s="319">
        <v>102086.89323030265</v>
      </c>
      <c r="DF387" s="319">
        <v>102086.89323030265</v>
      </c>
      <c r="DG387" s="319">
        <v>102086.89323030265</v>
      </c>
      <c r="DH387" s="319">
        <v>102086.89323030265</v>
      </c>
      <c r="DI387" s="315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71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6">
        <v>12315.528252268523</v>
      </c>
      <c r="CY388" s="319">
        <v>12315.528252268523</v>
      </c>
      <c r="CZ388" s="319">
        <v>12315.528252268523</v>
      </c>
      <c r="DA388" s="319">
        <v>12315.528252268523</v>
      </c>
      <c r="DB388" s="319">
        <v>12315.528252268523</v>
      </c>
      <c r="DC388" s="319">
        <v>12315.528252268523</v>
      </c>
      <c r="DD388" s="319">
        <v>12315.528252268523</v>
      </c>
      <c r="DE388" s="319">
        <v>12315.528252268523</v>
      </c>
      <c r="DF388" s="319">
        <v>12315.528252268523</v>
      </c>
      <c r="DG388" s="319">
        <v>12315.528252268523</v>
      </c>
      <c r="DH388" s="319">
        <v>12315.528252268523</v>
      </c>
      <c r="DI388" s="315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71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6">
        <v>0</v>
      </c>
      <c r="CY389" s="319">
        <v>0</v>
      </c>
      <c r="CZ389" s="319">
        <v>0</v>
      </c>
      <c r="DA389" s="319">
        <v>0</v>
      </c>
      <c r="DB389" s="319">
        <v>0</v>
      </c>
      <c r="DC389" s="319">
        <v>0</v>
      </c>
      <c r="DD389" s="319">
        <v>0</v>
      </c>
      <c r="DE389" s="319">
        <v>0</v>
      </c>
      <c r="DF389" s="319">
        <v>0</v>
      </c>
      <c r="DG389" s="319">
        <v>0</v>
      </c>
      <c r="DH389" s="319">
        <v>0</v>
      </c>
      <c r="DI389" s="315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71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6">
        <v>0</v>
      </c>
      <c r="CY390" s="319">
        <v>0</v>
      </c>
      <c r="CZ390" s="319">
        <v>0</v>
      </c>
      <c r="DA390" s="319">
        <v>0</v>
      </c>
      <c r="DB390" s="319">
        <v>0</v>
      </c>
      <c r="DC390" s="319">
        <v>0</v>
      </c>
      <c r="DD390" s="319">
        <v>0</v>
      </c>
      <c r="DE390" s="319">
        <v>0</v>
      </c>
      <c r="DF390" s="319">
        <v>0</v>
      </c>
      <c r="DG390" s="319">
        <v>0</v>
      </c>
      <c r="DH390" s="319">
        <v>0</v>
      </c>
      <c r="DI390" s="315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71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90">+CM392</f>
        <v>143333.33333333334</v>
      </c>
      <c r="CN391" s="143">
        <f t="shared" si="90"/>
        <v>143333.33333333334</v>
      </c>
      <c r="CO391" s="143">
        <f t="shared" si="90"/>
        <v>143333.33333333334</v>
      </c>
      <c r="CP391" s="143">
        <f t="shared" si="90"/>
        <v>143333.33333333334</v>
      </c>
      <c r="CQ391" s="143">
        <f t="shared" si="90"/>
        <v>143333.33333333334</v>
      </c>
      <c r="CR391" s="143">
        <f t="shared" si="90"/>
        <v>143333.33333333334</v>
      </c>
      <c r="CS391" s="143">
        <f t="shared" si="90"/>
        <v>143333.33333333334</v>
      </c>
      <c r="CT391" s="143">
        <f t="shared" si="90"/>
        <v>143333.33333333334</v>
      </c>
      <c r="CU391" s="143">
        <f t="shared" si="90"/>
        <v>143333.33333333334</v>
      </c>
      <c r="CV391" s="143">
        <f t="shared" si="90"/>
        <v>143333.33333333334</v>
      </c>
      <c r="CW391" s="144">
        <f t="shared" si="90"/>
        <v>143333.33333333334</v>
      </c>
      <c r="CX391" s="317">
        <f t="shared" si="90"/>
        <v>178333.33333333334</v>
      </c>
      <c r="CY391" s="320">
        <f t="shared" si="90"/>
        <v>178333.33333333334</v>
      </c>
      <c r="CZ391" s="320">
        <f t="shared" si="90"/>
        <v>178333.33333333334</v>
      </c>
      <c r="DA391" s="320">
        <f t="shared" si="90"/>
        <v>178333.33333333334</v>
      </c>
      <c r="DB391" s="320">
        <f t="shared" si="90"/>
        <v>178333.33333333334</v>
      </c>
      <c r="DC391" s="320">
        <f t="shared" si="90"/>
        <v>178333.33333333334</v>
      </c>
      <c r="DD391" s="320">
        <f t="shared" si="90"/>
        <v>178333.33333333334</v>
      </c>
      <c r="DE391" s="320">
        <f t="shared" si="90"/>
        <v>178333.33333333334</v>
      </c>
      <c r="DF391" s="320">
        <f t="shared" si="90"/>
        <v>178333.33333333334</v>
      </c>
      <c r="DG391" s="320">
        <f t="shared" si="90"/>
        <v>178333.33333333334</v>
      </c>
      <c r="DH391" s="320">
        <f t="shared" si="90"/>
        <v>178333.33333333334</v>
      </c>
      <c r="DI391" s="318">
        <f t="shared" si="90"/>
        <v>178333.33333333334</v>
      </c>
      <c r="DJ391" s="142">
        <f>+DJ392</f>
        <v>187500</v>
      </c>
      <c r="DK391" s="143">
        <f t="shared" ref="DK391:DU391" si="91">+DK392</f>
        <v>187500</v>
      </c>
      <c r="DL391" s="143">
        <f t="shared" si="91"/>
        <v>187500</v>
      </c>
      <c r="DM391" s="143">
        <f t="shared" si="91"/>
        <v>187500</v>
      </c>
      <c r="DN391" s="143">
        <f t="shared" si="91"/>
        <v>187500</v>
      </c>
      <c r="DO391" s="143">
        <f t="shared" si="91"/>
        <v>187500</v>
      </c>
      <c r="DP391" s="143">
        <f t="shared" si="91"/>
        <v>187500</v>
      </c>
      <c r="DQ391" s="143">
        <f t="shared" si="91"/>
        <v>187500</v>
      </c>
      <c r="DR391" s="143">
        <f t="shared" si="91"/>
        <v>187500</v>
      </c>
      <c r="DS391" s="143">
        <f t="shared" si="91"/>
        <v>187500</v>
      </c>
      <c r="DT391" s="143">
        <f t="shared" si="91"/>
        <v>187500</v>
      </c>
      <c r="DU391" s="144">
        <f t="shared" si="91"/>
        <v>187500</v>
      </c>
    </row>
    <row r="392" spans="1:125">
      <c r="C392" s="74">
        <v>451</v>
      </c>
      <c r="D392" s="74" t="str">
        <f t="shared" si="71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92">++SUM(CM393:CM397)</f>
        <v>143333.33333333334</v>
      </c>
      <c r="CN392" s="105">
        <f t="shared" si="92"/>
        <v>143333.33333333334</v>
      </c>
      <c r="CO392" s="105">
        <f t="shared" si="92"/>
        <v>143333.33333333334</v>
      </c>
      <c r="CP392" s="105">
        <f t="shared" si="92"/>
        <v>143333.33333333334</v>
      </c>
      <c r="CQ392" s="105">
        <f t="shared" si="92"/>
        <v>143333.33333333334</v>
      </c>
      <c r="CR392" s="105">
        <f t="shared" si="92"/>
        <v>143333.33333333334</v>
      </c>
      <c r="CS392" s="105">
        <f t="shared" si="92"/>
        <v>143333.33333333334</v>
      </c>
      <c r="CT392" s="105">
        <f t="shared" si="92"/>
        <v>143333.33333333334</v>
      </c>
      <c r="CU392" s="105">
        <f t="shared" si="92"/>
        <v>143333.33333333334</v>
      </c>
      <c r="CV392" s="105">
        <f t="shared" si="92"/>
        <v>143333.33333333334</v>
      </c>
      <c r="CW392" s="106">
        <f t="shared" si="92"/>
        <v>143333.33333333334</v>
      </c>
      <c r="CX392" s="316">
        <f t="shared" si="92"/>
        <v>178333.33333333334</v>
      </c>
      <c r="CY392" s="319">
        <f t="shared" si="92"/>
        <v>178333.33333333334</v>
      </c>
      <c r="CZ392" s="319">
        <f t="shared" si="92"/>
        <v>178333.33333333334</v>
      </c>
      <c r="DA392" s="319">
        <f t="shared" si="92"/>
        <v>178333.33333333334</v>
      </c>
      <c r="DB392" s="319">
        <f t="shared" si="92"/>
        <v>178333.33333333334</v>
      </c>
      <c r="DC392" s="319">
        <f t="shared" si="92"/>
        <v>178333.33333333334</v>
      </c>
      <c r="DD392" s="319">
        <f t="shared" si="92"/>
        <v>178333.33333333334</v>
      </c>
      <c r="DE392" s="319">
        <f t="shared" si="92"/>
        <v>178333.33333333334</v>
      </c>
      <c r="DF392" s="319">
        <f t="shared" si="92"/>
        <v>178333.33333333334</v>
      </c>
      <c r="DG392" s="319">
        <f t="shared" si="92"/>
        <v>178333.33333333334</v>
      </c>
      <c r="DH392" s="319">
        <f t="shared" si="92"/>
        <v>178333.33333333334</v>
      </c>
      <c r="DI392" s="315">
        <f t="shared" si="92"/>
        <v>178333.33333333334</v>
      </c>
      <c r="DJ392" s="104">
        <f>+SUM(DJ393:DJ397)</f>
        <v>187500</v>
      </c>
      <c r="DK392" s="105">
        <f t="shared" ref="DK392:DU392" si="93">+SUM(DK393:DK397)</f>
        <v>187500</v>
      </c>
      <c r="DL392" s="105">
        <f t="shared" si="93"/>
        <v>187500</v>
      </c>
      <c r="DM392" s="105">
        <f t="shared" si="93"/>
        <v>187500</v>
      </c>
      <c r="DN392" s="105">
        <f t="shared" si="93"/>
        <v>187500</v>
      </c>
      <c r="DO392" s="105">
        <f t="shared" si="93"/>
        <v>187500</v>
      </c>
      <c r="DP392" s="105">
        <f t="shared" si="93"/>
        <v>187500</v>
      </c>
      <c r="DQ392" s="105">
        <f t="shared" si="93"/>
        <v>187500</v>
      </c>
      <c r="DR392" s="105">
        <f t="shared" si="93"/>
        <v>187500</v>
      </c>
      <c r="DS392" s="105">
        <f t="shared" si="93"/>
        <v>187500</v>
      </c>
      <c r="DT392" s="105">
        <f t="shared" si="93"/>
        <v>187500</v>
      </c>
      <c r="DU392" s="106">
        <f t="shared" si="93"/>
        <v>187500</v>
      </c>
    </row>
    <row r="393" spans="1:125" ht="30">
      <c r="D393" s="74" t="str">
        <f t="shared" si="71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6">
        <v>0</v>
      </c>
      <c r="CY393" s="319">
        <v>0</v>
      </c>
      <c r="CZ393" s="319">
        <v>0</v>
      </c>
      <c r="DA393" s="319">
        <v>0</v>
      </c>
      <c r="DB393" s="319">
        <v>0</v>
      </c>
      <c r="DC393" s="319">
        <v>0</v>
      </c>
      <c r="DD393" s="319">
        <v>0</v>
      </c>
      <c r="DE393" s="319">
        <v>0</v>
      </c>
      <c r="DF393" s="319">
        <v>0</v>
      </c>
      <c r="DG393" s="319">
        <v>0</v>
      </c>
      <c r="DH393" s="319">
        <v>0</v>
      </c>
      <c r="DI393" s="315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71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6">
        <v>0</v>
      </c>
      <c r="CY394" s="319">
        <v>0</v>
      </c>
      <c r="CZ394" s="319">
        <v>0</v>
      </c>
      <c r="DA394" s="319">
        <v>0</v>
      </c>
      <c r="DB394" s="319">
        <v>0</v>
      </c>
      <c r="DC394" s="319">
        <v>0</v>
      </c>
      <c r="DD394" s="319">
        <v>0</v>
      </c>
      <c r="DE394" s="319">
        <v>0</v>
      </c>
      <c r="DF394" s="319">
        <v>0</v>
      </c>
      <c r="DG394" s="319">
        <v>0</v>
      </c>
      <c r="DH394" s="319">
        <v>0</v>
      </c>
      <c r="DI394" s="315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71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6">
        <v>114166.66666666667</v>
      </c>
      <c r="CY395" s="319">
        <v>114166.66666666667</v>
      </c>
      <c r="CZ395" s="319">
        <v>114166.66666666667</v>
      </c>
      <c r="DA395" s="319">
        <v>114166.66666666667</v>
      </c>
      <c r="DB395" s="319">
        <v>114166.66666666667</v>
      </c>
      <c r="DC395" s="319">
        <v>114166.66666666667</v>
      </c>
      <c r="DD395" s="319">
        <v>114166.66666666667</v>
      </c>
      <c r="DE395" s="319">
        <v>114166.66666666667</v>
      </c>
      <c r="DF395" s="319">
        <v>114166.66666666667</v>
      </c>
      <c r="DG395" s="319">
        <v>114166.66666666667</v>
      </c>
      <c r="DH395" s="319">
        <v>114166.66666666667</v>
      </c>
      <c r="DI395" s="315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71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6">
        <v>0</v>
      </c>
      <c r="CY396" s="319">
        <v>0</v>
      </c>
      <c r="CZ396" s="319">
        <v>0</v>
      </c>
      <c r="DA396" s="319">
        <v>0</v>
      </c>
      <c r="DB396" s="319">
        <v>0</v>
      </c>
      <c r="DC396" s="319">
        <v>0</v>
      </c>
      <c r="DD396" s="319">
        <v>0</v>
      </c>
      <c r="DE396" s="319">
        <v>0</v>
      </c>
      <c r="DF396" s="319">
        <v>0</v>
      </c>
      <c r="DG396" s="319">
        <v>0</v>
      </c>
      <c r="DH396" s="319">
        <v>0</v>
      </c>
      <c r="DI396" s="315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71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6">
        <v>64166.666666666664</v>
      </c>
      <c r="CY397" s="319">
        <v>64166.666666666664</v>
      </c>
      <c r="CZ397" s="319">
        <v>64166.666666666664</v>
      </c>
      <c r="DA397" s="319">
        <v>64166.666666666664</v>
      </c>
      <c r="DB397" s="319">
        <v>64166.666666666664</v>
      </c>
      <c r="DC397" s="319">
        <v>64166.666666666664</v>
      </c>
      <c r="DD397" s="319">
        <v>64166.666666666664</v>
      </c>
      <c r="DE397" s="319">
        <v>64166.666666666664</v>
      </c>
      <c r="DF397" s="319">
        <v>64166.666666666664</v>
      </c>
      <c r="DG397" s="319">
        <v>64166.666666666664</v>
      </c>
      <c r="DH397" s="319">
        <v>64166.666666666664</v>
      </c>
      <c r="DI397" s="315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71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94">+CL399+CL402+CL405</f>
        <v>9889761</v>
      </c>
      <c r="CM398" s="143">
        <f t="shared" si="94"/>
        <v>9889761</v>
      </c>
      <c r="CN398" s="143">
        <f t="shared" si="94"/>
        <v>9889761</v>
      </c>
      <c r="CO398" s="143">
        <f t="shared" si="94"/>
        <v>9889761</v>
      </c>
      <c r="CP398" s="143">
        <f t="shared" si="94"/>
        <v>9889761</v>
      </c>
      <c r="CQ398" s="143">
        <f t="shared" si="94"/>
        <v>9889761</v>
      </c>
      <c r="CR398" s="143">
        <f t="shared" si="94"/>
        <v>9889761</v>
      </c>
      <c r="CS398" s="143">
        <f t="shared" si="94"/>
        <v>9889761</v>
      </c>
      <c r="CT398" s="143">
        <f t="shared" si="94"/>
        <v>9889761</v>
      </c>
      <c r="CU398" s="143">
        <f t="shared" si="94"/>
        <v>9889761</v>
      </c>
      <c r="CV398" s="143">
        <f t="shared" si="94"/>
        <v>9889761</v>
      </c>
      <c r="CW398" s="144">
        <f t="shared" si="94"/>
        <v>9889761</v>
      </c>
      <c r="CX398" s="317">
        <f t="shared" si="94"/>
        <v>14285575.4575</v>
      </c>
      <c r="CY398" s="320">
        <f t="shared" ref="CY398:DI398" si="95">+CY399+CY402+CY405</f>
        <v>14285575.4575</v>
      </c>
      <c r="CZ398" s="320">
        <f t="shared" si="95"/>
        <v>14285575.4575</v>
      </c>
      <c r="DA398" s="320">
        <f t="shared" si="95"/>
        <v>14285575.4575</v>
      </c>
      <c r="DB398" s="320">
        <f t="shared" si="95"/>
        <v>14285575.4575</v>
      </c>
      <c r="DC398" s="320">
        <f t="shared" si="95"/>
        <v>14285575.4575</v>
      </c>
      <c r="DD398" s="320">
        <f t="shared" si="95"/>
        <v>14285575.4575</v>
      </c>
      <c r="DE398" s="320">
        <f t="shared" si="95"/>
        <v>14285575.4575</v>
      </c>
      <c r="DF398" s="320">
        <f t="shared" si="95"/>
        <v>14285575.4575</v>
      </c>
      <c r="DG398" s="320">
        <f t="shared" si="95"/>
        <v>14285575.4575</v>
      </c>
      <c r="DH398" s="320">
        <f t="shared" si="95"/>
        <v>14285575.4575</v>
      </c>
      <c r="DI398" s="318">
        <f t="shared" si="95"/>
        <v>14285575.4575</v>
      </c>
      <c r="DJ398" s="142">
        <f>+DJ399+DJ402+DJ405</f>
        <v>33191007.030833334</v>
      </c>
      <c r="DK398" s="143">
        <f t="shared" ref="DK398:DU398" si="96">+DK399+DK402+DK405</f>
        <v>33191007.030833334</v>
      </c>
      <c r="DL398" s="143">
        <f t="shared" si="96"/>
        <v>33191007.030833334</v>
      </c>
      <c r="DM398" s="143">
        <f t="shared" si="96"/>
        <v>33191007.030833334</v>
      </c>
      <c r="DN398" s="143">
        <f t="shared" si="96"/>
        <v>33191007.030833334</v>
      </c>
      <c r="DO398" s="143">
        <f t="shared" si="96"/>
        <v>33191007.030833334</v>
      </c>
      <c r="DP398" s="143">
        <f t="shared" si="96"/>
        <v>33191007.030833334</v>
      </c>
      <c r="DQ398" s="143">
        <f t="shared" si="96"/>
        <v>33191007.030833334</v>
      </c>
      <c r="DR398" s="143">
        <f t="shared" si="96"/>
        <v>33191007.030833334</v>
      </c>
      <c r="DS398" s="143">
        <f t="shared" si="96"/>
        <v>33191007.030833334</v>
      </c>
      <c r="DT398" s="143">
        <f t="shared" si="96"/>
        <v>33191007.030833334</v>
      </c>
      <c r="DU398" s="144">
        <f t="shared" si="96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71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7">+SUM(CL400:CL401)</f>
        <v>7208333.333333333</v>
      </c>
      <c r="CM399" s="143">
        <f t="shared" si="97"/>
        <v>7208333.333333333</v>
      </c>
      <c r="CN399" s="143">
        <f t="shared" si="97"/>
        <v>7208333.333333333</v>
      </c>
      <c r="CO399" s="143">
        <f t="shared" si="97"/>
        <v>7208333.333333333</v>
      </c>
      <c r="CP399" s="143">
        <f t="shared" si="97"/>
        <v>7208333.333333333</v>
      </c>
      <c r="CQ399" s="143">
        <f t="shared" si="97"/>
        <v>7208333.333333333</v>
      </c>
      <c r="CR399" s="143">
        <f t="shared" si="97"/>
        <v>7208333.333333333</v>
      </c>
      <c r="CS399" s="143">
        <f t="shared" si="97"/>
        <v>7208333.333333333</v>
      </c>
      <c r="CT399" s="143">
        <f t="shared" si="97"/>
        <v>7208333.333333333</v>
      </c>
      <c r="CU399" s="143">
        <f t="shared" si="97"/>
        <v>7208333.333333333</v>
      </c>
      <c r="CV399" s="143">
        <f t="shared" si="97"/>
        <v>7208333.333333333</v>
      </c>
      <c r="CW399" s="144">
        <f t="shared" si="97"/>
        <v>7208333.333333333</v>
      </c>
      <c r="CX399" s="317">
        <f t="shared" si="97"/>
        <v>11507395.460000001</v>
      </c>
      <c r="CY399" s="320">
        <f t="shared" ref="CY399:DI399" si="98">+SUM(CY400:CY401)</f>
        <v>11507395.460000001</v>
      </c>
      <c r="CZ399" s="320">
        <f t="shared" si="98"/>
        <v>11507395.460000001</v>
      </c>
      <c r="DA399" s="320">
        <f t="shared" si="98"/>
        <v>11507395.460000001</v>
      </c>
      <c r="DB399" s="320">
        <f t="shared" si="98"/>
        <v>11507395.460000001</v>
      </c>
      <c r="DC399" s="320">
        <f t="shared" si="98"/>
        <v>11507395.460000001</v>
      </c>
      <c r="DD399" s="320">
        <f t="shared" si="98"/>
        <v>11507395.460000001</v>
      </c>
      <c r="DE399" s="320">
        <f t="shared" si="98"/>
        <v>11507395.460000001</v>
      </c>
      <c r="DF399" s="320">
        <f t="shared" si="98"/>
        <v>11507395.460000001</v>
      </c>
      <c r="DG399" s="320">
        <f t="shared" si="98"/>
        <v>11507395.460000001</v>
      </c>
      <c r="DH399" s="320">
        <f t="shared" si="98"/>
        <v>11507395.460000001</v>
      </c>
      <c r="DI399" s="318">
        <f t="shared" si="98"/>
        <v>11507395.460000001</v>
      </c>
      <c r="DJ399" s="142">
        <f>+SUM(DJ400:DJ401)</f>
        <v>30373417.030833334</v>
      </c>
      <c r="DK399" s="143">
        <f t="shared" ref="DK399:DU399" si="99">+SUM(DK400:DK401)</f>
        <v>30373417.030833334</v>
      </c>
      <c r="DL399" s="143">
        <f t="shared" si="99"/>
        <v>30373417.030833334</v>
      </c>
      <c r="DM399" s="143">
        <f t="shared" si="99"/>
        <v>30373417.030833334</v>
      </c>
      <c r="DN399" s="143">
        <f t="shared" si="99"/>
        <v>30373417.030833334</v>
      </c>
      <c r="DO399" s="143">
        <f t="shared" si="99"/>
        <v>30373417.030833334</v>
      </c>
      <c r="DP399" s="143">
        <f t="shared" si="99"/>
        <v>30373417.030833334</v>
      </c>
      <c r="DQ399" s="143">
        <f t="shared" si="99"/>
        <v>30373417.030833334</v>
      </c>
      <c r="DR399" s="143">
        <f t="shared" si="99"/>
        <v>30373417.030833334</v>
      </c>
      <c r="DS399" s="143">
        <f t="shared" si="99"/>
        <v>30373417.030833334</v>
      </c>
      <c r="DT399" s="143">
        <f t="shared" si="99"/>
        <v>30373417.030833334</v>
      </c>
      <c r="DU399" s="144">
        <f t="shared" si="99"/>
        <v>30373417.030833334</v>
      </c>
    </row>
    <row r="400" spans="1:125" ht="30">
      <c r="D400" s="74" t="str">
        <f t="shared" si="71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6">
        <v>2500695.4391666665</v>
      </c>
      <c r="CY400" s="319">
        <v>2500695.4391666665</v>
      </c>
      <c r="CZ400" s="319">
        <v>2500695.4391666665</v>
      </c>
      <c r="DA400" s="319">
        <v>2500695.4391666665</v>
      </c>
      <c r="DB400" s="319">
        <v>2500695.4391666665</v>
      </c>
      <c r="DC400" s="319">
        <v>2500695.4391666665</v>
      </c>
      <c r="DD400" s="319">
        <v>2500695.4391666665</v>
      </c>
      <c r="DE400" s="319">
        <v>2500695.4391666665</v>
      </c>
      <c r="DF400" s="319">
        <v>2500695.4391666665</v>
      </c>
      <c r="DG400" s="319">
        <v>2500695.4391666665</v>
      </c>
      <c r="DH400" s="319">
        <v>2500695.4391666665</v>
      </c>
      <c r="DI400" s="315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71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6">
        <v>9006700.020833334</v>
      </c>
      <c r="CY401" s="319">
        <v>9006700.020833334</v>
      </c>
      <c r="CZ401" s="319">
        <v>9006700.020833334</v>
      </c>
      <c r="DA401" s="319">
        <v>9006700.020833334</v>
      </c>
      <c r="DB401" s="319">
        <v>9006700.020833334</v>
      </c>
      <c r="DC401" s="319">
        <v>9006700.020833334</v>
      </c>
      <c r="DD401" s="319">
        <v>9006700.020833334</v>
      </c>
      <c r="DE401" s="319">
        <v>9006700.020833334</v>
      </c>
      <c r="DF401" s="319">
        <v>9006700.020833334</v>
      </c>
      <c r="DG401" s="319">
        <v>9006700.020833334</v>
      </c>
      <c r="DH401" s="319">
        <v>9006700.020833334</v>
      </c>
      <c r="DI401" s="315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71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00">+SUM(CL403:CL404)</f>
        <v>0</v>
      </c>
      <c r="CM402" s="143">
        <f t="shared" si="100"/>
        <v>0</v>
      </c>
      <c r="CN402" s="143">
        <f t="shared" si="100"/>
        <v>0</v>
      </c>
      <c r="CO402" s="143">
        <f t="shared" si="100"/>
        <v>0</v>
      </c>
      <c r="CP402" s="143">
        <f t="shared" si="100"/>
        <v>0</v>
      </c>
      <c r="CQ402" s="143">
        <f t="shared" si="100"/>
        <v>0</v>
      </c>
      <c r="CR402" s="143">
        <f t="shared" si="100"/>
        <v>0</v>
      </c>
      <c r="CS402" s="143">
        <f t="shared" si="100"/>
        <v>0</v>
      </c>
      <c r="CT402" s="143">
        <f t="shared" si="100"/>
        <v>0</v>
      </c>
      <c r="CU402" s="143">
        <f t="shared" si="100"/>
        <v>0</v>
      </c>
      <c r="CV402" s="143">
        <f t="shared" si="100"/>
        <v>0</v>
      </c>
      <c r="CW402" s="144">
        <f t="shared" si="100"/>
        <v>0</v>
      </c>
      <c r="CX402" s="317">
        <f t="shared" si="100"/>
        <v>0</v>
      </c>
      <c r="CY402" s="320">
        <f t="shared" ref="CY402:DI402" si="101">+SUM(CY403:CY404)</f>
        <v>0</v>
      </c>
      <c r="CZ402" s="320">
        <f t="shared" si="101"/>
        <v>0</v>
      </c>
      <c r="DA402" s="320">
        <f t="shared" si="101"/>
        <v>0</v>
      </c>
      <c r="DB402" s="320">
        <f t="shared" si="101"/>
        <v>0</v>
      </c>
      <c r="DC402" s="320">
        <f t="shared" si="101"/>
        <v>0</v>
      </c>
      <c r="DD402" s="320">
        <f t="shared" si="101"/>
        <v>0</v>
      </c>
      <c r="DE402" s="320">
        <f t="shared" si="101"/>
        <v>0</v>
      </c>
      <c r="DF402" s="320">
        <f t="shared" si="101"/>
        <v>0</v>
      </c>
      <c r="DG402" s="320">
        <f t="shared" si="101"/>
        <v>0</v>
      </c>
      <c r="DH402" s="320">
        <f t="shared" si="101"/>
        <v>0</v>
      </c>
      <c r="DI402" s="318">
        <f t="shared" si="101"/>
        <v>0</v>
      </c>
      <c r="DJ402" s="142">
        <f>+SUM(DJ403:DJ404)</f>
        <v>0</v>
      </c>
      <c r="DK402" s="143">
        <f t="shared" ref="DK402:DU402" si="102">+SUM(DK403:DK404)</f>
        <v>0</v>
      </c>
      <c r="DL402" s="143">
        <f t="shared" si="102"/>
        <v>0</v>
      </c>
      <c r="DM402" s="143">
        <f t="shared" si="102"/>
        <v>0</v>
      </c>
      <c r="DN402" s="143">
        <f t="shared" si="102"/>
        <v>0</v>
      </c>
      <c r="DO402" s="143">
        <f t="shared" si="102"/>
        <v>0</v>
      </c>
      <c r="DP402" s="143">
        <f t="shared" si="102"/>
        <v>0</v>
      </c>
      <c r="DQ402" s="143">
        <f t="shared" si="102"/>
        <v>0</v>
      </c>
      <c r="DR402" s="143">
        <f t="shared" si="102"/>
        <v>0</v>
      </c>
      <c r="DS402" s="143">
        <f t="shared" si="102"/>
        <v>0</v>
      </c>
      <c r="DT402" s="143">
        <f t="shared" si="102"/>
        <v>0</v>
      </c>
      <c r="DU402" s="144">
        <f t="shared" si="102"/>
        <v>0</v>
      </c>
    </row>
    <row r="403" spans="1:125">
      <c r="D403" s="74" t="str">
        <f t="shared" si="71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6">
        <v>0</v>
      </c>
      <c r="CY403" s="319">
        <v>0</v>
      </c>
      <c r="CZ403" s="319">
        <v>0</v>
      </c>
      <c r="DA403" s="319">
        <v>0</v>
      </c>
      <c r="DB403" s="319">
        <v>0</v>
      </c>
      <c r="DC403" s="319">
        <v>0</v>
      </c>
      <c r="DD403" s="319">
        <v>0</v>
      </c>
      <c r="DE403" s="319">
        <v>0</v>
      </c>
      <c r="DF403" s="319">
        <v>0</v>
      </c>
      <c r="DG403" s="319">
        <v>0</v>
      </c>
      <c r="DH403" s="319">
        <v>0</v>
      </c>
      <c r="DI403" s="315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71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6">
        <v>0</v>
      </c>
      <c r="CY404" s="319">
        <v>0</v>
      </c>
      <c r="CZ404" s="319">
        <v>0</v>
      </c>
      <c r="DA404" s="319">
        <v>0</v>
      </c>
      <c r="DB404" s="319">
        <v>0</v>
      </c>
      <c r="DC404" s="319">
        <v>0</v>
      </c>
      <c r="DD404" s="319">
        <v>0</v>
      </c>
      <c r="DE404" s="319">
        <v>0</v>
      </c>
      <c r="DF404" s="319">
        <v>0</v>
      </c>
      <c r="DG404" s="319">
        <v>0</v>
      </c>
      <c r="DH404" s="319">
        <v>0</v>
      </c>
      <c r="DI404" s="315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71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7">
        <v>2778179.9974999996</v>
      </c>
      <c r="CY405" s="320">
        <v>2778179.9974999996</v>
      </c>
      <c r="CZ405" s="320">
        <v>2778179.9974999996</v>
      </c>
      <c r="DA405" s="320">
        <v>2778179.9974999996</v>
      </c>
      <c r="DB405" s="320">
        <v>2778179.9974999996</v>
      </c>
      <c r="DC405" s="320">
        <v>2778179.9974999996</v>
      </c>
      <c r="DD405" s="320">
        <v>2778179.9974999996</v>
      </c>
      <c r="DE405" s="320">
        <v>2778179.9974999996</v>
      </c>
      <c r="DF405" s="320">
        <v>2778179.9974999996</v>
      </c>
      <c r="DG405" s="320">
        <v>2778179.9974999996</v>
      </c>
      <c r="DH405" s="320">
        <v>2778179.9974999996</v>
      </c>
      <c r="DI405" s="318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71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03">+SUM(CL407:CL409)</f>
        <v>613005.79833333334</v>
      </c>
      <c r="CM406" s="143">
        <f t="shared" si="103"/>
        <v>613005.79833333334</v>
      </c>
      <c r="CN406" s="143">
        <f t="shared" si="103"/>
        <v>613005.79833333334</v>
      </c>
      <c r="CO406" s="143">
        <f t="shared" si="103"/>
        <v>613005.79833333334</v>
      </c>
      <c r="CP406" s="143">
        <f t="shared" si="103"/>
        <v>613005.79833333334</v>
      </c>
      <c r="CQ406" s="143">
        <f t="shared" si="103"/>
        <v>613005.79833333334</v>
      </c>
      <c r="CR406" s="143">
        <f t="shared" si="103"/>
        <v>613005.79833333334</v>
      </c>
      <c r="CS406" s="143">
        <f t="shared" si="103"/>
        <v>613005.79833333334</v>
      </c>
      <c r="CT406" s="143">
        <f t="shared" si="103"/>
        <v>613005.79833333334</v>
      </c>
      <c r="CU406" s="143">
        <f t="shared" si="103"/>
        <v>613005.79833333334</v>
      </c>
      <c r="CV406" s="143">
        <f t="shared" si="103"/>
        <v>613005.79833333334</v>
      </c>
      <c r="CW406" s="144">
        <f t="shared" si="103"/>
        <v>613005.79833333334</v>
      </c>
      <c r="CX406" s="317">
        <f t="shared" si="103"/>
        <v>737887.48083333333</v>
      </c>
      <c r="CY406" s="320">
        <f t="shared" ref="CY406:DI406" si="104">+SUM(CY407:CY409)</f>
        <v>737887.48083333333</v>
      </c>
      <c r="CZ406" s="320">
        <f t="shared" si="104"/>
        <v>737887.48083333333</v>
      </c>
      <c r="DA406" s="320">
        <f t="shared" si="104"/>
        <v>737887.48083333333</v>
      </c>
      <c r="DB406" s="320">
        <f t="shared" si="104"/>
        <v>737887.48083333333</v>
      </c>
      <c r="DC406" s="320">
        <f t="shared" si="104"/>
        <v>737887.48083333333</v>
      </c>
      <c r="DD406" s="320">
        <f t="shared" si="104"/>
        <v>737887.48083333333</v>
      </c>
      <c r="DE406" s="320">
        <f t="shared" si="104"/>
        <v>737887.48083333333</v>
      </c>
      <c r="DF406" s="320">
        <f t="shared" si="104"/>
        <v>737887.48083333333</v>
      </c>
      <c r="DG406" s="320">
        <f t="shared" si="104"/>
        <v>737887.48083333333</v>
      </c>
      <c r="DH406" s="320">
        <f t="shared" si="104"/>
        <v>737887.48083333333</v>
      </c>
      <c r="DI406" s="318">
        <f t="shared" si="104"/>
        <v>737887.48083333333</v>
      </c>
      <c r="DJ406" s="142">
        <f>+SUM(DJ407:DJ409)</f>
        <v>1087930.2858333334</v>
      </c>
      <c r="DK406" s="143">
        <f t="shared" ref="DK406:DU406" si="105">+SUM(DK407:DK409)</f>
        <v>1087930.2858333334</v>
      </c>
      <c r="DL406" s="143">
        <f t="shared" si="105"/>
        <v>1087930.2858333334</v>
      </c>
      <c r="DM406" s="143">
        <f t="shared" si="105"/>
        <v>1087930.2858333334</v>
      </c>
      <c r="DN406" s="143">
        <f t="shared" si="105"/>
        <v>1087930.2858333334</v>
      </c>
      <c r="DO406" s="143">
        <f t="shared" si="105"/>
        <v>1087930.2858333334</v>
      </c>
      <c r="DP406" s="143">
        <f t="shared" si="105"/>
        <v>1087930.2858333334</v>
      </c>
      <c r="DQ406" s="143">
        <f t="shared" si="105"/>
        <v>1087930.2858333334</v>
      </c>
      <c r="DR406" s="143">
        <f t="shared" si="105"/>
        <v>1087930.2858333334</v>
      </c>
      <c r="DS406" s="143">
        <f t="shared" si="105"/>
        <v>1087930.2858333334</v>
      </c>
      <c r="DT406" s="143">
        <f t="shared" si="105"/>
        <v>1087930.2858333334</v>
      </c>
      <c r="DU406" s="144">
        <f t="shared" si="105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71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6">
        <v>737887.48083333333</v>
      </c>
      <c r="CY407" s="319">
        <v>737887.48083333333</v>
      </c>
      <c r="CZ407" s="319">
        <v>737887.48083333333</v>
      </c>
      <c r="DA407" s="319">
        <v>737887.48083333333</v>
      </c>
      <c r="DB407" s="319">
        <v>737887.48083333333</v>
      </c>
      <c r="DC407" s="319">
        <v>737887.48083333333</v>
      </c>
      <c r="DD407" s="319">
        <v>737887.48083333333</v>
      </c>
      <c r="DE407" s="319">
        <v>737887.48083333333</v>
      </c>
      <c r="DF407" s="319">
        <v>737887.48083333333</v>
      </c>
      <c r="DG407" s="319">
        <v>737887.48083333333</v>
      </c>
      <c r="DH407" s="319">
        <v>737887.48083333333</v>
      </c>
      <c r="DI407" s="315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71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6">
        <v>0</v>
      </c>
      <c r="CY408" s="319">
        <v>0</v>
      </c>
      <c r="CZ408" s="319">
        <v>0</v>
      </c>
      <c r="DA408" s="319">
        <v>0</v>
      </c>
      <c r="DB408" s="319">
        <v>0</v>
      </c>
      <c r="DC408" s="319">
        <v>0</v>
      </c>
      <c r="DD408" s="319">
        <v>0</v>
      </c>
      <c r="DE408" s="319">
        <v>0</v>
      </c>
      <c r="DF408" s="319">
        <v>0</v>
      </c>
      <c r="DG408" s="319">
        <v>0</v>
      </c>
      <c r="DH408" s="319">
        <v>0</v>
      </c>
      <c r="DI408" s="315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71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6">
        <v>0</v>
      </c>
      <c r="CY409" s="319">
        <v>0</v>
      </c>
      <c r="CZ409" s="319">
        <v>0</v>
      </c>
      <c r="DA409" s="319">
        <v>0</v>
      </c>
      <c r="DB409" s="319">
        <v>0</v>
      </c>
      <c r="DC409" s="319">
        <v>0</v>
      </c>
      <c r="DD409" s="319">
        <v>0</v>
      </c>
      <c r="DE409" s="319">
        <v>0</v>
      </c>
      <c r="DF409" s="319">
        <v>0</v>
      </c>
      <c r="DG409" s="319">
        <v>0</v>
      </c>
      <c r="DH409" s="319">
        <v>0</v>
      </c>
      <c r="DI409" s="315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203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Jul</v>
      </c>
    </row>
    <row r="238" spans="3:7">
      <c r="D238" s="49"/>
      <c r="E238" s="9"/>
      <c r="F238" s="10"/>
      <c r="G238" s="52" t="str">
        <f>+CONCATENATE("Jan - ",LEFT(G237,3))</f>
        <v>Jan - Jul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Jul</v>
      </c>
      <c r="F246" s="10" t="str">
        <f>+CONCATENATE("Analytics for period ",G238)</f>
        <v>Analytics for period Jan - Jul</v>
      </c>
      <c r="G246" s="52" t="str">
        <f>+IF(ISBLANK(IF($B$2=1,E246,F246)),"",IF($B$2=1,E246,F246))</f>
        <v>Analitika za period Jan - Jul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Jul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Jul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Jul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Jul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Jul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Jul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Kontakt:e-mail: mf@mif.gov.metel/fax: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tatjana.minic</cp:lastModifiedBy>
  <cp:lastPrinted>2015-02-20T13:44:35Z</cp:lastPrinted>
  <dcterms:created xsi:type="dcterms:W3CDTF">2014-09-15T13:41:17Z</dcterms:created>
  <dcterms:modified xsi:type="dcterms:W3CDTF">2015-09-04T09:08:51Z</dcterms:modified>
</cp:coreProperties>
</file>