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C:\Users\andjela.bulatovic\Desktop\"/>
    </mc:Choice>
  </mc:AlternateContent>
  <workbookProtection workbookAlgorithmName="SHA-512" workbookHashValue="mXybJRuk1u0iUanAsrR3nw9COrLHyd4TfClTpAu/gCvq+p3gM5AhsGyBLQghAOZU4lljaYter/SKFS0Qpg1AyA==" workbookSaltValue="yIGHa484cNkgx9TiYz0F2w==" workbookSpinCount="100000" lockStructure="1"/>
  <bookViews>
    <workbookView xWindow="0" yWindow="0" windowWidth="11970" windowHeight="6015"/>
  </bookViews>
  <sheets>
    <sheet name="Welcome tab" sheetId="46" r:id="rId1"/>
    <sheet name="Centralna država" sheetId="10" r:id="rId2"/>
    <sheet name="Lokalna država" sheetId="43" r:id="rId3"/>
    <sheet name="Opšta država"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država'!#REF!</definedName>
    <definedName name="Z_05AB59A7_9F04_4F70_A17E_8EF60EF35C7C_.wvu.PrintArea" localSheetId="2" hidden="1">'Lokalna država'!#REF!</definedName>
    <definedName name="Z_05AB59A7_9F04_4F70_A17E_8EF60EF35C7C_.wvu.PrintArea" localSheetId="3" hidden="1">'Opšta država'!#REF!</definedName>
    <definedName name="Z_636A372C_EE02_4B23_8381_E3299ADF8816_.wvu.Cols" localSheetId="1" hidden="1">'Centralna država'!#REF!</definedName>
    <definedName name="Z_636A372C_EE02_4B23_8381_E3299ADF8816_.wvu.Cols" localSheetId="2" hidden="1">'Lokalna država'!#REF!</definedName>
    <definedName name="Z_636A372C_EE02_4B23_8381_E3299ADF8816_.wvu.Cols" localSheetId="3" hidden="1">'Opšta država'!#REF!</definedName>
    <definedName name="Z_7AC1CC92_093E_4DA9_98F8_470D5521A68C_.wvu.Rows" localSheetId="1" hidden="1">'Centralna država'!#REF!,'Centralna država'!$47:$50,'Centralna država'!$52:$53,'Centralna država'!$65:$65</definedName>
    <definedName name="Z_7AC1CC92_093E_4DA9_98F8_470D5521A68C_.wvu.Rows" localSheetId="2" hidden="1">'Lokalna država'!#REF!,'Lokalna država'!$45:$48,'Lokalna država'!#REF!,'Lokalna država'!$58:$58</definedName>
    <definedName name="Z_7AC1CC92_093E_4DA9_98F8_470D5521A68C_.wvu.Rows" localSheetId="3" hidden="1">'Opšta država'!#REF!,'Opšta država'!$35:$38,'Opšta država'!#REF!,'Opšta država'!$48:$48</definedName>
    <definedName name="Z_A32CDCC2_9D7B_41FA_91EC_562A88521235_.wvu.Cols" localSheetId="1" hidden="1">'Centralna država'!#REF!,'Centralna država'!#REF!</definedName>
    <definedName name="Z_A32CDCC2_9D7B_41FA_91EC_562A88521235_.wvu.Cols" localSheetId="2" hidden="1">'Lokalna država'!#REF!,'Lokalna država'!#REF!</definedName>
    <definedName name="Z_A32CDCC2_9D7B_41FA_91EC_562A88521235_.wvu.Cols" localSheetId="3" hidden="1">'Opšta država'!#REF!,'Opšta država'!#REF!</definedName>
    <definedName name="Z_F37FAB72_D883_4CEB_A5EC_0FA851AD2DC3_.wvu.Cols" localSheetId="1" hidden="1">'Centralna država'!#REF!</definedName>
    <definedName name="Z_F37FAB72_D883_4CEB_A5EC_0FA851AD2DC3_.wvu.Cols" localSheetId="2" hidden="1">'Lokalna država'!#REF!</definedName>
    <definedName name="Z_F37FAB72_D883_4CEB_A5EC_0FA851AD2DC3_.wvu.Cols" localSheetId="3" hidden="1">'Opšta država'!#REF!</definedName>
  </definedNames>
  <calcPr calcId="162913"/>
  <customWorkbookViews>
    <customWorkbookView name="iva.vukovic - Personal View" guid="{E484E83A-8AE1-4ACE-A5D4-7D98A52A9B4B}" mergeInterval="0" personalView="1" maximized="1" windowWidth="1276" windowHeight="856" tabRatio="796" activeSheetId="3"/>
    <customWorkbookView name="pc - Personal View" guid="{5F444141-AB98-4370-9413-F1F0A45DC16B}" mergeInterval="0" personalView="1" maximized="1" windowWidth="1276" windowHeight="874" activeSheetId="5"/>
    <customWorkbookView name="RATKO - Personal View" guid="{A4D59F75-8091-4878-A19C-E6F7EFCC98D0}" mergeInterval="0" personalView="1" maximized="1" windowWidth="1276" windowHeight="850" activeSheetId="5"/>
  </customWorkbookViews>
  <fileRecoveryPr autoRecover="0"/>
</workbook>
</file>

<file path=xl/calcChain.xml><?xml version="1.0" encoding="utf-8"?>
<calcChain xmlns="http://schemas.openxmlformats.org/spreadsheetml/2006/main">
  <c r="C59" i="43" l="1"/>
  <c r="C55" i="43"/>
  <c r="H6" i="10"/>
  <c r="G6" i="10"/>
  <c r="E62" i="10"/>
  <c r="E65" i="10"/>
  <c r="F6" i="10"/>
  <c r="D6" i="10" l="1"/>
  <c r="C65" i="10" l="1"/>
  <c r="C40" i="10"/>
  <c r="I49" i="43" l="1"/>
  <c r="I19" i="43"/>
  <c r="J19" i="43" s="1"/>
  <c r="I30" i="43"/>
  <c r="K30" i="43" s="1"/>
  <c r="I37" i="43"/>
  <c r="K37" i="43" s="1"/>
  <c r="I38" i="43"/>
  <c r="I60" i="43"/>
  <c r="J60" i="43" s="1"/>
  <c r="J17" i="43"/>
  <c r="K17" i="43"/>
  <c r="L17" i="43"/>
  <c r="J18" i="43"/>
  <c r="K18" i="43"/>
  <c r="L18" i="43"/>
  <c r="J20" i="43"/>
  <c r="K20" i="43"/>
  <c r="L20" i="43"/>
  <c r="J21" i="43"/>
  <c r="K21" i="43"/>
  <c r="L21" i="43"/>
  <c r="J22" i="43"/>
  <c r="K22" i="43"/>
  <c r="L22" i="43"/>
  <c r="J23" i="43"/>
  <c r="K23" i="43"/>
  <c r="L23" i="43"/>
  <c r="J25" i="43"/>
  <c r="K25" i="43"/>
  <c r="L25" i="43"/>
  <c r="J26" i="43"/>
  <c r="K26" i="43"/>
  <c r="L26" i="43"/>
  <c r="J27" i="43"/>
  <c r="K27" i="43"/>
  <c r="L27" i="43"/>
  <c r="J28" i="43"/>
  <c r="K28" i="43"/>
  <c r="L28" i="43"/>
  <c r="J29" i="43"/>
  <c r="K29" i="43"/>
  <c r="L29" i="43"/>
  <c r="J30" i="43"/>
  <c r="J31" i="43"/>
  <c r="K31" i="43"/>
  <c r="L31" i="43"/>
  <c r="J32" i="43"/>
  <c r="K32" i="43"/>
  <c r="L32" i="43"/>
  <c r="J33" i="43"/>
  <c r="K33" i="43"/>
  <c r="L33" i="43"/>
  <c r="J34" i="43"/>
  <c r="K34" i="43"/>
  <c r="L34" i="43"/>
  <c r="J35" i="43"/>
  <c r="K35" i="43"/>
  <c r="L35" i="43"/>
  <c r="J36" i="43"/>
  <c r="K36" i="43"/>
  <c r="L36" i="43"/>
  <c r="J38" i="43"/>
  <c r="K38" i="43"/>
  <c r="L38" i="43"/>
  <c r="J39" i="43"/>
  <c r="K39" i="43"/>
  <c r="L39" i="43"/>
  <c r="J40" i="43"/>
  <c r="K40" i="43"/>
  <c r="L40" i="43"/>
  <c r="J41" i="43"/>
  <c r="K41" i="43"/>
  <c r="L41" i="43"/>
  <c r="J42" i="43"/>
  <c r="K42" i="43"/>
  <c r="L42" i="43"/>
  <c r="J43" i="43"/>
  <c r="K43" i="43"/>
  <c r="L43" i="43"/>
  <c r="J44" i="43"/>
  <c r="K44" i="43"/>
  <c r="L44" i="43"/>
  <c r="J45" i="43"/>
  <c r="K45" i="43"/>
  <c r="L45" i="43"/>
  <c r="J46" i="43"/>
  <c r="K46" i="43"/>
  <c r="L46" i="43"/>
  <c r="J47" i="43"/>
  <c r="K47" i="43"/>
  <c r="L47" i="43"/>
  <c r="J48" i="43"/>
  <c r="K48" i="43"/>
  <c r="L48" i="43"/>
  <c r="J49" i="43"/>
  <c r="K49" i="43"/>
  <c r="L49" i="43"/>
  <c r="J50" i="43"/>
  <c r="K50" i="43"/>
  <c r="L50" i="43"/>
  <c r="J51" i="43"/>
  <c r="K51" i="43"/>
  <c r="L51" i="43"/>
  <c r="J52" i="43"/>
  <c r="K52" i="43"/>
  <c r="L52" i="43"/>
  <c r="K53" i="43"/>
  <c r="L53" i="43"/>
  <c r="J54" i="43"/>
  <c r="K54" i="43"/>
  <c r="L54" i="43"/>
  <c r="J56" i="43"/>
  <c r="K56" i="43"/>
  <c r="L56" i="43"/>
  <c r="J61" i="43"/>
  <c r="K61" i="43"/>
  <c r="L61" i="43"/>
  <c r="J62" i="43"/>
  <c r="K62" i="43"/>
  <c r="L62" i="43"/>
  <c r="J63" i="43"/>
  <c r="J64" i="43"/>
  <c r="K64" i="43"/>
  <c r="L64" i="43"/>
  <c r="J67" i="43"/>
  <c r="K67" i="43"/>
  <c r="L67" i="43"/>
  <c r="J68" i="43"/>
  <c r="K68" i="43"/>
  <c r="L68" i="43"/>
  <c r="J69" i="43"/>
  <c r="K69" i="43"/>
  <c r="L69" i="43"/>
  <c r="J70" i="43"/>
  <c r="K70" i="43"/>
  <c r="L70" i="43"/>
  <c r="L60" i="43" l="1"/>
  <c r="K60" i="43"/>
  <c r="L37" i="43"/>
  <c r="L30" i="43"/>
  <c r="L19" i="43"/>
  <c r="K19" i="43"/>
  <c r="J37" i="43"/>
  <c r="C11" i="43" l="1"/>
  <c r="C49" i="43"/>
  <c r="I43" i="44" l="1"/>
  <c r="C38" i="43" l="1"/>
  <c r="C37" i="43" s="1"/>
  <c r="E38" i="43"/>
  <c r="E37" i="43" s="1"/>
  <c r="J73" i="10" l="1"/>
  <c r="J74" i="10"/>
  <c r="J75" i="10"/>
  <c r="I53" i="44" l="1"/>
  <c r="E60" i="43" l="1"/>
  <c r="C60" i="43"/>
  <c r="C51" i="44"/>
  <c r="E43" i="44"/>
  <c r="C43" i="44"/>
  <c r="E2" i="43" l="1"/>
  <c r="E12" i="43" l="1"/>
  <c r="F56" i="43" l="1"/>
  <c r="I12" i="43"/>
  <c r="C12" i="43" l="1"/>
  <c r="K68" i="10" l="1"/>
  <c r="K69" i="10"/>
  <c r="C8" i="44" l="1"/>
  <c r="I54" i="44" l="1"/>
  <c r="E54" i="44"/>
  <c r="C54" i="44"/>
  <c r="C7" i="10" l="1"/>
  <c r="C15" i="10"/>
  <c r="C67" i="10" l="1"/>
  <c r="I2" i="44" l="1"/>
  <c r="E2" i="44"/>
  <c r="C2" i="44"/>
  <c r="I2" i="43"/>
  <c r="C2" i="43"/>
  <c r="D56" i="43" s="1"/>
  <c r="F17" i="46" l="1"/>
  <c r="I17" i="46" s="1"/>
  <c r="G15" i="46"/>
  <c r="G19" i="46" s="1"/>
  <c r="F15" i="46"/>
  <c r="F19" i="46" s="1"/>
  <c r="I19" i="46" s="1"/>
  <c r="D15" i="46"/>
  <c r="D19" i="46" s="1"/>
  <c r="C15" i="46"/>
  <c r="C19" i="46" s="1"/>
  <c r="F13" i="46"/>
  <c r="I13" i="46" s="1"/>
  <c r="J11" i="46"/>
  <c r="I11" i="46"/>
  <c r="G11" i="46"/>
  <c r="J15" i="46" s="1"/>
  <c r="J19" i="46" s="1"/>
  <c r="F11" i="46"/>
  <c r="I15" i="46" s="1"/>
  <c r="F9" i="46"/>
  <c r="I9" i="46" s="1"/>
  <c r="I60" i="44" l="1"/>
  <c r="J60" i="44" s="1"/>
  <c r="E60" i="44"/>
  <c r="F60" i="44" s="1"/>
  <c r="C60" i="44"/>
  <c r="D60" i="44" s="1"/>
  <c r="I59" i="44"/>
  <c r="E59" i="44"/>
  <c r="F59" i="44" s="1"/>
  <c r="C59" i="44"/>
  <c r="I58" i="44"/>
  <c r="J58" i="44" s="1"/>
  <c r="I57" i="44"/>
  <c r="J57" i="44" s="1"/>
  <c r="E58" i="44"/>
  <c r="E57" i="44"/>
  <c r="F57" i="44" s="1"/>
  <c r="C58" i="44"/>
  <c r="C57" i="44"/>
  <c r="D57" i="44" s="1"/>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20" i="44" l="1"/>
  <c r="H37" i="44"/>
  <c r="H33" i="44"/>
  <c r="L13" i="44"/>
  <c r="G20" i="44"/>
  <c r="L20" i="44"/>
  <c r="G14" i="44"/>
  <c r="K35" i="44"/>
  <c r="G39" i="44"/>
  <c r="G10" i="44"/>
  <c r="L15" i="44"/>
  <c r="K59" i="44"/>
  <c r="L36" i="44"/>
  <c r="K32" i="44"/>
  <c r="L31" i="44"/>
  <c r="D15" i="44"/>
  <c r="G51" i="44"/>
  <c r="K15" i="44"/>
  <c r="K43" i="44"/>
  <c r="K31" i="44"/>
  <c r="D35" i="44"/>
  <c r="J20" i="44"/>
  <c r="K20" i="44"/>
  <c r="J13" i="44"/>
  <c r="H19" i="44"/>
  <c r="F20" i="44"/>
  <c r="H12" i="44"/>
  <c r="L8" i="44"/>
  <c r="L12" i="44"/>
  <c r="G13" i="44"/>
  <c r="K13" i="44"/>
  <c r="L58" i="44"/>
  <c r="K51" i="44"/>
  <c r="L51" i="44"/>
  <c r="K26" i="44"/>
  <c r="K60" i="44"/>
  <c r="L60" i="44"/>
  <c r="H58" i="44"/>
  <c r="D39" i="44"/>
  <c r="K21" i="44"/>
  <c r="J8" i="44"/>
  <c r="J12" i="44"/>
  <c r="G59" i="44"/>
  <c r="H18" i="44"/>
  <c r="G9" i="44"/>
  <c r="L35" i="44"/>
  <c r="G12" i="44"/>
  <c r="G8" i="44"/>
  <c r="H13" i="44"/>
  <c r="H10" i="44"/>
  <c r="G36" i="44"/>
  <c r="G60" i="44"/>
  <c r="L59" i="44"/>
  <c r="H8" i="44"/>
  <c r="K9" i="44"/>
  <c r="G32" i="44"/>
  <c r="H36" i="44"/>
  <c r="H51" i="44"/>
  <c r="D59" i="44"/>
  <c r="K29" i="44"/>
  <c r="J32" i="44"/>
  <c r="J15" i="44"/>
  <c r="F51" i="44"/>
  <c r="G31" i="44"/>
  <c r="F10" i="44"/>
  <c r="K58" i="44"/>
  <c r="H60" i="44"/>
  <c r="D58" i="44"/>
  <c r="L53" i="44"/>
  <c r="H32" i="44"/>
  <c r="H39" i="44"/>
  <c r="L40" i="44"/>
  <c r="K10" i="44"/>
  <c r="D10" i="44"/>
  <c r="L10" i="44"/>
  <c r="J59"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7" i="44"/>
  <c r="G58" i="44"/>
  <c r="H59" i="44"/>
  <c r="K46" i="44"/>
  <c r="K34" i="44"/>
  <c r="G29" i="44"/>
  <c r="K30" i="44"/>
  <c r="H35" i="44"/>
  <c r="D26" i="44"/>
  <c r="H26" i="44"/>
  <c r="D19" i="44"/>
  <c r="H14" i="44"/>
  <c r="D14" i="44"/>
  <c r="H16" i="44"/>
  <c r="H11" i="44"/>
  <c r="G11" i="44"/>
  <c r="D11" i="44"/>
  <c r="C7" i="44"/>
  <c r="D9" i="44"/>
  <c r="L9" i="44"/>
  <c r="F58" i="44"/>
  <c r="H57" i="44"/>
  <c r="G57" i="44"/>
  <c r="L57"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D7" i="44" l="1"/>
  <c r="K50" i="44"/>
  <c r="G50" i="44"/>
  <c r="K28" i="44"/>
  <c r="J28" i="44"/>
  <c r="H28" i="44"/>
  <c r="H50" i="44"/>
  <c r="D50" i="44"/>
  <c r="L50" i="44"/>
  <c r="G28" i="44"/>
  <c r="L28" i="44"/>
  <c r="G17" i="44"/>
  <c r="L17" i="44"/>
  <c r="K17" i="44"/>
  <c r="H17" i="44"/>
  <c r="J7" i="44"/>
  <c r="L7" i="44"/>
  <c r="K7" i="44"/>
  <c r="G7" i="44"/>
  <c r="F7" i="44"/>
  <c r="H7" i="44"/>
  <c r="F70" i="43" l="1"/>
  <c r="G70" i="43"/>
  <c r="H70" i="43"/>
  <c r="D70" i="43"/>
  <c r="G25" i="43"/>
  <c r="H25" i="43"/>
  <c r="G26" i="43"/>
  <c r="H26" i="43"/>
  <c r="G27" i="43"/>
  <c r="H27" i="43"/>
  <c r="F25" i="43"/>
  <c r="F26" i="43"/>
  <c r="F27" i="43"/>
  <c r="F28" i="43"/>
  <c r="F29" i="43"/>
  <c r="D25" i="43"/>
  <c r="D26" i="43"/>
  <c r="D27" i="43"/>
  <c r="D28" i="43"/>
  <c r="D29" i="43"/>
  <c r="J16" i="43"/>
  <c r="K16" i="43"/>
  <c r="L16" i="43"/>
  <c r="F16" i="43"/>
  <c r="G16" i="43"/>
  <c r="H16" i="43"/>
  <c r="F17" i="43"/>
  <c r="G17" i="43"/>
  <c r="H17" i="43"/>
  <c r="D16" i="43"/>
  <c r="D17" i="43"/>
  <c r="F60" i="43"/>
  <c r="J9" i="43"/>
  <c r="K9" i="43"/>
  <c r="L9" i="43"/>
  <c r="G9" i="43"/>
  <c r="H9" i="43"/>
  <c r="F9" i="43"/>
  <c r="D9" i="43"/>
  <c r="H69" i="43"/>
  <c r="G69" i="43"/>
  <c r="F69" i="43"/>
  <c r="D69" i="43"/>
  <c r="H68" i="43"/>
  <c r="G68" i="43"/>
  <c r="F68" i="43"/>
  <c r="D68" i="43"/>
  <c r="H67" i="43"/>
  <c r="G67" i="43"/>
  <c r="F67" i="43"/>
  <c r="D67" i="43"/>
  <c r="H64" i="43"/>
  <c r="G64" i="43"/>
  <c r="F64" i="43"/>
  <c r="D64" i="43"/>
  <c r="H62" i="43"/>
  <c r="G62" i="43"/>
  <c r="F62" i="43"/>
  <c r="D62" i="43"/>
  <c r="H61" i="43"/>
  <c r="G61" i="43"/>
  <c r="F61" i="43"/>
  <c r="D61" i="43"/>
  <c r="H56" i="43"/>
  <c r="G56" i="43"/>
  <c r="H54" i="43"/>
  <c r="G54" i="43"/>
  <c r="F54" i="43"/>
  <c r="D54" i="43"/>
  <c r="H53" i="43"/>
  <c r="G53" i="43"/>
  <c r="F53" i="43"/>
  <c r="D53" i="43"/>
  <c r="H52" i="43"/>
  <c r="G52" i="43"/>
  <c r="F52" i="43"/>
  <c r="D52" i="43"/>
  <c r="H51" i="43"/>
  <c r="G51" i="43"/>
  <c r="F51" i="43"/>
  <c r="D51" i="43"/>
  <c r="H50" i="43"/>
  <c r="G50" i="43"/>
  <c r="F50" i="43"/>
  <c r="D50" i="43"/>
  <c r="H49" i="43"/>
  <c r="G49" i="43"/>
  <c r="F49" i="43"/>
  <c r="D49" i="43"/>
  <c r="F48" i="43"/>
  <c r="D48" i="43"/>
  <c r="H47" i="43"/>
  <c r="G47" i="43"/>
  <c r="F47" i="43"/>
  <c r="D47" i="43"/>
  <c r="H46" i="43"/>
  <c r="G46" i="43"/>
  <c r="F46" i="43"/>
  <c r="D46" i="43"/>
  <c r="H45" i="43"/>
  <c r="G45" i="43"/>
  <c r="F45" i="43"/>
  <c r="D45" i="43"/>
  <c r="H44" i="43"/>
  <c r="G44" i="43"/>
  <c r="F44" i="43"/>
  <c r="D44" i="43"/>
  <c r="H43" i="43"/>
  <c r="G43" i="43"/>
  <c r="F43" i="43"/>
  <c r="D43" i="43"/>
  <c r="H42" i="43"/>
  <c r="G42" i="43"/>
  <c r="F42" i="43"/>
  <c r="D42" i="43"/>
  <c r="H41" i="43"/>
  <c r="G41" i="43"/>
  <c r="F41" i="43"/>
  <c r="D41" i="43"/>
  <c r="H40" i="43"/>
  <c r="G40" i="43"/>
  <c r="F40" i="43"/>
  <c r="D40" i="43"/>
  <c r="H39" i="43"/>
  <c r="G39" i="43"/>
  <c r="F39" i="43"/>
  <c r="D39" i="43"/>
  <c r="H36" i="43"/>
  <c r="G36" i="43"/>
  <c r="F36" i="43"/>
  <c r="D36" i="43"/>
  <c r="H35" i="43"/>
  <c r="G35" i="43"/>
  <c r="F35" i="43"/>
  <c r="D35" i="43"/>
  <c r="H34" i="43"/>
  <c r="G34" i="43"/>
  <c r="F34" i="43"/>
  <c r="D34" i="43"/>
  <c r="H33" i="43"/>
  <c r="G33" i="43"/>
  <c r="F33" i="43"/>
  <c r="D33" i="43"/>
  <c r="H32" i="43"/>
  <c r="G32" i="43"/>
  <c r="F32" i="43"/>
  <c r="D32" i="43"/>
  <c r="H31" i="43"/>
  <c r="G31" i="43"/>
  <c r="F31" i="43"/>
  <c r="D31" i="43"/>
  <c r="E30" i="43"/>
  <c r="F30" i="43" s="1"/>
  <c r="C30" i="43"/>
  <c r="H29" i="43"/>
  <c r="G29" i="43"/>
  <c r="H28" i="43"/>
  <c r="G28" i="43"/>
  <c r="H23" i="43"/>
  <c r="G23" i="43"/>
  <c r="F23" i="43"/>
  <c r="D23" i="43"/>
  <c r="H22" i="43"/>
  <c r="G22" i="43"/>
  <c r="F22" i="43"/>
  <c r="D22" i="43"/>
  <c r="H21" i="43"/>
  <c r="G21" i="43"/>
  <c r="F21" i="43"/>
  <c r="D21" i="43"/>
  <c r="H20" i="43"/>
  <c r="G20" i="43"/>
  <c r="F20" i="43"/>
  <c r="D20" i="43"/>
  <c r="E19" i="43"/>
  <c r="F19" i="43" s="1"/>
  <c r="C19" i="43"/>
  <c r="H18" i="43"/>
  <c r="G18" i="43"/>
  <c r="F18" i="43"/>
  <c r="D18" i="43"/>
  <c r="L15" i="43"/>
  <c r="K15" i="43"/>
  <c r="J15" i="43"/>
  <c r="H15" i="43"/>
  <c r="G15" i="43"/>
  <c r="F15" i="43"/>
  <c r="D15" i="43"/>
  <c r="L14" i="43"/>
  <c r="K14" i="43"/>
  <c r="J14" i="43"/>
  <c r="H14" i="43"/>
  <c r="G14" i="43"/>
  <c r="F14" i="43"/>
  <c r="D14" i="43"/>
  <c r="L13" i="43"/>
  <c r="K13" i="43"/>
  <c r="J13" i="43"/>
  <c r="H13" i="43"/>
  <c r="G13" i="43"/>
  <c r="F13" i="43"/>
  <c r="D13" i="43"/>
  <c r="J12" i="43"/>
  <c r="F12" i="43"/>
  <c r="D12" i="43"/>
  <c r="L11" i="43"/>
  <c r="K11" i="43"/>
  <c r="J11" i="43"/>
  <c r="H11" i="43"/>
  <c r="G11" i="43"/>
  <c r="F11" i="43"/>
  <c r="D11" i="43"/>
  <c r="L10" i="43"/>
  <c r="K10" i="43"/>
  <c r="J10" i="43"/>
  <c r="H10" i="43"/>
  <c r="G10" i="43"/>
  <c r="F10" i="43"/>
  <c r="D10" i="43"/>
  <c r="L8" i="43"/>
  <c r="K8" i="43"/>
  <c r="J8" i="43"/>
  <c r="H8" i="43"/>
  <c r="G8" i="43"/>
  <c r="F8" i="43"/>
  <c r="D8" i="43"/>
  <c r="I7" i="43"/>
  <c r="E7" i="43"/>
  <c r="C7" i="43"/>
  <c r="K7" i="43" l="1"/>
  <c r="C6" i="43"/>
  <c r="E6" i="43"/>
  <c r="F14" i="46"/>
  <c r="I6" i="43"/>
  <c r="G30" i="43"/>
  <c r="K12" i="43"/>
  <c r="G19" i="43"/>
  <c r="H38" i="43"/>
  <c r="D38" i="43"/>
  <c r="F7" i="43"/>
  <c r="L12" i="43"/>
  <c r="G48" i="43"/>
  <c r="H19" i="43"/>
  <c r="D19" i="43"/>
  <c r="H48" i="43"/>
  <c r="L7" i="43"/>
  <c r="J7" i="43"/>
  <c r="H12" i="43"/>
  <c r="H30" i="43"/>
  <c r="D30" i="43"/>
  <c r="F37" i="43"/>
  <c r="F38" i="43"/>
  <c r="G7" i="43"/>
  <c r="G60" i="43"/>
  <c r="D7" i="43"/>
  <c r="H7" i="43"/>
  <c r="G12" i="43"/>
  <c r="G38" i="43"/>
  <c r="D60" i="43"/>
  <c r="H60" i="43"/>
  <c r="K73" i="10"/>
  <c r="L73" i="10"/>
  <c r="K74" i="10"/>
  <c r="L74" i="10"/>
  <c r="K75" i="10"/>
  <c r="L75" i="10"/>
  <c r="G73" i="10"/>
  <c r="G74" i="10"/>
  <c r="G75" i="10"/>
  <c r="H73" i="10"/>
  <c r="H74" i="10"/>
  <c r="H75" i="10"/>
  <c r="F73" i="10"/>
  <c r="F74" i="10"/>
  <c r="F75" i="10"/>
  <c r="D73" i="10"/>
  <c r="D74" i="10"/>
  <c r="D75" i="10"/>
  <c r="I59" i="43" l="1"/>
  <c r="I55" i="43"/>
  <c r="J6" i="43"/>
  <c r="F6" i="43"/>
  <c r="E59" i="43"/>
  <c r="F59" i="43" s="1"/>
  <c r="F10" i="46"/>
  <c r="H37" i="43"/>
  <c r="D37" i="43"/>
  <c r="G6" i="43"/>
  <c r="L6" i="43"/>
  <c r="D6" i="43"/>
  <c r="G10" i="46" s="1"/>
  <c r="H6" i="43"/>
  <c r="K6" i="43"/>
  <c r="G37" i="43"/>
  <c r="E55" i="43"/>
  <c r="J68" i="10"/>
  <c r="L68" i="10"/>
  <c r="J69" i="10"/>
  <c r="L69" i="10"/>
  <c r="J70" i="10"/>
  <c r="K70" i="10"/>
  <c r="L70" i="10"/>
  <c r="G68" i="10"/>
  <c r="H68" i="10"/>
  <c r="G69" i="10"/>
  <c r="H69" i="10"/>
  <c r="G70" i="10"/>
  <c r="H70" i="10"/>
  <c r="F68" i="10"/>
  <c r="F69" i="10"/>
  <c r="F70" i="10"/>
  <c r="D68" i="10"/>
  <c r="D69" i="10"/>
  <c r="D70" i="10"/>
  <c r="I67" i="10"/>
  <c r="J67" i="10" s="1"/>
  <c r="E67" i="10"/>
  <c r="H67" i="10" s="1"/>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8" i="10"/>
  <c r="J59" i="10"/>
  <c r="J60" i="10"/>
  <c r="J61" i="10"/>
  <c r="I50" i="10"/>
  <c r="I40" i="10"/>
  <c r="H41" i="10"/>
  <c r="H42" i="10"/>
  <c r="H43" i="10"/>
  <c r="H44" i="10"/>
  <c r="H45" i="10"/>
  <c r="H46" i="10"/>
  <c r="H47" i="10"/>
  <c r="H48" i="10"/>
  <c r="H49" i="10"/>
  <c r="H51" i="10"/>
  <c r="H52" i="10"/>
  <c r="H53" i="10"/>
  <c r="H54" i="10"/>
  <c r="H55" i="10"/>
  <c r="H56" i="10"/>
  <c r="H57" i="10"/>
  <c r="H58" i="10"/>
  <c r="H59" i="10"/>
  <c r="H60"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C20" i="10"/>
  <c r="K55" i="43" l="1"/>
  <c r="L55" i="43"/>
  <c r="I57" i="43"/>
  <c r="J55" i="43"/>
  <c r="L59" i="43"/>
  <c r="K59" i="43"/>
  <c r="J59" i="43"/>
  <c r="F18" i="46"/>
  <c r="G14" i="46"/>
  <c r="C39" i="10"/>
  <c r="C22" i="44"/>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F55" i="43"/>
  <c r="H59" i="43"/>
  <c r="D59" i="43"/>
  <c r="G59" i="43"/>
  <c r="G55" i="43"/>
  <c r="C57" i="43"/>
  <c r="D55" i="43"/>
  <c r="G18" i="46" s="1"/>
  <c r="H55" i="43"/>
  <c r="L50" i="10"/>
  <c r="K40" i="10"/>
  <c r="D67" i="10"/>
  <c r="K50" i="10"/>
  <c r="G40" i="10"/>
  <c r="G67" i="10"/>
  <c r="L67" i="10"/>
  <c r="K67" i="10"/>
  <c r="G50" i="10"/>
  <c r="D40" i="10"/>
  <c r="D50" i="10"/>
  <c r="H50" i="10"/>
  <c r="I39" i="10"/>
  <c r="J39" i="10" s="1"/>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D22" i="44" l="1"/>
  <c r="C6" i="44"/>
  <c r="J57" i="43"/>
  <c r="L57" i="43"/>
  <c r="I65" i="43"/>
  <c r="K57" i="43"/>
  <c r="I58" i="43"/>
  <c r="I66" i="10"/>
  <c r="J66" i="10" s="1"/>
  <c r="E66" i="10"/>
  <c r="F66" i="10" s="1"/>
  <c r="C66" i="10"/>
  <c r="H22" i="44"/>
  <c r="C10" i="46"/>
  <c r="C62" i="10"/>
  <c r="C64" i="10" s="1"/>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C65" i="43"/>
  <c r="C71" i="43" s="1"/>
  <c r="C66" i="43" s="1"/>
  <c r="H57" i="43"/>
  <c r="G57" i="43"/>
  <c r="D57" i="43"/>
  <c r="E65" i="43"/>
  <c r="E71" i="43" s="1"/>
  <c r="F57" i="43"/>
  <c r="E58" i="43"/>
  <c r="F58" i="43" s="1"/>
  <c r="K39" i="10"/>
  <c r="H39" i="10"/>
  <c r="D39" i="10"/>
  <c r="D14" i="46" s="1"/>
  <c r="G39" i="10"/>
  <c r="L39" i="10"/>
  <c r="J6" i="10"/>
  <c r="I62" i="10"/>
  <c r="L6" i="10"/>
  <c r="K6" i="10"/>
  <c r="D10" i="46"/>
  <c r="G6" i="44" l="1"/>
  <c r="J65" i="43"/>
  <c r="I71" i="43"/>
  <c r="K65" i="43"/>
  <c r="L65" i="43"/>
  <c r="K58" i="43"/>
  <c r="L58" i="43"/>
  <c r="J58" i="43"/>
  <c r="D6" i="44"/>
  <c r="J10" i="46" s="1"/>
  <c r="E49" i="44"/>
  <c r="F49" i="44" s="1"/>
  <c r="K66" i="10"/>
  <c r="I49" i="44"/>
  <c r="J49" i="44" s="1"/>
  <c r="G66" i="10"/>
  <c r="C49" i="44"/>
  <c r="D49" i="44" s="1"/>
  <c r="I10" i="46"/>
  <c r="C45" i="44"/>
  <c r="D45" i="44" s="1"/>
  <c r="J18" i="46" s="1"/>
  <c r="K6" i="44"/>
  <c r="G27" i="44"/>
  <c r="C18" i="46"/>
  <c r="H6" i="44"/>
  <c r="L6" i="44"/>
  <c r="K27" i="44"/>
  <c r="L27" i="44"/>
  <c r="J6" i="44"/>
  <c r="I45" i="44"/>
  <c r="H27" i="44"/>
  <c r="F6" i="44"/>
  <c r="E45" i="44"/>
  <c r="F65" i="43"/>
  <c r="H65" i="43"/>
  <c r="D65" i="43"/>
  <c r="G65" i="43"/>
  <c r="H58" i="43"/>
  <c r="D58" i="43"/>
  <c r="G58" i="43"/>
  <c r="E64" i="10"/>
  <c r="E71" i="10" s="1"/>
  <c r="F62" i="10"/>
  <c r="L62" i="10"/>
  <c r="H62" i="10"/>
  <c r="C71" i="10"/>
  <c r="C76" i="10" s="1"/>
  <c r="C72" i="10" s="1"/>
  <c r="D62" i="10"/>
  <c r="D18" i="46" s="1"/>
  <c r="K62" i="10"/>
  <c r="G62" i="10"/>
  <c r="J62" i="10"/>
  <c r="I64" i="10"/>
  <c r="I71" i="10" s="1"/>
  <c r="H66" i="10"/>
  <c r="L66" i="10"/>
  <c r="D66" i="10"/>
  <c r="J71" i="43" l="1"/>
  <c r="K71" i="43"/>
  <c r="I66" i="43"/>
  <c r="L71" i="43"/>
  <c r="I18" i="46"/>
  <c r="G45" i="44"/>
  <c r="C47" i="44"/>
  <c r="C48" i="44" s="1"/>
  <c r="L45" i="44"/>
  <c r="K45" i="44"/>
  <c r="K49" i="44"/>
  <c r="H49" i="44"/>
  <c r="L49" i="44"/>
  <c r="J45" i="44"/>
  <c r="I47" i="44"/>
  <c r="H45" i="44"/>
  <c r="G49" i="44"/>
  <c r="E47" i="44"/>
  <c r="F45" i="44"/>
  <c r="F71" i="43"/>
  <c r="E66" i="43"/>
  <c r="F66" i="43" s="1"/>
  <c r="I76" i="10"/>
  <c r="J71" i="10"/>
  <c r="K71" i="10"/>
  <c r="L71" i="10"/>
  <c r="G71" i="10"/>
  <c r="H71" i="10"/>
  <c r="D71" i="10"/>
  <c r="E76" i="10"/>
  <c r="F71" i="10"/>
  <c r="J64" i="10"/>
  <c r="I65" i="10"/>
  <c r="J65" i="10" s="1"/>
  <c r="H64" i="10"/>
  <c r="D64" i="10"/>
  <c r="G64" i="10"/>
  <c r="K64" i="10"/>
  <c r="L64" i="10"/>
  <c r="F64" i="10"/>
  <c r="J66" i="43" l="1"/>
  <c r="K66" i="43"/>
  <c r="L66" i="43"/>
  <c r="H47" i="44"/>
  <c r="C55" i="44"/>
  <c r="D55" i="44" s="1"/>
  <c r="D47" i="44"/>
  <c r="L47" i="44"/>
  <c r="K47" i="44"/>
  <c r="J47" i="44"/>
  <c r="I48" i="44"/>
  <c r="J48" i="44" s="1"/>
  <c r="I55" i="44"/>
  <c r="G47" i="44"/>
  <c r="E55" i="44"/>
  <c r="E48" i="44"/>
  <c r="F48" i="44" s="1"/>
  <c r="F47" i="44"/>
  <c r="D48" i="44"/>
  <c r="D76" i="10"/>
  <c r="G76" i="10"/>
  <c r="K76" i="10"/>
  <c r="H76" i="10"/>
  <c r="L76" i="10"/>
  <c r="E72" i="10"/>
  <c r="F72" i="10" s="1"/>
  <c r="F76" i="10"/>
  <c r="I72" i="10"/>
  <c r="J72" i="10" s="1"/>
  <c r="J76" i="10"/>
  <c r="D65" i="10"/>
  <c r="H65" i="10"/>
  <c r="L65" i="10"/>
  <c r="K65" i="10"/>
  <c r="G65" i="10"/>
  <c r="F65" i="10"/>
  <c r="C61" i="44" l="1"/>
  <c r="D61" i="44" s="1"/>
  <c r="G55" i="44"/>
  <c r="E61" i="44"/>
  <c r="K55" i="44"/>
  <c r="I61" i="44"/>
  <c r="L48" i="44"/>
  <c r="H48" i="44"/>
  <c r="K48" i="44"/>
  <c r="J55" i="44"/>
  <c r="L55" i="44"/>
  <c r="G48" i="44"/>
  <c r="H55" i="44"/>
  <c r="F55" i="44"/>
  <c r="K72" i="10"/>
  <c r="D72" i="10"/>
  <c r="H72" i="10"/>
  <c r="L72" i="10"/>
  <c r="G72" i="10"/>
  <c r="L61" i="44" l="1"/>
  <c r="C56" i="44"/>
  <c r="D56" i="44" s="1"/>
  <c r="H61" i="44"/>
  <c r="K61" i="44"/>
  <c r="J61" i="44"/>
  <c r="I56" i="44"/>
  <c r="J56" i="44" s="1"/>
  <c r="F61" i="44"/>
  <c r="E56" i="44"/>
  <c r="F56" i="44" s="1"/>
  <c r="G61" i="44"/>
  <c r="L56" i="44" l="1"/>
  <c r="K56" i="44"/>
  <c r="G56" i="44"/>
  <c r="H56" i="44"/>
  <c r="H71" i="43"/>
  <c r="D71" i="43"/>
  <c r="G71" i="43"/>
  <c r="D66" i="43" l="1"/>
  <c r="G66" i="43"/>
  <c r="H66" i="43"/>
</calcChain>
</file>

<file path=xl/sharedStrings.xml><?xml version="1.0" encoding="utf-8"?>
<sst xmlns="http://schemas.openxmlformats.org/spreadsheetml/2006/main" count="460" uniqueCount="188">
  <si>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</si>
  <si>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</si>
  <si>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</si>
  <si>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</si>
  <si>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</si>
  <si>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</si>
  <si>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</si>
  <si>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</si>
  <si>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</si>
  <si>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</si>
  <si>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</si>
  <si>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</si>
  <si>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</si>
  <si>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</si>
  <si>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</si>
  <si>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</si>
  <si>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</si>
  <si>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</si>
  <si>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</si>
  <si>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</si>
  <si>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</si>
  <si>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</si>
  <si>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</si>
  <si>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</si>
  <si>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</si>
  <si>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</si>
  <si>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</si>
  <si>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</si>
  <si>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</si>
  <si>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</si>
  <si>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</si>
  <si>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</si>
  <si>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</si>
  <si>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</si>
  <si>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</si>
  <si>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</si>
  <si>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</si>
  <si>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</si>
  <si>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</si>
  <si>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</si>
  <si>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</si>
  <si>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</si>
  <si>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</si>
  <si>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</si>
  <si>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</si>
  <si>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</si>
  <si>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</si>
  <si>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</si>
  <si>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</si>
  <si>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</si>
  <si>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Donacije</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</si>
  <si>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</si>
  <si>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</si>
  <si>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</si>
  <si>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</si>
  <si>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</si>
  <si>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</si>
  <si>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</si>
  <si>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</si>
  <si>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</si>
  <si>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</si>
  <si>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Primici od otplate kredita</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</si>
  <si>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</si>
  <si>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</si>
  <si>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</si>
  <si>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</si>
  <si>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</si>
  <si>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</si>
  <si>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</si>
  <si>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</si>
  <si>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uređivanje i izgradnju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</si>
  <si>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</si>
  <si>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</si>
  <si>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</si>
  <si>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</si>
  <si>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</si>
  <si>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</si>
  <si>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</si>
  <si>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</si>
  <si>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</si>
  <si>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</si>
  <si>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</si>
  <si>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</si>
  <si>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</si>
  <si>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</si>
  <si>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</si>
  <si>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</si>
  <si>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</si>
  <si>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</si>
  <si>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</si>
  <si>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</si>
  <si>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</si>
  <si>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</si>
  <si>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</si>
  <si>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</si>
  <si>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</si>
  <si>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</si>
  <si>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</si>
  <si>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</si>
  <si>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</si>
  <si>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</si>
  <si>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</si>
  <si>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</si>
  <si>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</si>
  <si>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</si>
  <si>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</si>
  <si>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</si>
  <si>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</si>
  <si>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</si>
  <si>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</si>
  <si>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</si>
  <si>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</si>
  <si>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</si>
  <si>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</si>
  <si>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</si>
  <si>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</si>
  <si>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</si>
  <si>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</si>
  <si>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</si>
  <si>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</si>
  <si>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</si>
  <si>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</si>
  <si>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</si>
  <si>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</si>
  <si>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</si>
  <si>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</si>
  <si>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</si>
  <si>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</si>
  <si>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</si>
  <si>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</si>
  <si>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</si>
  <si>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</si>
  <si>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</si>
  <si>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</si>
  <si>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</si>
  <si>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</si>
  <si>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</si>
  <si>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</si>
  <si>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</si>
  <si>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</si>
  <si>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</si>
  <si>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</si>
  <si>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</si>
  <si>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</si>
  <si>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</si>
  <si>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</si>
  <si>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</si>
  <si>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</si>
  <si>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</si>
  <si>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</si>
  <si>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</si>
  <si>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</si>
  <si>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</si>
  <si>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</si>
  <si>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</si>
  <si>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</si>
  <si>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</si>
  <si>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</si>
  <si>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</si>
  <si>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</si>
  <si>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</si>
  <si>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 for landscaping and construction</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</si>
  <si>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</si>
  <si>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</si>
  <si>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</si>
  <si>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</si>
  <si>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</si>
  <si>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</si>
  <si>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</si>
  <si>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</si>
  <si>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</si>
  <si>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</si>
  <si>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</si>
  <si>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</si>
  <si>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</si>
  <si>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</si>
  <si>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</si>
  <si>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</si>
  <si>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</si>
  <si>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</si>
  <si>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</si>
  <si>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</si>
  <si>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</si>
  <si>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Ministarstvo finansija i socijalnog staranja/ Ministry of finance and social welfare</t>
  </si>
  <si>
    <t>Q1 - Q 2 2021</t>
  </si>
  <si>
    <t>Plan Q1 - Q 2 2021</t>
  </si>
  <si>
    <t>Q1 - Q 2 2020</t>
  </si>
  <si>
    <t>Q1 - Q 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</si>
</sst>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s>
  <fonts count="31">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08">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0" fontId="17" fillId="5" borderId="1" xfId="0" applyFont="1" applyFill="1" applyBorder="1"/>
    <xf numFmtId="164" fontId="3" fillId="0" borderId="0" xfId="27" applyNumberFormat="1" applyFont="1"/>
    <xf numFmtId="164" fontId="3" fillId="0" borderId="0" xfId="27" applyNumberFormat="1" applyFont="1" applyFill="1"/>
    <xf numFmtId="174" fontId="3" fillId="0" borderId="0" xfId="27" applyNumberFormat="1" applyFont="1" applyFill="1"/>
    <xf numFmtId="0" fontId="19" fillId="6" borderId="0" xfId="0" applyFont="1" applyFill="1" applyBorder="1" applyAlignment="1" applyProtection="1">
      <alignment horizontal="center" vertical="center" wrapText="1"/>
      <protection hidden="1"/>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cellStyle name="1 indent 2" xfId="41"/>
    <cellStyle name="2 indents" xfId="2"/>
    <cellStyle name="2 indents 2" xfId="42"/>
    <cellStyle name="3 indents" xfId="3"/>
    <cellStyle name="3 indents 2" xfId="43"/>
    <cellStyle name="4 indents" xfId="4"/>
    <cellStyle name="4 indents 2" xfId="44"/>
    <cellStyle name="Currency 2" xfId="60"/>
    <cellStyle name="Date" xfId="5"/>
    <cellStyle name="Excel Built-in Normal" xfId="61"/>
    <cellStyle name="F2" xfId="6"/>
    <cellStyle name="F3" xfId="7"/>
    <cellStyle name="F4" xfId="8"/>
    <cellStyle name="F5" xfId="9"/>
    <cellStyle name="F6" xfId="10"/>
    <cellStyle name="F7" xfId="11"/>
    <cellStyle name="F8" xfId="12"/>
    <cellStyle name="Fixed" xfId="13"/>
    <cellStyle name="HEADING1" xfId="14"/>
    <cellStyle name="HEADING2" xfId="15"/>
    <cellStyle name="imf-one decimal" xfId="16"/>
    <cellStyle name="imf-one decimal 2" xfId="45"/>
    <cellStyle name="imf-zero decimal" xfId="17"/>
    <cellStyle name="imf-zero decimal 2" xfId="46"/>
    <cellStyle name="Label" xfId="18"/>
    <cellStyle name="Normal" xfId="0" builtinId="0"/>
    <cellStyle name="Normal - Style1" xfId="19"/>
    <cellStyle name="Normal - Style2" xfId="20"/>
    <cellStyle name="Normal - Style3" xfId="21"/>
    <cellStyle name="Normal 10" xfId="22"/>
    <cellStyle name="Normal 10 2" xfId="54"/>
    <cellStyle name="Normal 11" xfId="23"/>
    <cellStyle name="Normal 11 2" xfId="55"/>
    <cellStyle name="Normal 12" xfId="24"/>
    <cellStyle name="Normal 12 2" xfId="56"/>
    <cellStyle name="Normal 13" xfId="40"/>
    <cellStyle name="Normal 15" xfId="25"/>
    <cellStyle name="Normal 16" xfId="26"/>
    <cellStyle name="Normal 2" xfId="27"/>
    <cellStyle name="Normal 2 2" xfId="28"/>
    <cellStyle name="Normal 2 2 2" xfId="59"/>
    <cellStyle name="Normal 3" xfId="29"/>
    <cellStyle name="Normal 4" xfId="30"/>
    <cellStyle name="Normal 4 2" xfId="57"/>
    <cellStyle name="Normal 4 3" xfId="48"/>
    <cellStyle name="Normal 48" xfId="31"/>
    <cellStyle name="Normal 5" xfId="32"/>
    <cellStyle name="Normal 5 2" xfId="49"/>
    <cellStyle name="Normal 6" xfId="33"/>
    <cellStyle name="Normal 6 2" xfId="50"/>
    <cellStyle name="Normal 7" xfId="34"/>
    <cellStyle name="Normal 7 2" xfId="51"/>
    <cellStyle name="Normal 8" xfId="35"/>
    <cellStyle name="Normal 8 2" xfId="52"/>
    <cellStyle name="Normal 9" xfId="36"/>
    <cellStyle name="Normal 9 2" xfId="53"/>
    <cellStyle name="Obično_KnjigaZIKS i Min pomorstva i saobracaja" xfId="37"/>
    <cellStyle name="Percent 2" xfId="58"/>
    <cellStyle name="percentage difference" xfId="38"/>
    <cellStyle name="percentage difference 2" xfId="47"/>
    <cellStyle name="Publication"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r>
            <a:rPr lang="sr-Latn-ME" sz="1100" b="0" i="0" baseline="0">
              <a:solidFill>
                <a:schemeClr val="dk1"/>
              </a:solidFill>
              <a:effectLst/>
              <a:latin typeface="+mn-lt"/>
              <a:ea typeface="+mn-ea"/>
              <a:cs typeface="+mn-cs"/>
            </a:rPr>
            <a:t>Plan izdataka budžeta pripremljen je u skladu sa Rješenjima o privremenom finansiranju budžeta za </a:t>
          </a:r>
          <a:r>
            <a:rPr lang="sr-Latn-RS" sz="1100" b="0" i="0" baseline="0">
              <a:solidFill>
                <a:schemeClr val="dk1"/>
              </a:solidFill>
              <a:effectLst/>
              <a:latin typeface="+mn-lt"/>
              <a:ea typeface="+mn-ea"/>
              <a:cs typeface="+mn-cs"/>
            </a:rPr>
            <a:t>prvih šest mjeseci 2021. godine.</a:t>
          </a:r>
          <a:endParaRPr lang="sr-Latn-RS">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expenditures was prepared in accordance with the Decision</a:t>
          </a:r>
          <a:r>
            <a:rPr lang="sr-Latn-RS" sz="1100" b="0" i="0" baseline="0">
              <a:solidFill>
                <a:schemeClr val="dk1"/>
              </a:solidFill>
              <a:effectLst/>
              <a:latin typeface="+mn-lt"/>
              <a:ea typeface="+mn-ea"/>
              <a:cs typeface="+mn-cs"/>
            </a:rPr>
            <a:t>s</a:t>
          </a:r>
          <a:r>
            <a:rPr lang="en-US" sz="1100" b="0" i="0" baseline="0">
              <a:solidFill>
                <a:schemeClr val="dk1"/>
              </a:solidFill>
              <a:effectLst/>
              <a:latin typeface="+mn-lt"/>
              <a:ea typeface="+mn-ea"/>
              <a:cs typeface="+mn-cs"/>
            </a:rPr>
            <a:t> on temporary</a:t>
          </a:r>
          <a:r>
            <a:rPr lang="sr-Latn-RS" sz="1100" b="0"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financing of the budget for</a:t>
          </a:r>
          <a:r>
            <a:rPr lang="sr-Latn-RS" sz="1100" b="0" i="0" baseline="0">
              <a:solidFill>
                <a:schemeClr val="dk1"/>
              </a:solidFill>
              <a:effectLst/>
              <a:latin typeface="+mn-lt"/>
              <a:ea typeface="+mn-ea"/>
              <a:cs typeface="+mn-cs"/>
            </a:rPr>
            <a:t> first six months 2021.</a:t>
          </a: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tabSelected="1" workbookViewId="0">
      <selection activeCell="H29" sqref="H29"/>
    </sheetView>
  </sheetViews>
  <sheetFormatPr defaultRowHeight="12.75"/>
  <cols>
    <col min="4" max="4" width="23" customWidth="1"/>
    <col min="7" max="7" width="24.28515625" customWidth="1"/>
    <col min="10" max="10" width="26.42578125" customWidth="1"/>
  </cols>
  <sheetData>
    <row r="2" spans="2:11">
      <c r="D2" s="67" t="s">
        <v>173</v>
      </c>
    </row>
    <row r="3" spans="2:11">
      <c r="D3" s="67" t="s">
        <v>183</v>
      </c>
    </row>
    <row r="4" spans="2:11">
      <c r="D4" s="67" t="s">
        <v>174</v>
      </c>
    </row>
    <row r="5" spans="2:11" ht="13.5" thickBot="1"/>
    <row r="6" spans="2:11">
      <c r="B6" s="45"/>
      <c r="C6" s="46"/>
      <c r="D6" s="46"/>
      <c r="E6" s="46"/>
      <c r="F6" s="46"/>
      <c r="G6" s="46"/>
      <c r="H6" s="46"/>
      <c r="I6" s="46"/>
      <c r="J6" s="46"/>
      <c r="K6" s="47"/>
    </row>
    <row r="7" spans="2:11">
      <c r="B7" s="48"/>
      <c r="C7" s="93" t="s">
        <v>167</v>
      </c>
      <c r="D7" s="93"/>
      <c r="E7" s="49"/>
      <c r="F7" s="93" t="s">
        <v>168</v>
      </c>
      <c r="G7" s="93"/>
      <c r="H7" s="49"/>
      <c r="I7" s="93" t="s">
        <v>169</v>
      </c>
      <c r="J7" s="93"/>
      <c r="K7" s="50"/>
    </row>
    <row r="8" spans="2:11">
      <c r="B8" s="48"/>
      <c r="C8" s="51"/>
      <c r="D8" s="49"/>
      <c r="E8" s="49"/>
      <c r="F8" s="49"/>
      <c r="G8" s="49"/>
      <c r="H8" s="49"/>
      <c r="I8" s="49"/>
      <c r="J8" s="49"/>
      <c r="K8" s="50"/>
    </row>
    <row r="9" spans="2:11" ht="15">
      <c r="B9" s="48"/>
      <c r="C9" s="52" t="s">
        <v>170</v>
      </c>
      <c r="D9" s="53"/>
      <c r="E9" s="53"/>
      <c r="F9" s="52" t="str">
        <f>+C9</f>
        <v>Prihodi/Revenues</v>
      </c>
      <c r="G9" s="54"/>
      <c r="H9" s="55"/>
      <c r="I9" s="52" t="str">
        <f>+F9</f>
        <v>Prihodi/Revenues</v>
      </c>
      <c r="J9" s="54"/>
      <c r="K9" s="50"/>
    </row>
    <row r="10" spans="2:11">
      <c r="B10" s="48"/>
      <c r="C10" s="56">
        <f>+'Centralna država'!C6</f>
        <v>788052626.43000007</v>
      </c>
      <c r="D10" s="57">
        <f>+'Centralna država'!D6</f>
        <v>16.996347030798432</v>
      </c>
      <c r="E10" s="49"/>
      <c r="F10" s="58">
        <f>+'Lokalna država'!C6</f>
        <v>103545152.80000001</v>
      </c>
      <c r="G10" s="57">
        <f>+'Lokalna država'!D6</f>
        <v>2.2332129750248031</v>
      </c>
      <c r="H10" s="55"/>
      <c r="I10" s="58">
        <f>+'Opšta država'!C6</f>
        <v>891597779.23000002</v>
      </c>
      <c r="J10" s="57">
        <f>+'Opšta država'!D6</f>
        <v>19.229560005823231</v>
      </c>
      <c r="K10" s="50"/>
    </row>
    <row r="11" spans="2:11">
      <c r="B11" s="48"/>
      <c r="C11" s="59" t="s">
        <v>165</v>
      </c>
      <c r="D11" s="59" t="s">
        <v>166</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171</v>
      </c>
      <c r="D13" s="55"/>
      <c r="E13" s="49"/>
      <c r="F13" s="52" t="str">
        <f>+C13</f>
        <v>Rashodi/Expenditures</v>
      </c>
      <c r="G13" s="54"/>
      <c r="H13" s="55"/>
      <c r="I13" s="52" t="str">
        <f>+F13</f>
        <v>Rashodi/Expenditures</v>
      </c>
      <c r="J13" s="54"/>
      <c r="K13" s="50"/>
    </row>
    <row r="14" spans="2:11">
      <c r="B14" s="48"/>
      <c r="C14" s="56">
        <f>+'Centralna država'!C39</f>
        <v>948204478.24999988</v>
      </c>
      <c r="D14" s="57">
        <f>+'Centralna država'!D39</f>
        <v>20.45042656795928</v>
      </c>
      <c r="E14" s="49"/>
      <c r="F14" s="58">
        <f>+'Lokalna država'!C37</f>
        <v>114756726.60000001</v>
      </c>
      <c r="G14" s="57">
        <f>+'Lokalna država'!D37</f>
        <v>2.4750189060949834</v>
      </c>
      <c r="H14" s="55"/>
      <c r="I14" s="58">
        <f>+'Opšta država'!C27</f>
        <v>1062961204.8499998</v>
      </c>
      <c r="J14" s="57">
        <f>+'Opšta država'!D27</f>
        <v>22.925445474054261</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172</v>
      </c>
      <c r="D17" s="49"/>
      <c r="E17" s="49"/>
      <c r="F17" s="52" t="str">
        <f>+C17</f>
        <v>Budžetski bilans/ Budget balance</v>
      </c>
      <c r="G17" s="54"/>
      <c r="H17" s="55"/>
      <c r="I17" s="52" t="str">
        <f>+F17</f>
        <v>Budžetski bilans/ Budget balance</v>
      </c>
      <c r="J17" s="54"/>
      <c r="K17" s="50"/>
    </row>
    <row r="18" spans="2:11">
      <c r="B18" s="48"/>
      <c r="C18" s="56">
        <f>+'Centralna država'!C62</f>
        <v>-160151851.81999981</v>
      </c>
      <c r="D18" s="57">
        <f>+'Centralna država'!D62</f>
        <v>-3.4540795371608466</v>
      </c>
      <c r="E18" s="49"/>
      <c r="F18" s="58">
        <f>+'Lokalna država'!C55</f>
        <v>-11211573.799999997</v>
      </c>
      <c r="G18" s="57">
        <f>+'Lokalna država'!D55</f>
        <v>-0.2418059310701807</v>
      </c>
      <c r="H18" s="55"/>
      <c r="I18" s="58">
        <f>+'Opšta država'!C45</f>
        <v>-171363425.61999977</v>
      </c>
      <c r="J18" s="57">
        <f>+'Opšta država'!D45</f>
        <v>-3.6958854682310265</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41" spans="19:19" ht="15">
      <c r="S41" s="68"/>
    </row>
    <row r="42" spans="19:19" ht="15">
      <c r="S42" s="68"/>
    </row>
  </sheetData>
  <sheetProtection algorithmName="SHA-512" hashValue="1vXO3/aDcVIHDBwXHUAojR5+uC0DE6NyTWsIz4g41dtboSjhY72+8TRwLgOuH3mqo0rFmGmWCcHYcSSh7QSX2w==" saltValue="5mYTex2GnadG/djoAJ7zFQ=="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B77"/>
  <sheetViews>
    <sheetView zoomScale="90" zoomScaleNormal="90" zoomScaleSheetLayoutView="90" workbookViewId="0">
      <pane ySplit="5" topLeftCell="A6" activePane="bottomLeft" state="frozen"/>
      <selection pane="bottomLeft" activeCell="H18" sqref="H18"/>
    </sheetView>
  </sheetViews>
  <sheetFormatPr defaultColWidth="9.140625" defaultRowHeight="13.5"/>
  <cols>
    <col min="1" max="1" width="13.28515625" style="4" customWidth="1"/>
    <col min="2" max="2" width="52.7109375" style="4" customWidth="1"/>
    <col min="3" max="3" width="11.140625" style="6" customWidth="1"/>
    <col min="4" max="4" width="9.140625" style="4" customWidth="1"/>
    <col min="5" max="5" width="9.140625" style="6"/>
    <col min="6" max="6" width="9.140625" style="7" customWidth="1"/>
    <col min="7" max="7" width="11.140625" style="6" customWidth="1"/>
    <col min="8" max="8" width="10.7109375" style="7" customWidth="1"/>
    <col min="9" max="9" width="9.140625" style="6"/>
    <col min="10" max="10" width="10.28515625" style="7" customWidth="1"/>
    <col min="11" max="11" width="10.7109375" style="6" customWidth="1"/>
    <col min="12" max="12" width="11.140625" style="7" customWidth="1"/>
    <col min="13" max="13" width="54.85546875" style="4" customWidth="1"/>
    <col min="14" max="15" width="9.140625" style="1"/>
    <col min="16" max="17" width="13.85546875" style="1" bestFit="1" customWidth="1"/>
    <col min="18" max="18" width="13.28515625" style="1" bestFit="1" customWidth="1"/>
    <col min="19" max="16384" width="9.140625" style="1"/>
  </cols>
  <sheetData>
    <row r="1" spans="1:13" ht="18.75" customHeight="1" thickBot="1">
      <c r="B1" s="5"/>
      <c r="M1" s="5"/>
    </row>
    <row r="2" spans="1:13" ht="15.75" customHeight="1" thickBot="1">
      <c r="A2" s="8" t="s">
        <v>59</v>
      </c>
      <c r="B2" s="8"/>
      <c r="C2" s="94">
        <v>4636600000</v>
      </c>
      <c r="D2" s="95"/>
      <c r="E2" s="94">
        <v>4636600000</v>
      </c>
      <c r="F2" s="95"/>
      <c r="G2" s="9"/>
      <c r="H2" s="10"/>
      <c r="I2" s="94">
        <v>4193200000</v>
      </c>
      <c r="J2" s="95"/>
      <c r="K2" s="84"/>
      <c r="L2" s="10"/>
      <c r="M2" s="8" t="s">
        <v>81</v>
      </c>
    </row>
    <row r="3" spans="1:13" ht="15" customHeight="1" thickBot="1">
      <c r="A3" s="8"/>
      <c r="B3" s="8"/>
      <c r="C3" s="11"/>
      <c r="D3" s="8"/>
      <c r="E3" s="11"/>
      <c r="F3" s="10"/>
      <c r="G3" s="11"/>
      <c r="H3" s="10"/>
      <c r="I3" s="11"/>
      <c r="J3" s="10"/>
      <c r="K3" s="11"/>
      <c r="L3" s="10"/>
      <c r="M3" s="8"/>
    </row>
    <row r="4" spans="1:13" ht="15" customHeight="1">
      <c r="A4" s="100" t="s">
        <v>73</v>
      </c>
      <c r="B4" s="98" t="s">
        <v>74</v>
      </c>
      <c r="C4" s="104" t="s">
        <v>184</v>
      </c>
      <c r="D4" s="105"/>
      <c r="E4" s="102" t="s">
        <v>185</v>
      </c>
      <c r="F4" s="103"/>
      <c r="G4" s="102" t="s">
        <v>175</v>
      </c>
      <c r="H4" s="103"/>
      <c r="I4" s="102" t="s">
        <v>186</v>
      </c>
      <c r="J4" s="103"/>
      <c r="K4" s="102" t="s">
        <v>175</v>
      </c>
      <c r="L4" s="103"/>
      <c r="M4" s="96" t="s">
        <v>151</v>
      </c>
    </row>
    <row r="5" spans="1:13" ht="27" customHeight="1">
      <c r="A5" s="101"/>
      <c r="B5" s="99"/>
      <c r="C5" s="12" t="s">
        <v>63</v>
      </c>
      <c r="D5" s="13" t="s">
        <v>57</v>
      </c>
      <c r="E5" s="12" t="s">
        <v>63</v>
      </c>
      <c r="F5" s="13" t="s">
        <v>57</v>
      </c>
      <c r="G5" s="12" t="s">
        <v>66</v>
      </c>
      <c r="H5" s="13" t="s">
        <v>64</v>
      </c>
      <c r="I5" s="12" t="s">
        <v>63</v>
      </c>
      <c r="J5" s="14" t="s">
        <v>57</v>
      </c>
      <c r="K5" s="12" t="s">
        <v>63</v>
      </c>
      <c r="L5" s="14" t="s">
        <v>64</v>
      </c>
      <c r="M5" s="97"/>
    </row>
    <row r="6" spans="1:13" ht="15" customHeight="1">
      <c r="A6" s="15"/>
      <c r="B6" s="16" t="s">
        <v>52</v>
      </c>
      <c r="C6" s="17">
        <f>+C7+C15+C20+C25+C32+C37+C38</f>
        <v>788052626.43000007</v>
      </c>
      <c r="D6" s="39">
        <f>+C6/$C$2*100</f>
        <v>16.996347030798432</v>
      </c>
      <c r="E6" s="17">
        <f>+E7+E15+E20+E25+E32+E37+E38</f>
        <v>773378245.42187905</v>
      </c>
      <c r="F6" s="39">
        <f>+E6/$E$2*100</f>
        <v>16.679856908551074</v>
      </c>
      <c r="G6" s="17">
        <f>+C6-E6</f>
        <v>14674381.008121014</v>
      </c>
      <c r="H6" s="39">
        <f>+C6/E6*100-100</f>
        <v>1.8974390726643975</v>
      </c>
      <c r="I6" s="17">
        <f>+I7+I15+I20+I25+I32+I37+I38</f>
        <v>747821341.44999993</v>
      </c>
      <c r="J6" s="39">
        <f>+I6/$I$2*100</f>
        <v>17.834144363493273</v>
      </c>
      <c r="K6" s="17">
        <f>+C6-I6</f>
        <v>40231284.980000138</v>
      </c>
      <c r="L6" s="39">
        <f>+C6/I6*100-100</f>
        <v>5.3797989907580188</v>
      </c>
      <c r="M6" s="82" t="s">
        <v>152</v>
      </c>
    </row>
    <row r="7" spans="1:13" ht="15" customHeight="1">
      <c r="A7" s="18">
        <v>711</v>
      </c>
      <c r="B7" s="19" t="s">
        <v>1</v>
      </c>
      <c r="C7" s="20">
        <f>+SUM(C8:C14)</f>
        <v>504352177.58999997</v>
      </c>
      <c r="D7" s="40">
        <f t="shared" ref="D7:D71" si="0">+C7/$C$2*100</f>
        <v>10.877629676702757</v>
      </c>
      <c r="E7" s="20">
        <f>+SUM(E8:E14)</f>
        <v>475532627.96251112</v>
      </c>
      <c r="F7" s="40">
        <f t="shared" ref="F7:F38" si="1">+E7/$E$2*100</f>
        <v>10.256063235183348</v>
      </c>
      <c r="G7" s="20">
        <f t="shared" ref="G7:G62" si="2">+C7-E7</f>
        <v>28819549.627488852</v>
      </c>
      <c r="H7" s="40">
        <f t="shared" ref="H7:H62" si="3">+C7/E7*100-100</f>
        <v>6.0604778584742718</v>
      </c>
      <c r="I7" s="20">
        <f>+SUM(I8:I14)</f>
        <v>481852713.23000008</v>
      </c>
      <c r="J7" s="40">
        <f t="shared" ref="J7:J71" si="4">+I7/$I$2*100</f>
        <v>11.491288591767626</v>
      </c>
      <c r="K7" s="20">
        <f t="shared" ref="K7:K38" si="5">+C7-I7</f>
        <v>22499464.359999895</v>
      </c>
      <c r="L7" s="40">
        <f t="shared" ref="L7:L38" si="6">+C7/I7*100-100</f>
        <v>4.6693655015823055</v>
      </c>
      <c r="M7" s="73" t="s">
        <v>82</v>
      </c>
    </row>
    <row r="8" spans="1:13" ht="15" customHeight="1">
      <c r="A8" s="21">
        <v>7111</v>
      </c>
      <c r="B8" s="22" t="s">
        <v>2</v>
      </c>
      <c r="C8" s="23">
        <v>52939159.909999996</v>
      </c>
      <c r="D8" s="41">
        <f t="shared" si="0"/>
        <v>1.1417668099469438</v>
      </c>
      <c r="E8" s="23">
        <v>56171696.976659417</v>
      </c>
      <c r="F8" s="41">
        <f t="shared" si="1"/>
        <v>1.2114846434167152</v>
      </c>
      <c r="G8" s="23">
        <f t="shared" si="2"/>
        <v>-3232537.0666594207</v>
      </c>
      <c r="H8" s="41">
        <f t="shared" si="3"/>
        <v>-5.7547434751750757</v>
      </c>
      <c r="I8" s="23">
        <v>51122438.960000001</v>
      </c>
      <c r="J8" s="41">
        <f t="shared" si="4"/>
        <v>1.2191748297243157</v>
      </c>
      <c r="K8" s="23">
        <f t="shared" si="5"/>
        <v>1816720.9499999955</v>
      </c>
      <c r="L8" s="41">
        <f t="shared" si="6"/>
        <v>3.5536664270291709</v>
      </c>
      <c r="M8" s="74" t="s">
        <v>83</v>
      </c>
    </row>
    <row r="9" spans="1:13" ht="15" customHeight="1">
      <c r="A9" s="21">
        <v>7112</v>
      </c>
      <c r="B9" s="22" t="s">
        <v>3</v>
      </c>
      <c r="C9" s="23">
        <v>56759780.129999995</v>
      </c>
      <c r="D9" s="41">
        <f t="shared" si="0"/>
        <v>1.2241681432515203</v>
      </c>
      <c r="E9" s="23">
        <v>42688161.927233599</v>
      </c>
      <c r="F9" s="41">
        <f t="shared" si="1"/>
        <v>0.92067812464378207</v>
      </c>
      <c r="G9" s="23">
        <f t="shared" si="2"/>
        <v>14071618.202766396</v>
      </c>
      <c r="H9" s="41">
        <f t="shared" si="3"/>
        <v>32.963748185627963</v>
      </c>
      <c r="I9" s="23">
        <v>59697131.339999996</v>
      </c>
      <c r="J9" s="41">
        <f t="shared" si="4"/>
        <v>1.4236652518363062</v>
      </c>
      <c r="K9" s="23">
        <f t="shared" si="5"/>
        <v>-2937351.2100000009</v>
      </c>
      <c r="L9" s="41">
        <f t="shared" si="6"/>
        <v>-4.9204227138998817</v>
      </c>
      <c r="M9" s="74" t="s">
        <v>84</v>
      </c>
    </row>
    <row r="10" spans="1:13" ht="15" customHeight="1">
      <c r="A10" s="21">
        <v>71132</v>
      </c>
      <c r="B10" s="22" t="s">
        <v>4</v>
      </c>
      <c r="C10" s="23">
        <v>733785.71</v>
      </c>
      <c r="D10" s="41">
        <f t="shared" si="0"/>
        <v>1.5825943795022213E-2</v>
      </c>
      <c r="E10" s="23">
        <v>782677.38459635503</v>
      </c>
      <c r="F10" s="41">
        <f t="shared" si="1"/>
        <v>1.6880416352421063E-2</v>
      </c>
      <c r="G10" s="23">
        <f t="shared" si="2"/>
        <v>-48891.674596355064</v>
      </c>
      <c r="H10" s="41">
        <f t="shared" si="3"/>
        <v>-6.2467212619883696</v>
      </c>
      <c r="I10" s="23">
        <v>742944.66999999993</v>
      </c>
      <c r="J10" s="41">
        <f t="shared" si="4"/>
        <v>1.7717844844033194E-2</v>
      </c>
      <c r="K10" s="23">
        <f t="shared" si="5"/>
        <v>-9158.9599999999627</v>
      </c>
      <c r="L10" s="41">
        <f t="shared" si="6"/>
        <v>-1.2327916693984662</v>
      </c>
      <c r="M10" s="74" t="s">
        <v>85</v>
      </c>
    </row>
    <row r="11" spans="1:13" ht="15" customHeight="1">
      <c r="A11" s="21">
        <v>7114</v>
      </c>
      <c r="B11" s="22" t="s">
        <v>5</v>
      </c>
      <c r="C11" s="23">
        <v>279066381.57999998</v>
      </c>
      <c r="D11" s="41">
        <f t="shared" si="0"/>
        <v>6.0187719790363623</v>
      </c>
      <c r="E11" s="23">
        <v>267927239.95003656</v>
      </c>
      <c r="F11" s="41">
        <f t="shared" si="1"/>
        <v>5.7785282308164723</v>
      </c>
      <c r="G11" s="23">
        <f t="shared" si="2"/>
        <v>11139141.629963428</v>
      </c>
      <c r="H11" s="41">
        <f t="shared" si="3"/>
        <v>4.1575248683339225</v>
      </c>
      <c r="I11" s="23">
        <v>259138186.48000002</v>
      </c>
      <c r="J11" s="41">
        <f t="shared" si="4"/>
        <v>6.1799624744824957</v>
      </c>
      <c r="K11" s="23">
        <f t="shared" si="5"/>
        <v>19928195.099999964</v>
      </c>
      <c r="L11" s="41">
        <f t="shared" si="6"/>
        <v>7.6901808146048865</v>
      </c>
      <c r="M11" s="74" t="s">
        <v>86</v>
      </c>
    </row>
    <row r="12" spans="1:13" ht="15" customHeight="1">
      <c r="A12" s="21">
        <v>7115</v>
      </c>
      <c r="B12" s="22" t="s">
        <v>6</v>
      </c>
      <c r="C12" s="23">
        <v>97499049.179999992</v>
      </c>
      <c r="D12" s="41">
        <f t="shared" si="0"/>
        <v>2.1028134663330889</v>
      </c>
      <c r="E12" s="23">
        <v>91300203.205084443</v>
      </c>
      <c r="F12" s="41">
        <f t="shared" si="1"/>
        <v>1.9691196826356476</v>
      </c>
      <c r="G12" s="23">
        <f t="shared" si="2"/>
        <v>6198845.9749155492</v>
      </c>
      <c r="H12" s="41">
        <f t="shared" si="3"/>
        <v>6.7895204581213306</v>
      </c>
      <c r="I12" s="23">
        <v>95298740.900000006</v>
      </c>
      <c r="J12" s="41">
        <f t="shared" si="4"/>
        <v>2.2726972455403991</v>
      </c>
      <c r="K12" s="23">
        <f t="shared" si="5"/>
        <v>2200308.2799999863</v>
      </c>
      <c r="L12" s="41">
        <f t="shared" si="6"/>
        <v>2.3088534635613343</v>
      </c>
      <c r="M12" s="74" t="s">
        <v>87</v>
      </c>
    </row>
    <row r="13" spans="1:13" ht="15" customHeight="1">
      <c r="A13" s="21">
        <v>7116</v>
      </c>
      <c r="B13" s="22" t="s">
        <v>7</v>
      </c>
      <c r="C13" s="23">
        <v>12170753.529999999</v>
      </c>
      <c r="D13" s="41">
        <f t="shared" si="0"/>
        <v>0.26249306668679634</v>
      </c>
      <c r="E13" s="23">
        <v>11604623.076196456</v>
      </c>
      <c r="F13" s="41">
        <f t="shared" si="1"/>
        <v>0.2502830323123939</v>
      </c>
      <c r="G13" s="23">
        <f t="shared" si="2"/>
        <v>566130.453803543</v>
      </c>
      <c r="H13" s="41">
        <f t="shared" si="3"/>
        <v>4.878490667782188</v>
      </c>
      <c r="I13" s="23">
        <v>11212379.719999999</v>
      </c>
      <c r="J13" s="41">
        <f t="shared" si="4"/>
        <v>0.2673943460841362</v>
      </c>
      <c r="K13" s="23">
        <f t="shared" si="5"/>
        <v>958373.81000000052</v>
      </c>
      <c r="L13" s="41">
        <f t="shared" si="6"/>
        <v>8.5474612342151488</v>
      </c>
      <c r="M13" s="74" t="s">
        <v>88</v>
      </c>
    </row>
    <row r="14" spans="1:13" ht="15" customHeight="1">
      <c r="A14" s="21">
        <v>7118</v>
      </c>
      <c r="B14" s="22" t="s">
        <v>62</v>
      </c>
      <c r="C14" s="23">
        <v>5183267.5500000007</v>
      </c>
      <c r="D14" s="41">
        <f t="shared" si="0"/>
        <v>0.11179026765302162</v>
      </c>
      <c r="E14" s="23">
        <v>5058025.4427043004</v>
      </c>
      <c r="F14" s="41">
        <f t="shared" si="1"/>
        <v>0.10908910500591598</v>
      </c>
      <c r="G14" s="23">
        <f t="shared" si="2"/>
        <v>125242.10729570035</v>
      </c>
      <c r="H14" s="41">
        <f t="shared" si="3"/>
        <v>2.4761067083272508</v>
      </c>
      <c r="I14" s="23">
        <v>4640891.16</v>
      </c>
      <c r="J14" s="41">
        <f t="shared" si="4"/>
        <v>0.11067659925593819</v>
      </c>
      <c r="K14" s="23">
        <f t="shared" si="5"/>
        <v>542376.3900000006</v>
      </c>
      <c r="L14" s="41">
        <f t="shared" si="6"/>
        <v>11.686901745827655</v>
      </c>
      <c r="M14" s="74" t="s">
        <v>89</v>
      </c>
    </row>
    <row r="15" spans="1:13" ht="15" customHeight="1">
      <c r="A15" s="18">
        <v>712</v>
      </c>
      <c r="B15" s="19" t="s">
        <v>8</v>
      </c>
      <c r="C15" s="20">
        <f>+SUM(C16:C19)</f>
        <v>236530929.43000001</v>
      </c>
      <c r="D15" s="40">
        <f t="shared" si="0"/>
        <v>5.1013874267782429</v>
      </c>
      <c r="E15" s="20">
        <f>+SUM(E16:E19)</f>
        <v>243243712.55037752</v>
      </c>
      <c r="F15" s="40">
        <f t="shared" si="1"/>
        <v>5.2461655642146727</v>
      </c>
      <c r="G15" s="20">
        <f t="shared" si="2"/>
        <v>-6712783.1203775108</v>
      </c>
      <c r="H15" s="40">
        <f t="shared" si="3"/>
        <v>-2.7596944027843051</v>
      </c>
      <c r="I15" s="20">
        <f>+SUM(I16:I19)</f>
        <v>220406123.72</v>
      </c>
      <c r="J15" s="40">
        <f t="shared" si="4"/>
        <v>5.2562750100162168</v>
      </c>
      <c r="K15" s="20">
        <f t="shared" si="5"/>
        <v>16124805.710000008</v>
      </c>
      <c r="L15" s="40">
        <f t="shared" si="6"/>
        <v>7.3159517702351451</v>
      </c>
      <c r="M15" s="73" t="s">
        <v>90</v>
      </c>
    </row>
    <row r="16" spans="1:13" ht="15" customHeight="1">
      <c r="A16" s="21">
        <v>7121</v>
      </c>
      <c r="B16" s="22" t="s">
        <v>9</v>
      </c>
      <c r="C16" s="23">
        <v>145681644.56</v>
      </c>
      <c r="D16" s="41">
        <f t="shared" si="0"/>
        <v>3.1419929379286544</v>
      </c>
      <c r="E16" s="23">
        <v>148175885.65141374</v>
      </c>
      <c r="F16" s="41">
        <f t="shared" si="1"/>
        <v>3.1957875523317463</v>
      </c>
      <c r="G16" s="23">
        <f t="shared" si="2"/>
        <v>-2494241.0914137363</v>
      </c>
      <c r="H16" s="41">
        <f t="shared" si="3"/>
        <v>-1.683297576018191</v>
      </c>
      <c r="I16" s="23">
        <v>137177449.53999999</v>
      </c>
      <c r="J16" s="41">
        <f t="shared" si="4"/>
        <v>3.2714263459887434</v>
      </c>
      <c r="K16" s="23">
        <f t="shared" si="5"/>
        <v>8504195.0200000107</v>
      </c>
      <c r="L16" s="41">
        <f t="shared" si="6"/>
        <v>6.199411819156353</v>
      </c>
      <c r="M16" s="74" t="s">
        <v>91</v>
      </c>
    </row>
    <row r="17" spans="1:13" ht="15" customHeight="1">
      <c r="A17" s="21">
        <v>7122</v>
      </c>
      <c r="B17" s="22" t="s">
        <v>10</v>
      </c>
      <c r="C17" s="23">
        <v>77833791.310000002</v>
      </c>
      <c r="D17" s="41">
        <f t="shared" si="0"/>
        <v>1.6786824679722212</v>
      </c>
      <c r="E17" s="23">
        <v>81395778.600063726</v>
      </c>
      <c r="F17" s="41">
        <f t="shared" si="1"/>
        <v>1.7555057283367925</v>
      </c>
      <c r="G17" s="23">
        <f t="shared" si="2"/>
        <v>-3561987.2900637239</v>
      </c>
      <c r="H17" s="41">
        <f t="shared" si="3"/>
        <v>-4.3761327077728112</v>
      </c>
      <c r="I17" s="23">
        <v>71193228.030000001</v>
      </c>
      <c r="J17" s="41">
        <f t="shared" si="4"/>
        <v>1.6978257185443097</v>
      </c>
      <c r="K17" s="23">
        <f t="shared" si="5"/>
        <v>6640563.2800000012</v>
      </c>
      <c r="L17" s="41">
        <f t="shared" si="6"/>
        <v>9.3275209788236282</v>
      </c>
      <c r="M17" s="74" t="s">
        <v>92</v>
      </c>
    </row>
    <row r="18" spans="1:13" ht="15" customHeight="1">
      <c r="A18" s="21">
        <v>7123</v>
      </c>
      <c r="B18" s="22" t="s">
        <v>11</v>
      </c>
      <c r="C18" s="23">
        <v>7086426.5200000005</v>
      </c>
      <c r="D18" s="41">
        <f t="shared" si="0"/>
        <v>0.15283670189362897</v>
      </c>
      <c r="E18" s="23">
        <v>7282787.217410475</v>
      </c>
      <c r="F18" s="41">
        <f t="shared" si="1"/>
        <v>0.15707171671937359</v>
      </c>
      <c r="G18" s="23">
        <f t="shared" si="2"/>
        <v>-196360.69741047453</v>
      </c>
      <c r="H18" s="41">
        <f t="shared" si="3"/>
        <v>-2.6962300496854823</v>
      </c>
      <c r="I18" s="23">
        <v>6585384.0600000005</v>
      </c>
      <c r="J18" s="41">
        <f t="shared" si="4"/>
        <v>0.15704912858914433</v>
      </c>
      <c r="K18" s="23">
        <f t="shared" si="5"/>
        <v>501042.45999999996</v>
      </c>
      <c r="L18" s="41">
        <f t="shared" si="6"/>
        <v>7.6084015060467181</v>
      </c>
      <c r="M18" s="74" t="s">
        <v>93</v>
      </c>
    </row>
    <row r="19" spans="1:13" ht="15" customHeight="1">
      <c r="A19" s="21">
        <v>7124</v>
      </c>
      <c r="B19" s="22" t="s">
        <v>12</v>
      </c>
      <c r="C19" s="23">
        <v>5929067.04</v>
      </c>
      <c r="D19" s="41">
        <f t="shared" si="0"/>
        <v>0.12787531898373811</v>
      </c>
      <c r="E19" s="23">
        <v>6389261.0814895649</v>
      </c>
      <c r="F19" s="41">
        <f t="shared" si="1"/>
        <v>0.13780056682676023</v>
      </c>
      <c r="G19" s="23">
        <f t="shared" si="2"/>
        <v>-460194.04148956481</v>
      </c>
      <c r="H19" s="41">
        <f t="shared" si="3"/>
        <v>-7.2026175737723577</v>
      </c>
      <c r="I19" s="23">
        <v>5450062.0899999999</v>
      </c>
      <c r="J19" s="41">
        <f t="shared" si="4"/>
        <v>0.12997381689401888</v>
      </c>
      <c r="K19" s="23">
        <f t="shared" si="5"/>
        <v>479004.95000000019</v>
      </c>
      <c r="L19" s="41">
        <f t="shared" si="6"/>
        <v>8.7889815214930991</v>
      </c>
      <c r="M19" s="74" t="s">
        <v>94</v>
      </c>
    </row>
    <row r="20" spans="1:13" ht="15" customHeight="1">
      <c r="A20" s="18">
        <v>713</v>
      </c>
      <c r="B20" s="19" t="s">
        <v>13</v>
      </c>
      <c r="C20" s="20">
        <f>+SUM(C21:C24)</f>
        <v>4924242.4799999995</v>
      </c>
      <c r="D20" s="40">
        <f t="shared" si="0"/>
        <v>0.10620373722123969</v>
      </c>
      <c r="E20" s="20">
        <f>+SUM(E21:E24)</f>
        <v>5586349.075102983</v>
      </c>
      <c r="F20" s="40">
        <f t="shared" si="1"/>
        <v>0.12048373970372651</v>
      </c>
      <c r="G20" s="20">
        <f t="shared" si="2"/>
        <v>-662106.59510298353</v>
      </c>
      <c r="H20" s="40">
        <f t="shared" si="3"/>
        <v>-11.852223808458973</v>
      </c>
      <c r="I20" s="20">
        <f>+SUM(I21:I24)</f>
        <v>4255666.51</v>
      </c>
      <c r="J20" s="40">
        <f t="shared" si="4"/>
        <v>0.10148970976819613</v>
      </c>
      <c r="K20" s="20">
        <f t="shared" si="5"/>
        <v>668575.96999999974</v>
      </c>
      <c r="L20" s="40">
        <f t="shared" si="6"/>
        <v>15.710252869414802</v>
      </c>
      <c r="M20" s="73" t="s">
        <v>95</v>
      </c>
    </row>
    <row r="21" spans="1:13" ht="15" customHeight="1">
      <c r="A21" s="21">
        <v>7131</v>
      </c>
      <c r="B21" s="22" t="s">
        <v>14</v>
      </c>
      <c r="C21" s="23">
        <v>3737805.08</v>
      </c>
      <c r="D21" s="41">
        <f t="shared" si="0"/>
        <v>8.0615215459604025E-2</v>
      </c>
      <c r="E21" s="23">
        <v>4092817.489394648</v>
      </c>
      <c r="F21" s="41">
        <f t="shared" si="1"/>
        <v>8.8271955514701461E-2</v>
      </c>
      <c r="G21" s="23">
        <f t="shared" si="2"/>
        <v>-355012.40939464793</v>
      </c>
      <c r="H21" s="41">
        <f t="shared" si="3"/>
        <v>-8.6740347038332288</v>
      </c>
      <c r="I21" s="23">
        <v>3377966.98</v>
      </c>
      <c r="J21" s="41">
        <f t="shared" si="4"/>
        <v>8.0558212820757411E-2</v>
      </c>
      <c r="K21" s="23">
        <f t="shared" si="5"/>
        <v>359838.10000000009</v>
      </c>
      <c r="L21" s="41">
        <f t="shared" si="6"/>
        <v>10.652504957286467</v>
      </c>
      <c r="M21" s="74" t="s">
        <v>96</v>
      </c>
    </row>
    <row r="22" spans="1:13" ht="15" customHeight="1">
      <c r="A22" s="21">
        <v>7132</v>
      </c>
      <c r="B22" s="22" t="s">
        <v>15</v>
      </c>
      <c r="C22" s="23">
        <v>424012.47</v>
      </c>
      <c r="D22" s="41">
        <f t="shared" si="0"/>
        <v>9.1449007893715222E-3</v>
      </c>
      <c r="E22" s="23">
        <v>444615.7859928204</v>
      </c>
      <c r="F22" s="41">
        <f t="shared" si="1"/>
        <v>9.589263382496235E-3</v>
      </c>
      <c r="G22" s="23">
        <f t="shared" si="2"/>
        <v>-20603.315992820426</v>
      </c>
      <c r="H22" s="41">
        <f t="shared" si="3"/>
        <v>-4.6339596212971941</v>
      </c>
      <c r="I22" s="23">
        <v>378644.66</v>
      </c>
      <c r="J22" s="41">
        <f t="shared" si="4"/>
        <v>9.0299689974244011E-3</v>
      </c>
      <c r="K22" s="23">
        <f t="shared" si="5"/>
        <v>45367.81</v>
      </c>
      <c r="L22" s="41">
        <f t="shared" si="6"/>
        <v>11.981632066328359</v>
      </c>
      <c r="M22" s="74" t="s">
        <v>97</v>
      </c>
    </row>
    <row r="23" spans="1:13" ht="15" customHeight="1">
      <c r="A23" s="21">
        <v>7133</v>
      </c>
      <c r="B23" s="22" t="s">
        <v>16</v>
      </c>
      <c r="C23" s="23">
        <v>198129.59</v>
      </c>
      <c r="D23" s="41">
        <f t="shared" si="0"/>
        <v>4.2731654660742788E-3</v>
      </c>
      <c r="E23" s="23">
        <v>339838.41698674666</v>
      </c>
      <c r="F23" s="41">
        <f t="shared" si="1"/>
        <v>7.3294745500312002E-3</v>
      </c>
      <c r="G23" s="23">
        <f t="shared" si="2"/>
        <v>-141708.82698674666</v>
      </c>
      <c r="H23" s="41">
        <f t="shared" si="3"/>
        <v>-41.698883911724771</v>
      </c>
      <c r="I23" s="23">
        <v>112336.82</v>
      </c>
      <c r="J23" s="41">
        <f t="shared" si="4"/>
        <v>2.6790236573499956E-3</v>
      </c>
      <c r="K23" s="23">
        <f t="shared" si="5"/>
        <v>85792.76999999999</v>
      </c>
      <c r="L23" s="41">
        <f t="shared" si="6"/>
        <v>76.371015309139068</v>
      </c>
      <c r="M23" s="74" t="s">
        <v>98</v>
      </c>
    </row>
    <row r="24" spans="1:13" ht="15" customHeight="1">
      <c r="A24" s="21">
        <v>7136</v>
      </c>
      <c r="B24" s="22" t="s">
        <v>18</v>
      </c>
      <c r="C24" s="23">
        <v>564295.34</v>
      </c>
      <c r="D24" s="41">
        <f t="shared" si="0"/>
        <v>1.217045550618988E-2</v>
      </c>
      <c r="E24" s="23">
        <v>709077.38272876781</v>
      </c>
      <c r="F24" s="41">
        <f t="shared" si="1"/>
        <v>1.5293046256497602E-2</v>
      </c>
      <c r="G24" s="23">
        <f t="shared" si="2"/>
        <v>-144782.04272876785</v>
      </c>
      <c r="H24" s="41">
        <f t="shared" si="3"/>
        <v>-20.418369878277304</v>
      </c>
      <c r="I24" s="23">
        <v>386718.05</v>
      </c>
      <c r="J24" s="41">
        <f t="shared" si="4"/>
        <v>9.2225042926643141E-3</v>
      </c>
      <c r="K24" s="23">
        <f t="shared" si="5"/>
        <v>177577.28999999998</v>
      </c>
      <c r="L24" s="41">
        <f t="shared" si="6"/>
        <v>45.919059118135294</v>
      </c>
      <c r="M24" s="74" t="s">
        <v>99</v>
      </c>
    </row>
    <row r="25" spans="1:13" ht="15" customHeight="1">
      <c r="A25" s="18">
        <v>714</v>
      </c>
      <c r="B25" s="19" t="s">
        <v>19</v>
      </c>
      <c r="C25" s="20">
        <f>+SUM(C26:C31)</f>
        <v>17102066.899999999</v>
      </c>
      <c r="D25" s="40">
        <f t="shared" si="0"/>
        <v>0.36884930552560063</v>
      </c>
      <c r="E25" s="20">
        <f>+SUM(E26:E31)</f>
        <v>14502330.810648359</v>
      </c>
      <c r="F25" s="40">
        <f t="shared" si="1"/>
        <v>0.31277942480801357</v>
      </c>
      <c r="G25" s="20">
        <f t="shared" si="2"/>
        <v>2599736.0893516392</v>
      </c>
      <c r="H25" s="40">
        <f t="shared" si="3"/>
        <v>17.926332830876945</v>
      </c>
      <c r="I25" s="20">
        <f>+SUM(I26:I31)</f>
        <v>11769561.41</v>
      </c>
      <c r="J25" s="40">
        <f t="shared" si="4"/>
        <v>0.2806820902890394</v>
      </c>
      <c r="K25" s="20">
        <f t="shared" si="5"/>
        <v>5332505.4899999984</v>
      </c>
      <c r="L25" s="40">
        <f t="shared" si="6"/>
        <v>45.307597320230144</v>
      </c>
      <c r="M25" s="73" t="s">
        <v>100</v>
      </c>
    </row>
    <row r="26" spans="1:13" ht="15" customHeight="1">
      <c r="A26" s="21">
        <v>7141</v>
      </c>
      <c r="B26" s="22" t="s">
        <v>20</v>
      </c>
      <c r="C26" s="23">
        <v>295484.98</v>
      </c>
      <c r="D26" s="41">
        <f t="shared" si="0"/>
        <v>6.3728805590303229E-3</v>
      </c>
      <c r="E26" s="23">
        <v>426263.63506503828</v>
      </c>
      <c r="F26" s="41">
        <f t="shared" si="1"/>
        <v>9.1934528547866594E-3</v>
      </c>
      <c r="G26" s="23">
        <f t="shared" si="2"/>
        <v>-130778.6550650383</v>
      </c>
      <c r="H26" s="41">
        <f t="shared" si="3"/>
        <v>-30.680227987330994</v>
      </c>
      <c r="I26" s="23">
        <v>345223.37</v>
      </c>
      <c r="J26" s="41">
        <f t="shared" si="4"/>
        <v>8.232933559095679E-3</v>
      </c>
      <c r="K26" s="23">
        <f t="shared" si="5"/>
        <v>-49738.390000000014</v>
      </c>
      <c r="L26" s="41">
        <f t="shared" si="6"/>
        <v>-14.407596449800025</v>
      </c>
      <c r="M26" s="74" t="s">
        <v>101</v>
      </c>
    </row>
    <row r="27" spans="1:13" ht="15" customHeight="1">
      <c r="A27" s="21">
        <v>7142</v>
      </c>
      <c r="B27" s="22" t="s">
        <v>21</v>
      </c>
      <c r="C27" s="23">
        <v>1061166.99</v>
      </c>
      <c r="D27" s="41">
        <f t="shared" si="0"/>
        <v>2.288674869516456E-2</v>
      </c>
      <c r="E27" s="23">
        <v>1928500.9992015278</v>
      </c>
      <c r="F27" s="41">
        <f t="shared" si="1"/>
        <v>4.1592999163212865E-2</v>
      </c>
      <c r="G27" s="23">
        <f t="shared" si="2"/>
        <v>-867334.00920152781</v>
      </c>
      <c r="H27" s="41">
        <f t="shared" si="3"/>
        <v>-44.974516972541721</v>
      </c>
      <c r="I27" s="23">
        <v>1660728.19</v>
      </c>
      <c r="J27" s="41">
        <f t="shared" si="4"/>
        <v>3.9605270199370407E-2</v>
      </c>
      <c r="K27" s="23">
        <f t="shared" si="5"/>
        <v>-599561.19999999995</v>
      </c>
      <c r="L27" s="41">
        <f t="shared" si="6"/>
        <v>-36.102307626872999</v>
      </c>
      <c r="M27" s="74" t="s">
        <v>102</v>
      </c>
    </row>
    <row r="28" spans="1:13" ht="15" customHeight="1">
      <c r="A28" s="21">
        <v>7143</v>
      </c>
      <c r="B28" s="22" t="s">
        <v>22</v>
      </c>
      <c r="C28" s="23">
        <v>0</v>
      </c>
      <c r="D28" s="41">
        <f t="shared" si="0"/>
        <v>0</v>
      </c>
      <c r="E28" s="23">
        <v>0</v>
      </c>
      <c r="F28" s="41">
        <f t="shared" si="1"/>
        <v>0</v>
      </c>
      <c r="G28" s="23">
        <f t="shared" si="2"/>
        <v>0</v>
      </c>
      <c r="H28" s="41" t="e">
        <f t="shared" si="3"/>
        <v>#DIV/0!</v>
      </c>
      <c r="I28" s="23">
        <v>354.24</v>
      </c>
      <c r="J28" s="41">
        <f t="shared" si="4"/>
        <v>8.4479633692645231E-6</v>
      </c>
      <c r="K28" s="23">
        <f t="shared" si="5"/>
        <v>-354.24</v>
      </c>
      <c r="L28" s="41">
        <f t="shared" si="6"/>
        <v>-100</v>
      </c>
      <c r="M28" s="74" t="s">
        <v>103</v>
      </c>
    </row>
    <row r="29" spans="1:13" ht="15" customHeight="1">
      <c r="A29" s="21">
        <v>7144</v>
      </c>
      <c r="B29" s="22" t="s">
        <v>23</v>
      </c>
      <c r="C29" s="23">
        <v>3579444.71</v>
      </c>
      <c r="D29" s="41">
        <f t="shared" si="0"/>
        <v>7.719977375663202E-2</v>
      </c>
      <c r="E29" s="23">
        <v>5480034.6092270212</v>
      </c>
      <c r="F29" s="41">
        <f t="shared" si="1"/>
        <v>0.11819079949158913</v>
      </c>
      <c r="G29" s="23">
        <f t="shared" si="2"/>
        <v>-1900589.8992270213</v>
      </c>
      <c r="H29" s="41">
        <f t="shared" si="3"/>
        <v>-34.6820783946674</v>
      </c>
      <c r="I29" s="23">
        <v>2692981.69</v>
      </c>
      <c r="J29" s="41">
        <f t="shared" si="4"/>
        <v>6.4222591099875992E-2</v>
      </c>
      <c r="K29" s="23">
        <f t="shared" si="5"/>
        <v>886463.02</v>
      </c>
      <c r="L29" s="41">
        <f t="shared" si="6"/>
        <v>32.917528674322341</v>
      </c>
      <c r="M29" s="74" t="s">
        <v>104</v>
      </c>
    </row>
    <row r="30" spans="1:13" ht="15" customHeight="1">
      <c r="A30" s="21">
        <v>7148</v>
      </c>
      <c r="B30" s="22" t="s">
        <v>24</v>
      </c>
      <c r="C30" s="78">
        <v>1211473.76</v>
      </c>
      <c r="D30" s="41">
        <f t="shared" si="0"/>
        <v>2.6128494155199931E-2</v>
      </c>
      <c r="E30" s="78">
        <v>1449452.1211043759</v>
      </c>
      <c r="F30" s="41">
        <f t="shared" si="1"/>
        <v>3.1261099105041969E-2</v>
      </c>
      <c r="G30" s="78">
        <f t="shared" si="2"/>
        <v>-237978.36110437592</v>
      </c>
      <c r="H30" s="41">
        <f t="shared" si="3"/>
        <v>-16.418504456915343</v>
      </c>
      <c r="I30" s="78">
        <v>1544902.97</v>
      </c>
      <c r="J30" s="41">
        <f t="shared" si="4"/>
        <v>3.6843054707621864E-2</v>
      </c>
      <c r="K30" s="78">
        <f t="shared" si="5"/>
        <v>-333429.20999999996</v>
      </c>
      <c r="L30" s="41">
        <f t="shared" si="6"/>
        <v>-21.582534079794016</v>
      </c>
      <c r="M30" s="74" t="s">
        <v>105</v>
      </c>
    </row>
    <row r="31" spans="1:13" ht="15" customHeight="1">
      <c r="A31" s="21">
        <v>7149</v>
      </c>
      <c r="B31" s="22" t="s">
        <v>25</v>
      </c>
      <c r="C31" s="78">
        <v>10954496.460000001</v>
      </c>
      <c r="D31" s="41">
        <f t="shared" si="0"/>
        <v>0.23626140835957382</v>
      </c>
      <c r="E31" s="78">
        <v>5218079.4460503971</v>
      </c>
      <c r="F31" s="41">
        <f t="shared" si="1"/>
        <v>0.11254107419338302</v>
      </c>
      <c r="G31" s="78">
        <f t="shared" si="2"/>
        <v>5736417.0139496038</v>
      </c>
      <c r="H31" s="41">
        <f t="shared" si="3"/>
        <v>109.93349321830544</v>
      </c>
      <c r="I31" s="78">
        <v>5525370.9500000002</v>
      </c>
      <c r="J31" s="41">
        <f t="shared" si="4"/>
        <v>0.13176979275970618</v>
      </c>
      <c r="K31" s="78">
        <f t="shared" si="5"/>
        <v>5429125.5100000007</v>
      </c>
      <c r="L31" s="41">
        <f t="shared" si="6"/>
        <v>98.258118036400816</v>
      </c>
      <c r="M31" s="74" t="s">
        <v>106</v>
      </c>
    </row>
    <row r="32" spans="1:13" ht="15" customHeight="1">
      <c r="A32" s="18">
        <v>715</v>
      </c>
      <c r="B32" s="19" t="s">
        <v>26</v>
      </c>
      <c r="C32" s="20">
        <f>+SUM(C33:C36)</f>
        <v>12393633.700000001</v>
      </c>
      <c r="D32" s="40">
        <f t="shared" si="0"/>
        <v>0.26730004097830307</v>
      </c>
      <c r="E32" s="20">
        <f>+SUM(E33:E36)</f>
        <v>14597924.510101622</v>
      </c>
      <c r="F32" s="40">
        <f t="shared" si="1"/>
        <v>0.31484114459089896</v>
      </c>
      <c r="G32" s="20">
        <f t="shared" si="2"/>
        <v>-2204290.8101016209</v>
      </c>
      <c r="H32" s="40">
        <f t="shared" si="3"/>
        <v>-15.100028833388421</v>
      </c>
      <c r="I32" s="20">
        <f>+SUM(I33:I36)</f>
        <v>13130681.52</v>
      </c>
      <c r="J32" s="40">
        <f t="shared" si="4"/>
        <v>0.31314226652675758</v>
      </c>
      <c r="K32" s="20">
        <f t="shared" si="5"/>
        <v>-737047.81999999844</v>
      </c>
      <c r="L32" s="40">
        <f t="shared" si="6"/>
        <v>-5.6131726207612616</v>
      </c>
      <c r="M32" s="73" t="s">
        <v>107</v>
      </c>
    </row>
    <row r="33" spans="1:106" ht="15" customHeight="1">
      <c r="A33" s="21">
        <v>7151</v>
      </c>
      <c r="B33" s="22" t="s">
        <v>27</v>
      </c>
      <c r="C33" s="78">
        <v>2956136.53</v>
      </c>
      <c r="D33" s="41">
        <f t="shared" si="0"/>
        <v>6.3756557175516537E-2</v>
      </c>
      <c r="E33" s="78">
        <v>2579596.684563397</v>
      </c>
      <c r="F33" s="41">
        <f t="shared" si="1"/>
        <v>5.5635523542324053E-2</v>
      </c>
      <c r="G33" s="78">
        <f t="shared" si="2"/>
        <v>376539.84543660283</v>
      </c>
      <c r="H33" s="41">
        <f t="shared" si="3"/>
        <v>14.596849487745914</v>
      </c>
      <c r="I33" s="78">
        <v>3026612.07</v>
      </c>
      <c r="J33" s="41">
        <f t="shared" si="4"/>
        <v>7.2179053467518836E-2</v>
      </c>
      <c r="K33" s="78">
        <f t="shared" si="5"/>
        <v>-70475.540000000037</v>
      </c>
      <c r="L33" s="41">
        <f t="shared" si="6"/>
        <v>-2.3285290076834997</v>
      </c>
      <c r="M33" s="74" t="s">
        <v>108</v>
      </c>
    </row>
    <row r="34" spans="1:106" ht="15" customHeight="1">
      <c r="A34" s="21">
        <v>7152</v>
      </c>
      <c r="B34" s="22" t="s">
        <v>28</v>
      </c>
      <c r="C34" s="78">
        <v>5174610.3</v>
      </c>
      <c r="D34" s="41">
        <f t="shared" si="0"/>
        <v>0.11160355217185007</v>
      </c>
      <c r="E34" s="78">
        <v>5097181.382590754</v>
      </c>
      <c r="F34" s="41">
        <f t="shared" si="1"/>
        <v>0.10993360183304048</v>
      </c>
      <c r="G34" s="78">
        <f t="shared" si="2"/>
        <v>77428.917409245856</v>
      </c>
      <c r="H34" s="41">
        <f t="shared" si="3"/>
        <v>1.5190536023242487</v>
      </c>
      <c r="I34" s="78">
        <v>4859335.93</v>
      </c>
      <c r="J34" s="41">
        <f t="shared" si="4"/>
        <v>0.11588609963750834</v>
      </c>
      <c r="K34" s="78">
        <f t="shared" si="5"/>
        <v>315274.37000000011</v>
      </c>
      <c r="L34" s="41">
        <f t="shared" si="6"/>
        <v>6.4880134763599244</v>
      </c>
      <c r="M34" s="74" t="s">
        <v>109</v>
      </c>
    </row>
    <row r="35" spans="1:106">
      <c r="A35" s="21">
        <v>7153</v>
      </c>
      <c r="B35" s="22" t="s">
        <v>29</v>
      </c>
      <c r="C35" s="78">
        <v>947649.31</v>
      </c>
      <c r="D35" s="41">
        <f t="shared" si="0"/>
        <v>2.0438452961221588E-2</v>
      </c>
      <c r="E35" s="78">
        <v>1291769.4768989659</v>
      </c>
      <c r="F35" s="41">
        <f t="shared" si="1"/>
        <v>2.7860274272073628E-2</v>
      </c>
      <c r="G35" s="78">
        <f t="shared" si="2"/>
        <v>-344120.16689896584</v>
      </c>
      <c r="H35" s="41">
        <f t="shared" si="3"/>
        <v>-26.639440941511012</v>
      </c>
      <c r="I35" s="78">
        <v>1053436.56</v>
      </c>
      <c r="J35" s="41">
        <f t="shared" si="4"/>
        <v>2.5122497376705147E-2</v>
      </c>
      <c r="K35" s="78">
        <f t="shared" si="5"/>
        <v>-105787.25</v>
      </c>
      <c r="L35" s="41">
        <f t="shared" si="6"/>
        <v>-10.042109227726058</v>
      </c>
      <c r="M35" s="74" t="s">
        <v>110</v>
      </c>
    </row>
    <row r="36" spans="1:106" s="3" customFormat="1" ht="15" customHeight="1">
      <c r="A36" s="21">
        <v>7155</v>
      </c>
      <c r="B36" s="22" t="s">
        <v>26</v>
      </c>
      <c r="C36" s="78">
        <v>3315237.56</v>
      </c>
      <c r="D36" s="41">
        <f t="shared" si="0"/>
        <v>7.1501478669714874E-2</v>
      </c>
      <c r="E36" s="78">
        <v>5629376.9660485052</v>
      </c>
      <c r="F36" s="41">
        <f t="shared" si="1"/>
        <v>0.12141174494346085</v>
      </c>
      <c r="G36" s="78">
        <f t="shared" si="2"/>
        <v>-2314139.4060485051</v>
      </c>
      <c r="H36" s="41">
        <f t="shared" si="3"/>
        <v>-41.108268641545529</v>
      </c>
      <c r="I36" s="78">
        <v>4191296.96</v>
      </c>
      <c r="J36" s="41">
        <f t="shared" si="4"/>
        <v>9.9954616045025271E-2</v>
      </c>
      <c r="K36" s="78">
        <f t="shared" si="5"/>
        <v>-876059.39999999991</v>
      </c>
      <c r="L36" s="41">
        <f t="shared" si="6"/>
        <v>-20.901869000472828</v>
      </c>
      <c r="M36" s="74" t="s">
        <v>107</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1:106" ht="15" customHeight="1">
      <c r="A37" s="18">
        <v>73</v>
      </c>
      <c r="B37" s="19" t="s">
        <v>61</v>
      </c>
      <c r="C37" s="20">
        <v>4636824.5</v>
      </c>
      <c r="D37" s="40">
        <f t="shared" si="0"/>
        <v>0.10000484191002028</v>
      </c>
      <c r="E37" s="20">
        <v>3526090.3097397257</v>
      </c>
      <c r="F37" s="40">
        <f t="shared" si="1"/>
        <v>7.604905123883289E-2</v>
      </c>
      <c r="G37" s="20">
        <f t="shared" si="2"/>
        <v>1110734.1902602743</v>
      </c>
      <c r="H37" s="40">
        <f t="shared" si="3"/>
        <v>31.500446463104396</v>
      </c>
      <c r="I37" s="20">
        <v>4124580.9200000004</v>
      </c>
      <c r="J37" s="40">
        <f t="shared" si="4"/>
        <v>9.8363562911380348E-2</v>
      </c>
      <c r="K37" s="20">
        <f t="shared" si="5"/>
        <v>512243.57999999961</v>
      </c>
      <c r="L37" s="40">
        <f t="shared" si="6"/>
        <v>12.419287921256242</v>
      </c>
      <c r="M37" s="73" t="s">
        <v>111</v>
      </c>
    </row>
    <row r="38" spans="1:106" ht="15" customHeight="1">
      <c r="A38" s="18">
        <v>74</v>
      </c>
      <c r="B38" s="19" t="s">
        <v>50</v>
      </c>
      <c r="C38" s="20">
        <v>8112751.830000001</v>
      </c>
      <c r="D38" s="40">
        <f t="shared" si="0"/>
        <v>0.1749720016822672</v>
      </c>
      <c r="E38" s="20">
        <v>16389210.203397758</v>
      </c>
      <c r="F38" s="40">
        <f t="shared" si="1"/>
        <v>0.35347474881158086</v>
      </c>
      <c r="G38" s="20">
        <f t="shared" si="2"/>
        <v>-8276458.3733977573</v>
      </c>
      <c r="H38" s="40">
        <f t="shared" si="3"/>
        <v>-50.499433900005194</v>
      </c>
      <c r="I38" s="20">
        <v>12282014.140000001</v>
      </c>
      <c r="J38" s="40">
        <f t="shared" si="4"/>
        <v>0.29290313221406089</v>
      </c>
      <c r="K38" s="20">
        <f t="shared" si="5"/>
        <v>-4169262.3099999996</v>
      </c>
      <c r="L38" s="40">
        <f t="shared" si="6"/>
        <v>-33.946079710343014</v>
      </c>
      <c r="M38" s="73" t="s">
        <v>112</v>
      </c>
    </row>
    <row r="39" spans="1:106" ht="15" customHeight="1">
      <c r="A39" s="15"/>
      <c r="B39" s="16" t="s">
        <v>75</v>
      </c>
      <c r="C39" s="17">
        <f>+C40+C50+C56+C57+C58+C59+C60+C61</f>
        <v>948204478.24999988</v>
      </c>
      <c r="D39" s="39">
        <f t="shared" si="0"/>
        <v>20.45042656795928</v>
      </c>
      <c r="E39" s="17">
        <f>+E40+E50+E56+E57+E58+E59+E60+E61</f>
        <v>1024618909.5956999</v>
      </c>
      <c r="F39" s="39">
        <f t="shared" ref="F39:F76" si="7">+E39/$E$2*100</f>
        <v>22.098496950258809</v>
      </c>
      <c r="G39" s="17">
        <f t="shared" si="2"/>
        <v>-76414431.345700026</v>
      </c>
      <c r="H39" s="39">
        <f t="shared" si="3"/>
        <v>-7.457839263951513</v>
      </c>
      <c r="I39" s="17">
        <f>+I40+I50+I56+I57+I58+I59+I60+I61</f>
        <v>962177139.41399992</v>
      </c>
      <c r="J39" s="39">
        <f t="shared" si="4"/>
        <v>22.946130387627587</v>
      </c>
      <c r="K39" s="17">
        <f t="shared" ref="K39:K61" si="8">+C39-I39</f>
        <v>-13972661.164000034</v>
      </c>
      <c r="L39" s="39">
        <f t="shared" ref="L39:L61" si="9">+C39/I39*100-100</f>
        <v>-1.4521921787197982</v>
      </c>
      <c r="M39" s="82" t="s">
        <v>113</v>
      </c>
    </row>
    <row r="40" spans="1:106" ht="15" customHeight="1">
      <c r="A40" s="18">
        <v>41</v>
      </c>
      <c r="B40" s="19" t="s">
        <v>72</v>
      </c>
      <c r="C40" s="20">
        <f>+SUM(C41:C49)</f>
        <v>414849556.26000005</v>
      </c>
      <c r="D40" s="40">
        <f t="shared" si="0"/>
        <v>8.9472793913643631</v>
      </c>
      <c r="E40" s="20">
        <f>+SUM(E41:E49)</f>
        <v>454312695.10229999</v>
      </c>
      <c r="F40" s="40">
        <f t="shared" si="7"/>
        <v>9.7984017405491084</v>
      </c>
      <c r="G40" s="20">
        <f t="shared" si="2"/>
        <v>-39463138.842299938</v>
      </c>
      <c r="H40" s="40">
        <f t="shared" si="3"/>
        <v>-8.6863385654265812</v>
      </c>
      <c r="I40" s="20">
        <f>+SUM(I41:I49)</f>
        <v>420348507.89999998</v>
      </c>
      <c r="J40" s="40">
        <f t="shared" si="4"/>
        <v>10.024527995325764</v>
      </c>
      <c r="K40" s="20">
        <f t="shared" si="8"/>
        <v>-5498951.6399999261</v>
      </c>
      <c r="L40" s="40">
        <f t="shared" si="9"/>
        <v>-1.3081886902541697</v>
      </c>
      <c r="M40" s="73" t="s">
        <v>114</v>
      </c>
    </row>
    <row r="41" spans="1:106" ht="15" customHeight="1">
      <c r="A41" s="21">
        <v>411</v>
      </c>
      <c r="B41" s="22" t="s">
        <v>30</v>
      </c>
      <c r="C41" s="23">
        <v>271240464.42000002</v>
      </c>
      <c r="D41" s="41">
        <f t="shared" si="0"/>
        <v>5.8499862921105992</v>
      </c>
      <c r="E41" s="23">
        <v>271823463.34920001</v>
      </c>
      <c r="F41" s="41">
        <f t="shared" si="7"/>
        <v>5.8625601377992496</v>
      </c>
      <c r="G41" s="23">
        <f t="shared" si="2"/>
        <v>-582998.92919999361</v>
      </c>
      <c r="H41" s="41">
        <f t="shared" si="3"/>
        <v>-0.21447704404053525</v>
      </c>
      <c r="I41" s="23">
        <v>249231293.86999997</v>
      </c>
      <c r="J41" s="41">
        <f t="shared" si="4"/>
        <v>5.9437015613374031</v>
      </c>
      <c r="K41" s="23">
        <f t="shared" si="8"/>
        <v>22009170.550000042</v>
      </c>
      <c r="L41" s="41">
        <f t="shared" si="9"/>
        <v>8.8308214463148857</v>
      </c>
      <c r="M41" s="74" t="s">
        <v>115</v>
      </c>
    </row>
    <row r="42" spans="1:106" ht="15" customHeight="1">
      <c r="A42" s="21">
        <v>412</v>
      </c>
      <c r="B42" s="22" t="s">
        <v>31</v>
      </c>
      <c r="C42" s="23">
        <v>4617884.0999999996</v>
      </c>
      <c r="D42" s="41">
        <f t="shared" si="0"/>
        <v>9.9596344304015871E-2</v>
      </c>
      <c r="E42" s="23">
        <v>6546887.083999997</v>
      </c>
      <c r="F42" s="41">
        <f t="shared" si="7"/>
        <v>0.14120017003839014</v>
      </c>
      <c r="G42" s="23">
        <f t="shared" si="2"/>
        <v>-1929002.9839999974</v>
      </c>
      <c r="H42" s="41">
        <f t="shared" si="3"/>
        <v>-29.464430335362096</v>
      </c>
      <c r="I42" s="23">
        <v>4991268.26</v>
      </c>
      <c r="J42" s="41">
        <f t="shared" si="4"/>
        <v>0.11903243966421827</v>
      </c>
      <c r="K42" s="23">
        <f t="shared" si="8"/>
        <v>-373384.16000000015</v>
      </c>
      <c r="L42" s="41">
        <f t="shared" si="9"/>
        <v>-7.4807471878900742</v>
      </c>
      <c r="M42" s="74" t="s">
        <v>116</v>
      </c>
    </row>
    <row r="43" spans="1:106" ht="15" customHeight="1">
      <c r="A43" s="21">
        <v>413</v>
      </c>
      <c r="B43" s="22" t="s">
        <v>76</v>
      </c>
      <c r="C43" s="23">
        <v>13792871.530000001</v>
      </c>
      <c r="D43" s="41">
        <f t="shared" si="0"/>
        <v>0.29747814195746886</v>
      </c>
      <c r="E43" s="23">
        <v>19731244.275299992</v>
      </c>
      <c r="F43" s="41">
        <f t="shared" si="7"/>
        <v>0.42555416200017232</v>
      </c>
      <c r="G43" s="23">
        <f t="shared" si="2"/>
        <v>-5938372.7452999912</v>
      </c>
      <c r="H43" s="41">
        <f t="shared" si="3"/>
        <v>-30.096291254848921</v>
      </c>
      <c r="I43" s="23">
        <v>14431666.750000002</v>
      </c>
      <c r="J43" s="41">
        <f t="shared" si="4"/>
        <v>0.34416833802346664</v>
      </c>
      <c r="K43" s="23">
        <f t="shared" si="8"/>
        <v>-638795.22000000067</v>
      </c>
      <c r="L43" s="41">
        <f t="shared" si="9"/>
        <v>-4.4263440326461279</v>
      </c>
      <c r="M43" s="74" t="s">
        <v>117</v>
      </c>
    </row>
    <row r="44" spans="1:106" ht="15" customHeight="1">
      <c r="A44" s="21">
        <v>414</v>
      </c>
      <c r="B44" s="22" t="s">
        <v>77</v>
      </c>
      <c r="C44" s="23">
        <v>22088537.879999999</v>
      </c>
      <c r="D44" s="41">
        <f t="shared" si="0"/>
        <v>0.47639515765862916</v>
      </c>
      <c r="E44" s="23">
        <v>36107639.061700001</v>
      </c>
      <c r="F44" s="41">
        <f t="shared" si="7"/>
        <v>0.77875251394772027</v>
      </c>
      <c r="G44" s="23">
        <f t="shared" si="2"/>
        <v>-14019101.181700002</v>
      </c>
      <c r="H44" s="41">
        <f t="shared" si="3"/>
        <v>-38.825859419233822</v>
      </c>
      <c r="I44" s="23">
        <v>36074890.899999999</v>
      </c>
      <c r="J44" s="41">
        <f t="shared" si="4"/>
        <v>0.8603188710292855</v>
      </c>
      <c r="K44" s="23">
        <f t="shared" si="8"/>
        <v>-13986353.02</v>
      </c>
      <c r="L44" s="41">
        <f t="shared" si="9"/>
        <v>-38.770326593004334</v>
      </c>
      <c r="M44" s="74" t="s">
        <v>118</v>
      </c>
    </row>
    <row r="45" spans="1:106" ht="15.75" customHeight="1">
      <c r="A45" s="21">
        <v>415</v>
      </c>
      <c r="B45" s="22" t="s">
        <v>32</v>
      </c>
      <c r="C45" s="23">
        <v>8612395.8599999994</v>
      </c>
      <c r="D45" s="41">
        <f t="shared" si="0"/>
        <v>0.18574808825432429</v>
      </c>
      <c r="E45" s="23">
        <v>10869674.567299999</v>
      </c>
      <c r="F45" s="41">
        <f t="shared" si="7"/>
        <v>0.23443200981969545</v>
      </c>
      <c r="G45" s="23">
        <f t="shared" si="2"/>
        <v>-2257278.7072999999</v>
      </c>
      <c r="H45" s="41">
        <f t="shared" si="3"/>
        <v>-20.766755189623893</v>
      </c>
      <c r="I45" s="23">
        <v>9841380.370000001</v>
      </c>
      <c r="J45" s="41">
        <f t="shared" si="4"/>
        <v>0.23469856839645142</v>
      </c>
      <c r="K45" s="23">
        <f t="shared" si="8"/>
        <v>-1228984.5100000016</v>
      </c>
      <c r="L45" s="41">
        <f t="shared" si="9"/>
        <v>-12.48792815433066</v>
      </c>
      <c r="M45" s="74" t="s">
        <v>119</v>
      </c>
    </row>
    <row r="46" spans="1:106" ht="15" customHeight="1">
      <c r="A46" s="21">
        <v>416</v>
      </c>
      <c r="B46" s="22" t="s">
        <v>33</v>
      </c>
      <c r="C46" s="23">
        <v>59088525.250000007</v>
      </c>
      <c r="D46" s="41">
        <f t="shared" si="0"/>
        <v>1.2743934186688524</v>
      </c>
      <c r="E46" s="23">
        <v>59452168.151100017</v>
      </c>
      <c r="F46" s="41">
        <f t="shared" si="7"/>
        <v>1.2822362970948544</v>
      </c>
      <c r="G46" s="23">
        <f t="shared" si="2"/>
        <v>-363642.90110000968</v>
      </c>
      <c r="H46" s="41">
        <f t="shared" si="3"/>
        <v>-0.61165624805438767</v>
      </c>
      <c r="I46" s="23">
        <v>66596400.310000002</v>
      </c>
      <c r="J46" s="41">
        <f t="shared" si="4"/>
        <v>1.5881999501573978</v>
      </c>
      <c r="K46" s="23">
        <f t="shared" si="8"/>
        <v>-7507875.0599999949</v>
      </c>
      <c r="L46" s="41">
        <f t="shared" si="9"/>
        <v>-11.273695012120086</v>
      </c>
      <c r="M46" s="74" t="s">
        <v>120</v>
      </c>
    </row>
    <row r="47" spans="1:106" ht="15" customHeight="1">
      <c r="A47" s="21">
        <v>417</v>
      </c>
      <c r="B47" s="22" t="s">
        <v>34</v>
      </c>
      <c r="C47" s="23">
        <v>4230504.8800000008</v>
      </c>
      <c r="D47" s="41">
        <f t="shared" si="0"/>
        <v>9.1241532157184155E-2</v>
      </c>
      <c r="E47" s="23">
        <v>4889021.0427000001</v>
      </c>
      <c r="F47" s="41">
        <f t="shared" si="7"/>
        <v>0.10544409788853901</v>
      </c>
      <c r="G47" s="23">
        <f t="shared" si="2"/>
        <v>-658516.16269999929</v>
      </c>
      <c r="H47" s="41">
        <f t="shared" si="3"/>
        <v>-13.469284688051346</v>
      </c>
      <c r="I47" s="23">
        <v>4791018.18</v>
      </c>
      <c r="J47" s="41">
        <f t="shared" si="4"/>
        <v>0.11425684870743107</v>
      </c>
      <c r="K47" s="23">
        <f t="shared" si="8"/>
        <v>-560513.29999999888</v>
      </c>
      <c r="L47" s="41">
        <f t="shared" si="9"/>
        <v>-11.699252203630721</v>
      </c>
      <c r="M47" s="74" t="s">
        <v>121</v>
      </c>
    </row>
    <row r="48" spans="1:106" ht="15" customHeight="1">
      <c r="A48" s="21">
        <v>418</v>
      </c>
      <c r="B48" s="22" t="s">
        <v>35</v>
      </c>
      <c r="C48" s="23">
        <v>16556557.139999999</v>
      </c>
      <c r="D48" s="41">
        <f t="shared" si="0"/>
        <v>0.35708400854074102</v>
      </c>
      <c r="E48" s="23">
        <v>22935970.364799999</v>
      </c>
      <c r="F48" s="41">
        <f t="shared" si="7"/>
        <v>0.49467218144329894</v>
      </c>
      <c r="G48" s="23">
        <f t="shared" si="2"/>
        <v>-6379413.2248</v>
      </c>
      <c r="H48" s="41">
        <f t="shared" si="3"/>
        <v>-27.814010583962613</v>
      </c>
      <c r="I48" s="23">
        <v>12203377.130000001</v>
      </c>
      <c r="J48" s="41">
        <f t="shared" si="4"/>
        <v>0.29102778617762093</v>
      </c>
      <c r="K48" s="23">
        <f t="shared" si="8"/>
        <v>4353180.0099999979</v>
      </c>
      <c r="L48" s="41">
        <f t="shared" si="9"/>
        <v>35.671928873675625</v>
      </c>
      <c r="M48" s="74" t="s">
        <v>122</v>
      </c>
    </row>
    <row r="49" spans="1:18" ht="15" customHeight="1">
      <c r="A49" s="21">
        <v>419</v>
      </c>
      <c r="B49" s="22" t="s">
        <v>36</v>
      </c>
      <c r="C49" s="23">
        <v>14621815.199999999</v>
      </c>
      <c r="D49" s="41">
        <f t="shared" si="0"/>
        <v>0.31535640771254797</v>
      </c>
      <c r="E49" s="23">
        <v>21956627.206199996</v>
      </c>
      <c r="F49" s="41">
        <f t="shared" si="7"/>
        <v>0.47355017051718928</v>
      </c>
      <c r="G49" s="23">
        <f t="shared" si="2"/>
        <v>-7334812.0061999969</v>
      </c>
      <c r="H49" s="41">
        <f t="shared" si="3"/>
        <v>-33.405914020022308</v>
      </c>
      <c r="I49" s="23">
        <v>22187212.129999999</v>
      </c>
      <c r="J49" s="41">
        <f t="shared" si="4"/>
        <v>0.52912363183249067</v>
      </c>
      <c r="K49" s="23">
        <f t="shared" si="8"/>
        <v>-7565396.9299999997</v>
      </c>
      <c r="L49" s="41">
        <f t="shared" si="9"/>
        <v>-34.098006030106859</v>
      </c>
      <c r="M49" s="74" t="s">
        <v>123</v>
      </c>
    </row>
    <row r="50" spans="1:18" ht="15" customHeight="1">
      <c r="A50" s="18">
        <v>42</v>
      </c>
      <c r="B50" s="19" t="s">
        <v>37</v>
      </c>
      <c r="C50" s="20">
        <f>+SUM(C51:C55)</f>
        <v>279962883</v>
      </c>
      <c r="D50" s="40">
        <f t="shared" si="0"/>
        <v>6.0381072984514512</v>
      </c>
      <c r="E50" s="20">
        <f>+SUM(E51:E55)</f>
        <v>281821348.34069997</v>
      </c>
      <c r="F50" s="40">
        <f t="shared" si="7"/>
        <v>6.0781898015938394</v>
      </c>
      <c r="G50" s="20">
        <f t="shared" si="2"/>
        <v>-1858465.3406999707</v>
      </c>
      <c r="H50" s="40">
        <f t="shared" si="3"/>
        <v>-0.659448033884658</v>
      </c>
      <c r="I50" s="20">
        <f>+SUM(I51:I55)</f>
        <v>275480495.24399996</v>
      </c>
      <c r="J50" s="40">
        <f t="shared" si="4"/>
        <v>6.5696960613374031</v>
      </c>
      <c r="K50" s="20">
        <f t="shared" si="8"/>
        <v>4482387.756000042</v>
      </c>
      <c r="L50" s="40">
        <f t="shared" si="9"/>
        <v>1.6271161963861971</v>
      </c>
      <c r="M50" s="73" t="s">
        <v>124</v>
      </c>
    </row>
    <row r="51" spans="1:18" ht="15" customHeight="1">
      <c r="A51" s="21">
        <v>421</v>
      </c>
      <c r="B51" s="22" t="s">
        <v>38</v>
      </c>
      <c r="C51" s="23">
        <v>40013765.259999998</v>
      </c>
      <c r="D51" s="41">
        <f t="shared" si="0"/>
        <v>0.86299799982745973</v>
      </c>
      <c r="E51" s="23">
        <v>40185440.640000001</v>
      </c>
      <c r="F51" s="41">
        <f t="shared" si="7"/>
        <v>0.86670061338049442</v>
      </c>
      <c r="G51" s="23">
        <f t="shared" si="2"/>
        <v>-171675.38000000268</v>
      </c>
      <c r="H51" s="41">
        <f t="shared" si="3"/>
        <v>-0.42720790730641056</v>
      </c>
      <c r="I51" s="23">
        <v>38914988.219999999</v>
      </c>
      <c r="J51" s="41">
        <f t="shared" si="4"/>
        <v>0.92804989554516826</v>
      </c>
      <c r="K51" s="23">
        <f t="shared" si="8"/>
        <v>1098777.0399999991</v>
      </c>
      <c r="L51" s="41">
        <f t="shared" si="9"/>
        <v>2.8235317296981606</v>
      </c>
      <c r="M51" s="74" t="s">
        <v>125</v>
      </c>
    </row>
    <row r="52" spans="1:18" ht="15" customHeight="1">
      <c r="A52" s="21">
        <v>422</v>
      </c>
      <c r="B52" s="22" t="s">
        <v>39</v>
      </c>
      <c r="C52" s="23">
        <v>10151094.299999999</v>
      </c>
      <c r="D52" s="41">
        <f t="shared" si="0"/>
        <v>0.21893400983479272</v>
      </c>
      <c r="E52" s="23">
        <v>10572284.891999999</v>
      </c>
      <c r="F52" s="41">
        <f t="shared" si="7"/>
        <v>0.22801804969158432</v>
      </c>
      <c r="G52" s="23">
        <f t="shared" si="2"/>
        <v>-421190.59200000018</v>
      </c>
      <c r="H52" s="41">
        <f t="shared" si="3"/>
        <v>-3.9839126196713863</v>
      </c>
      <c r="I52" s="23">
        <v>7631990.9199999999</v>
      </c>
      <c r="J52" s="41">
        <f t="shared" si="4"/>
        <v>0.18200875035772202</v>
      </c>
      <c r="K52" s="23">
        <f t="shared" si="8"/>
        <v>2519103.379999999</v>
      </c>
      <c r="L52" s="41">
        <f t="shared" si="9"/>
        <v>33.007159028433421</v>
      </c>
      <c r="M52" s="74" t="s">
        <v>126</v>
      </c>
    </row>
    <row r="53" spans="1:18">
      <c r="A53" s="21">
        <v>423</v>
      </c>
      <c r="B53" s="22" t="s">
        <v>40</v>
      </c>
      <c r="C53" s="23">
        <v>216286085.34999999</v>
      </c>
      <c r="D53" s="41">
        <f t="shared" si="0"/>
        <v>4.6647561866453868</v>
      </c>
      <c r="E53" s="23">
        <v>216714564.36389995</v>
      </c>
      <c r="F53" s="41">
        <f t="shared" si="7"/>
        <v>4.6739974197450707</v>
      </c>
      <c r="G53" s="23">
        <f t="shared" si="2"/>
        <v>-428479.01389995217</v>
      </c>
      <c r="H53" s="41">
        <f t="shared" si="3"/>
        <v>-0.197715836569472</v>
      </c>
      <c r="I53" s="23">
        <v>213811980.90399998</v>
      </c>
      <c r="J53" s="41">
        <f t="shared" si="4"/>
        <v>5.0990170014308873</v>
      </c>
      <c r="K53" s="23">
        <f t="shared" si="8"/>
        <v>2474104.4460000098</v>
      </c>
      <c r="L53" s="41">
        <f t="shared" si="9"/>
        <v>1.1571402292516382</v>
      </c>
      <c r="M53" s="74" t="s">
        <v>127</v>
      </c>
    </row>
    <row r="54" spans="1:18" ht="15" customHeight="1">
      <c r="A54" s="21">
        <v>424</v>
      </c>
      <c r="B54" s="22" t="s">
        <v>41</v>
      </c>
      <c r="C54" s="23">
        <v>8425594.3599999994</v>
      </c>
      <c r="D54" s="41">
        <f t="shared" si="0"/>
        <v>0.18171924168571796</v>
      </c>
      <c r="E54" s="23">
        <v>9086229.6173999999</v>
      </c>
      <c r="F54" s="41">
        <f t="shared" si="7"/>
        <v>0.19596751105120133</v>
      </c>
      <c r="G54" s="23">
        <f t="shared" si="2"/>
        <v>-660635.25740000047</v>
      </c>
      <c r="H54" s="41">
        <f t="shared" si="3"/>
        <v>-7.2707303823237481</v>
      </c>
      <c r="I54" s="23">
        <v>10563109.669999998</v>
      </c>
      <c r="J54" s="41">
        <f t="shared" si="4"/>
        <v>0.25191046623104069</v>
      </c>
      <c r="K54" s="23">
        <f t="shared" si="8"/>
        <v>-2137515.3099999987</v>
      </c>
      <c r="L54" s="41">
        <f t="shared" si="9"/>
        <v>-20.235663330001188</v>
      </c>
      <c r="M54" s="74" t="s">
        <v>128</v>
      </c>
      <c r="P54" s="85"/>
    </row>
    <row r="55" spans="1:18" ht="15" customHeight="1">
      <c r="A55" s="21">
        <v>425</v>
      </c>
      <c r="B55" s="22" t="s">
        <v>42</v>
      </c>
      <c r="C55" s="23">
        <v>5086343.7300000004</v>
      </c>
      <c r="D55" s="41">
        <f t="shared" si="0"/>
        <v>0.10969986045809431</v>
      </c>
      <c r="E55" s="23">
        <v>5262828.8273999998</v>
      </c>
      <c r="F55" s="41">
        <f t="shared" si="7"/>
        <v>0.1135062077254885</v>
      </c>
      <c r="G55" s="23">
        <f t="shared" si="2"/>
        <v>-176485.09739999939</v>
      </c>
      <c r="H55" s="41">
        <f t="shared" si="3"/>
        <v>-3.3534265161952561</v>
      </c>
      <c r="I55" s="23">
        <v>4558425.53</v>
      </c>
      <c r="J55" s="41">
        <f t="shared" si="4"/>
        <v>0.10870994777258419</v>
      </c>
      <c r="K55" s="23">
        <f t="shared" si="8"/>
        <v>527918.20000000019</v>
      </c>
      <c r="L55" s="41">
        <f t="shared" si="9"/>
        <v>11.581152231744369</v>
      </c>
      <c r="M55" s="74" t="s">
        <v>129</v>
      </c>
      <c r="P55" s="80"/>
      <c r="Q55" s="90"/>
      <c r="R55" s="85"/>
    </row>
    <row r="56" spans="1:18" ht="24.75" customHeight="1">
      <c r="A56" s="18">
        <v>43</v>
      </c>
      <c r="B56" s="79" t="s">
        <v>43</v>
      </c>
      <c r="C56" s="20">
        <v>118636929.27</v>
      </c>
      <c r="D56" s="40">
        <f t="shared" si="0"/>
        <v>2.5587052855540695</v>
      </c>
      <c r="E56" s="20">
        <v>134291475.43370003</v>
      </c>
      <c r="F56" s="40">
        <f t="shared" si="7"/>
        <v>2.8963351471703409</v>
      </c>
      <c r="G56" s="20">
        <f t="shared" si="2"/>
        <v>-15654546.163700029</v>
      </c>
      <c r="H56" s="40">
        <f t="shared" si="3"/>
        <v>-11.657140643620906</v>
      </c>
      <c r="I56" s="20">
        <v>131225282.38</v>
      </c>
      <c r="J56" s="40">
        <f t="shared" si="4"/>
        <v>3.1294782595631023</v>
      </c>
      <c r="K56" s="20">
        <f t="shared" si="8"/>
        <v>-12588353.109999999</v>
      </c>
      <c r="L56" s="40">
        <f t="shared" si="9"/>
        <v>-9.5929327654611996</v>
      </c>
      <c r="M56" s="73" t="s">
        <v>130</v>
      </c>
    </row>
    <row r="57" spans="1:18" ht="15" customHeight="1">
      <c r="A57" s="18">
        <v>44</v>
      </c>
      <c r="B57" s="19" t="s">
        <v>67</v>
      </c>
      <c r="C57" s="20">
        <v>62491682.150000006</v>
      </c>
      <c r="D57" s="40">
        <f t="shared" si="0"/>
        <v>1.3477911001595999</v>
      </c>
      <c r="E57" s="20">
        <v>91116023.7544</v>
      </c>
      <c r="F57" s="40">
        <f t="shared" si="7"/>
        <v>1.9651473871888883</v>
      </c>
      <c r="G57" s="20">
        <f t="shared" si="2"/>
        <v>-28624341.604399994</v>
      </c>
      <c r="H57" s="40">
        <f t="shared" si="3"/>
        <v>-31.415266409732595</v>
      </c>
      <c r="I57" s="20">
        <v>84405765.219999999</v>
      </c>
      <c r="J57" s="40">
        <f t="shared" si="4"/>
        <v>2.0129200901459505</v>
      </c>
      <c r="K57" s="20">
        <f t="shared" si="8"/>
        <v>-21914083.069999993</v>
      </c>
      <c r="L57" s="40">
        <f t="shared" si="9"/>
        <v>-25.962779927273786</v>
      </c>
      <c r="M57" s="73" t="s">
        <v>131</v>
      </c>
    </row>
    <row r="58" spans="1:18" ht="15" customHeight="1">
      <c r="A58" s="18">
        <v>45</v>
      </c>
      <c r="B58" s="19" t="s">
        <v>44</v>
      </c>
      <c r="C58" s="20">
        <v>828780</v>
      </c>
      <c r="D58" s="40">
        <f t="shared" si="0"/>
        <v>1.7874735797782856E-2</v>
      </c>
      <c r="E58" s="20">
        <v>1021281.6696000001</v>
      </c>
      <c r="F58" s="40">
        <f t="shared" si="7"/>
        <v>2.2026520933442612E-2</v>
      </c>
      <c r="G58" s="20">
        <f t="shared" si="2"/>
        <v>-192501.66960000014</v>
      </c>
      <c r="H58" s="40">
        <f t="shared" si="3"/>
        <v>-18.849028170200711</v>
      </c>
      <c r="I58" s="20">
        <v>820494</v>
      </c>
      <c r="J58" s="40">
        <f t="shared" si="4"/>
        <v>1.9567251740913859E-2</v>
      </c>
      <c r="K58" s="20">
        <f t="shared" si="8"/>
        <v>8286</v>
      </c>
      <c r="L58" s="40">
        <f t="shared" si="9"/>
        <v>1.009879414109065</v>
      </c>
      <c r="M58" s="73" t="s">
        <v>132</v>
      </c>
    </row>
    <row r="59" spans="1:18" ht="15" customHeight="1">
      <c r="A59" s="18">
        <v>462</v>
      </c>
      <c r="B59" s="19" t="s">
        <v>45</v>
      </c>
      <c r="C59" s="20">
        <v>3831496.4</v>
      </c>
      <c r="D59" s="40">
        <f t="shared" si="0"/>
        <v>8.2635905620497774E-2</v>
      </c>
      <c r="E59" s="20">
        <v>3876366.14</v>
      </c>
      <c r="F59" s="40">
        <f t="shared" si="7"/>
        <v>8.3603634991157319E-2</v>
      </c>
      <c r="G59" s="20">
        <f t="shared" si="2"/>
        <v>-44869.740000000224</v>
      </c>
      <c r="H59" s="40">
        <f t="shared" si="3"/>
        <v>-1.1575206876613606</v>
      </c>
      <c r="I59" s="20">
        <v>0</v>
      </c>
      <c r="J59" s="40">
        <f t="shared" si="4"/>
        <v>0</v>
      </c>
      <c r="K59" s="20">
        <f t="shared" si="8"/>
        <v>3831496.4</v>
      </c>
      <c r="L59" s="40" t="e">
        <f t="shared" si="9"/>
        <v>#DIV/0!</v>
      </c>
      <c r="M59" s="73" t="s">
        <v>133</v>
      </c>
    </row>
    <row r="60" spans="1:18" ht="15" customHeight="1">
      <c r="A60" s="18">
        <v>463</v>
      </c>
      <c r="B60" s="19" t="s">
        <v>46</v>
      </c>
      <c r="C60" s="20">
        <v>17948772.5</v>
      </c>
      <c r="D60" s="40">
        <f t="shared" si="0"/>
        <v>0.3871106522020446</v>
      </c>
      <c r="E60" s="20">
        <v>5215445.9349999996</v>
      </c>
      <c r="F60" s="40">
        <f t="shared" si="7"/>
        <v>0.11248427587024973</v>
      </c>
      <c r="G60" s="20">
        <f t="shared" si="2"/>
        <v>12733326.565000001</v>
      </c>
      <c r="H60" s="40">
        <f t="shared" si="3"/>
        <v>244.14645887801731</v>
      </c>
      <c r="I60" s="20">
        <v>8773220.9299999997</v>
      </c>
      <c r="J60" s="40">
        <f t="shared" si="4"/>
        <v>0.2092249577888009</v>
      </c>
      <c r="K60" s="20">
        <f t="shared" si="8"/>
        <v>9175551.5700000003</v>
      </c>
      <c r="L60" s="40">
        <f t="shared" si="9"/>
        <v>104.58589431646743</v>
      </c>
      <c r="M60" s="73" t="s">
        <v>134</v>
      </c>
    </row>
    <row r="61" spans="1:18" ht="15" customHeight="1">
      <c r="A61" s="18">
        <v>47</v>
      </c>
      <c r="B61" s="19" t="s">
        <v>47</v>
      </c>
      <c r="C61" s="20">
        <v>49654378.669999994</v>
      </c>
      <c r="D61" s="40">
        <f t="shared" si="0"/>
        <v>1.0709221988094724</v>
      </c>
      <c r="E61" s="20">
        <v>52964273.220000006</v>
      </c>
      <c r="F61" s="40">
        <f t="shared" si="7"/>
        <v>1.1423084419617824</v>
      </c>
      <c r="G61" s="20">
        <f t="shared" si="2"/>
        <v>-3309894.5500000119</v>
      </c>
      <c r="H61" s="40">
        <f t="shared" si="3"/>
        <v>-6.2492966461591237</v>
      </c>
      <c r="I61" s="20">
        <v>41123373.740000002</v>
      </c>
      <c r="J61" s="40">
        <f t="shared" si="4"/>
        <v>0.98071577172565116</v>
      </c>
      <c r="K61" s="20">
        <f t="shared" si="8"/>
        <v>8531004.9299999923</v>
      </c>
      <c r="L61" s="40">
        <f t="shared" si="9"/>
        <v>20.744905279262227</v>
      </c>
      <c r="M61" s="73" t="s">
        <v>135</v>
      </c>
    </row>
    <row r="62" spans="1:18" s="2" customFormat="1" ht="15" customHeight="1">
      <c r="A62" s="15"/>
      <c r="B62" s="16" t="s">
        <v>80</v>
      </c>
      <c r="C62" s="17">
        <f>+C6-C39</f>
        <v>-160151851.81999981</v>
      </c>
      <c r="D62" s="39">
        <f t="shared" si="0"/>
        <v>-3.4540795371608466</v>
      </c>
      <c r="E62" s="17">
        <f>+E6-E39</f>
        <v>-251240664.17382085</v>
      </c>
      <c r="F62" s="39">
        <f t="shared" si="7"/>
        <v>-5.4186400417077358</v>
      </c>
      <c r="G62" s="17">
        <f t="shared" si="2"/>
        <v>91088812.353821039</v>
      </c>
      <c r="H62" s="39">
        <f t="shared" si="3"/>
        <v>-36.255600841271949</v>
      </c>
      <c r="I62" s="17">
        <f>+I6-I39</f>
        <v>-214355797.96399999</v>
      </c>
      <c r="J62" s="39">
        <f t="shared" si="4"/>
        <v>-5.1119860241343122</v>
      </c>
      <c r="K62" s="17">
        <f t="shared" ref="K62" si="10">+C62-I62</f>
        <v>54203946.144000173</v>
      </c>
      <c r="L62" s="39">
        <f t="shared" ref="L62" si="11">+C62/I62*100-100</f>
        <v>-25.286904603860293</v>
      </c>
      <c r="M62" s="82" t="s">
        <v>137</v>
      </c>
    </row>
    <row r="63" spans="1:18" ht="15" hidden="1" customHeight="1">
      <c r="A63" s="18"/>
      <c r="B63" s="19" t="s">
        <v>58</v>
      </c>
      <c r="C63" s="20">
        <v>0</v>
      </c>
      <c r="D63" s="40">
        <f t="shared" si="0"/>
        <v>0</v>
      </c>
      <c r="E63" s="20">
        <v>0</v>
      </c>
      <c r="F63" s="40">
        <f t="shared" si="7"/>
        <v>0</v>
      </c>
      <c r="G63" s="20">
        <f t="shared" ref="G63:G64" si="12">+C63-E63</f>
        <v>0</v>
      </c>
      <c r="H63" s="40" t="e">
        <f t="shared" ref="H63:H64" si="13">+C63/E63*100-100</f>
        <v>#DIV/0!</v>
      </c>
      <c r="I63" s="20">
        <v>0</v>
      </c>
      <c r="J63" s="40">
        <f t="shared" si="4"/>
        <v>0</v>
      </c>
      <c r="K63" s="20">
        <f t="shared" ref="K63:K64" si="14">+C63-I63</f>
        <v>0</v>
      </c>
      <c r="L63" s="40" t="e">
        <f t="shared" ref="L63:L64" si="15">+C63/I63*100-100</f>
        <v>#DIV/0!</v>
      </c>
      <c r="M63" s="73" t="s">
        <v>136</v>
      </c>
    </row>
    <row r="64" spans="1:18" s="2" customFormat="1" ht="15" hidden="1" customHeight="1">
      <c r="A64" s="15"/>
      <c r="B64" s="16" t="s">
        <v>60</v>
      </c>
      <c r="C64" s="17">
        <f>+C62-C63</f>
        <v>-160151851.81999981</v>
      </c>
      <c r="D64" s="39">
        <f t="shared" si="0"/>
        <v>-3.4540795371608466</v>
      </c>
      <c r="E64" s="17">
        <f>+E62-E63</f>
        <v>-251240664.17382085</v>
      </c>
      <c r="F64" s="39">
        <f t="shared" si="7"/>
        <v>-5.4186400417077358</v>
      </c>
      <c r="G64" s="17">
        <f t="shared" si="12"/>
        <v>91088812.353821039</v>
      </c>
      <c r="H64" s="39">
        <f t="shared" si="13"/>
        <v>-36.255600841271949</v>
      </c>
      <c r="I64" s="17">
        <f>+I62-I63</f>
        <v>-214355797.96399999</v>
      </c>
      <c r="J64" s="39">
        <f t="shared" si="4"/>
        <v>-5.1119860241343122</v>
      </c>
      <c r="K64" s="17">
        <f t="shared" si="14"/>
        <v>54203946.144000173</v>
      </c>
      <c r="L64" s="39">
        <f t="shared" si="15"/>
        <v>-25.286904603860293</v>
      </c>
      <c r="M64" s="82" t="s">
        <v>140</v>
      </c>
    </row>
    <row r="65" spans="1:16" s="2" customFormat="1" ht="15" customHeight="1">
      <c r="A65" s="15"/>
      <c r="B65" s="16" t="s">
        <v>78</v>
      </c>
      <c r="C65" s="17">
        <f>+C64+C46</f>
        <v>-101063326.56999981</v>
      </c>
      <c r="D65" s="39">
        <f t="shared" si="0"/>
        <v>-2.1796861184919947</v>
      </c>
      <c r="E65" s="17">
        <f>+E64+E46</f>
        <v>-191788496.02272084</v>
      </c>
      <c r="F65" s="39">
        <f t="shared" si="7"/>
        <v>-4.1364037446128812</v>
      </c>
      <c r="G65" s="17">
        <f t="shared" ref="G65" si="16">+C65-E65</f>
        <v>90725169.45272103</v>
      </c>
      <c r="H65" s="39">
        <f t="shared" ref="H65" si="17">+C65/E65*100-100</f>
        <v>-47.304802599824846</v>
      </c>
      <c r="I65" s="17">
        <f>+I64+I46</f>
        <v>-147759397.65399998</v>
      </c>
      <c r="J65" s="39">
        <f t="shared" si="4"/>
        <v>-3.5237860739769147</v>
      </c>
      <c r="K65" s="17">
        <f t="shared" ref="K65" si="18">+C65-I65</f>
        <v>46696071.08400017</v>
      </c>
      <c r="L65" s="39">
        <f t="shared" ref="L65" si="19">+C65/I65*100-100</f>
        <v>-31.602775745841754</v>
      </c>
      <c r="M65" s="82" t="s">
        <v>139</v>
      </c>
    </row>
    <row r="66" spans="1:16" s="2" customFormat="1" ht="15" customHeight="1">
      <c r="A66" s="15"/>
      <c r="B66" s="16" t="s">
        <v>79</v>
      </c>
      <c r="C66" s="17">
        <f>+C6-(C39-C57)</f>
        <v>-97660169.669999838</v>
      </c>
      <c r="D66" s="39">
        <f t="shared" si="0"/>
        <v>-2.1062884370012473</v>
      </c>
      <c r="E66" s="17">
        <f>+E6-(E39-E57)</f>
        <v>-160124640.41942084</v>
      </c>
      <c r="F66" s="39">
        <f>+E66/$E$2*100</f>
        <v>-3.4534926545188465</v>
      </c>
      <c r="G66" s="17">
        <f>+C66-E66</f>
        <v>62464470.749421</v>
      </c>
      <c r="H66" s="39">
        <f t="shared" ref="H66" si="20">+C66/E66*100-100</f>
        <v>-39.009905399821868</v>
      </c>
      <c r="I66" s="17">
        <f>+I6-(I39-I57)</f>
        <v>-129950032.74399996</v>
      </c>
      <c r="J66" s="39">
        <f t="shared" si="4"/>
        <v>-3.0990659339883613</v>
      </c>
      <c r="K66" s="17">
        <f>+C66-I66</f>
        <v>32289863.07400012</v>
      </c>
      <c r="L66" s="39">
        <f t="shared" ref="L66" si="21">+C66/I66*100-100</f>
        <v>-24.847906839400935</v>
      </c>
      <c r="M66" s="82" t="s">
        <v>138</v>
      </c>
      <c r="P66" s="91"/>
    </row>
    <row r="67" spans="1:16" s="2" customFormat="1" ht="15" customHeight="1">
      <c r="A67" s="15"/>
      <c r="B67" s="16" t="s">
        <v>0</v>
      </c>
      <c r="C67" s="17">
        <f>+C68+C69</f>
        <v>350558736.19000006</v>
      </c>
      <c r="D67" s="39">
        <f t="shared" si="0"/>
        <v>7.560685333865333</v>
      </c>
      <c r="E67" s="17">
        <f>+E68+E69</f>
        <v>369236550.82999992</v>
      </c>
      <c r="F67" s="39">
        <f t="shared" si="7"/>
        <v>7.9635196227839353</v>
      </c>
      <c r="G67" s="17">
        <f t="shared" ref="G67" si="22">+C67-E67</f>
        <v>-18677814.639999866</v>
      </c>
      <c r="H67" s="39">
        <f t="shared" ref="H67" si="23">+C67/E67*100-100</f>
        <v>-5.0584955898906401</v>
      </c>
      <c r="I67" s="17">
        <f>+I68+I69</f>
        <v>421951513.66000003</v>
      </c>
      <c r="J67" s="39">
        <f t="shared" si="4"/>
        <v>10.06275669321759</v>
      </c>
      <c r="K67" s="17">
        <f t="shared" ref="K67" si="24">+C67-I67</f>
        <v>-71392777.469999969</v>
      </c>
      <c r="L67" s="39">
        <f t="shared" ref="L67" si="25">+C67/I67*100-100</f>
        <v>-16.919663790453143</v>
      </c>
      <c r="M67" s="82" t="s">
        <v>141</v>
      </c>
      <c r="P67" s="92"/>
    </row>
    <row r="68" spans="1:16">
      <c r="A68" s="21">
        <v>4611</v>
      </c>
      <c r="B68" s="22" t="s">
        <v>53</v>
      </c>
      <c r="C68" s="23">
        <v>65871478.150000006</v>
      </c>
      <c r="D68" s="41">
        <f t="shared" si="0"/>
        <v>1.4206849447871286</v>
      </c>
      <c r="E68" s="23">
        <v>71274824.340000004</v>
      </c>
      <c r="F68" s="41">
        <f t="shared" si="7"/>
        <v>1.5372217646551354</v>
      </c>
      <c r="G68" s="23">
        <f t="shared" ref="G68:G76" si="26">+C68-E68</f>
        <v>-5403346.1899999976</v>
      </c>
      <c r="H68" s="41">
        <f t="shared" ref="H68:H76" si="27">+C68/E68*100-100</f>
        <v>-7.5810024648038166</v>
      </c>
      <c r="I68" s="23">
        <v>79786117.120000005</v>
      </c>
      <c r="J68" s="41">
        <f t="shared" si="4"/>
        <v>1.9027500982543168</v>
      </c>
      <c r="K68" s="23">
        <f t="shared" ref="K68:K70" si="28">+C68-I68</f>
        <v>-13914638.969999999</v>
      </c>
      <c r="L68" s="41">
        <f t="shared" ref="L68:L70" si="29">+C68/I68*100-100</f>
        <v>-17.439924979770723</v>
      </c>
      <c r="M68" s="74" t="s">
        <v>142</v>
      </c>
      <c r="P68" s="85"/>
    </row>
    <row r="69" spans="1:16" ht="15" customHeight="1">
      <c r="A69" s="21">
        <v>4612</v>
      </c>
      <c r="B69" s="22" t="s">
        <v>54</v>
      </c>
      <c r="C69" s="23">
        <v>284687258.04000002</v>
      </c>
      <c r="D69" s="41">
        <f t="shared" si="0"/>
        <v>6.140000389078204</v>
      </c>
      <c r="E69" s="23">
        <v>297961726.48999995</v>
      </c>
      <c r="F69" s="41">
        <f t="shared" si="7"/>
        <v>6.4262978581287999</v>
      </c>
      <c r="G69" s="23">
        <f t="shared" si="26"/>
        <v>-13274468.449999928</v>
      </c>
      <c r="H69" s="41">
        <f t="shared" si="27"/>
        <v>-4.4550918020155308</v>
      </c>
      <c r="I69" s="23">
        <v>342165396.54000002</v>
      </c>
      <c r="J69" s="41">
        <f t="shared" si="4"/>
        <v>8.1600065949632743</v>
      </c>
      <c r="K69" s="23">
        <f t="shared" si="28"/>
        <v>-57478138.5</v>
      </c>
      <c r="L69" s="41">
        <f t="shared" si="29"/>
        <v>-16.79834930160176</v>
      </c>
      <c r="M69" s="74" t="s">
        <v>143</v>
      </c>
    </row>
    <row r="70" spans="1:16" s="2" customFormat="1" ht="15" customHeight="1">
      <c r="A70" s="15">
        <v>4418</v>
      </c>
      <c r="B70" s="89" t="s">
        <v>65</v>
      </c>
      <c r="C70" s="17">
        <v>0</v>
      </c>
      <c r="D70" s="39">
        <f t="shared" si="0"/>
        <v>0</v>
      </c>
      <c r="E70" s="17">
        <v>536784</v>
      </c>
      <c r="F70" s="39">
        <f t="shared" si="7"/>
        <v>1.1577103912349566E-2</v>
      </c>
      <c r="G70" s="17">
        <f t="shared" si="26"/>
        <v>-536784</v>
      </c>
      <c r="H70" s="39">
        <f t="shared" si="27"/>
        <v>-100</v>
      </c>
      <c r="I70" s="17">
        <v>0</v>
      </c>
      <c r="J70" s="39">
        <f t="shared" si="4"/>
        <v>0</v>
      </c>
      <c r="K70" s="17">
        <f t="shared" si="28"/>
        <v>0</v>
      </c>
      <c r="L70" s="39" t="e">
        <f t="shared" si="29"/>
        <v>#DIV/0!</v>
      </c>
      <c r="M70" s="82" t="s">
        <v>144</v>
      </c>
    </row>
    <row r="71" spans="1:16" s="2" customFormat="1" ht="15" customHeight="1">
      <c r="A71" s="15"/>
      <c r="B71" s="16" t="s">
        <v>55</v>
      </c>
      <c r="C71" s="17">
        <f>+C64-C67-C70</f>
        <v>-510710588.00999987</v>
      </c>
      <c r="D71" s="39">
        <f t="shared" si="0"/>
        <v>-11.014764871026181</v>
      </c>
      <c r="E71" s="17">
        <f>+E64-E67-E70</f>
        <v>-621013999.00382078</v>
      </c>
      <c r="F71" s="39">
        <f t="shared" si="7"/>
        <v>-13.393736768404018</v>
      </c>
      <c r="G71" s="17">
        <f t="shared" si="26"/>
        <v>110303410.99382091</v>
      </c>
      <c r="H71" s="39">
        <f t="shared" si="27"/>
        <v>-17.761823593471405</v>
      </c>
      <c r="I71" s="17">
        <f>+I64-I67-I70</f>
        <v>-636307311.62400007</v>
      </c>
      <c r="J71" s="39">
        <f t="shared" si="4"/>
        <v>-15.174742717351904</v>
      </c>
      <c r="K71" s="17">
        <f t="shared" ref="K71:K76" si="30">+C71-I71</f>
        <v>125596723.6140002</v>
      </c>
      <c r="L71" s="39">
        <f t="shared" ref="L71:L76" si="31">+C71/I71*100-100</f>
        <v>-19.738375046084101</v>
      </c>
      <c r="M71" s="82" t="s">
        <v>145</v>
      </c>
    </row>
    <row r="72" spans="1:16" s="2" customFormat="1" ht="15" customHeight="1">
      <c r="A72" s="15"/>
      <c r="B72" s="16" t="s">
        <v>48</v>
      </c>
      <c r="C72" s="17">
        <f>+SUM(C73:C76)</f>
        <v>510710588.00999987</v>
      </c>
      <c r="D72" s="39">
        <f t="shared" ref="D72:D76" si="32">+C72/$C$2*100</f>
        <v>11.014764871026181</v>
      </c>
      <c r="E72" s="17">
        <f>+SUM(E73:E76)</f>
        <v>621013999.00382078</v>
      </c>
      <c r="F72" s="39">
        <f t="shared" si="7"/>
        <v>13.393736768404018</v>
      </c>
      <c r="G72" s="17">
        <f t="shared" si="26"/>
        <v>-110303410.99382091</v>
      </c>
      <c r="H72" s="39">
        <f t="shared" si="27"/>
        <v>-17.761823593471405</v>
      </c>
      <c r="I72" s="17">
        <f>+SUM(I73:I76)</f>
        <v>636307311.62400007</v>
      </c>
      <c r="J72" s="39">
        <f t="shared" ref="J72:J76" si="33">+I72/$I$2*100</f>
        <v>15.174742717351904</v>
      </c>
      <c r="K72" s="17">
        <f t="shared" si="30"/>
        <v>-125596723.6140002</v>
      </c>
      <c r="L72" s="39">
        <f t="shared" si="31"/>
        <v>-19.738375046084101</v>
      </c>
      <c r="M72" s="82" t="s">
        <v>146</v>
      </c>
    </row>
    <row r="73" spans="1:16">
      <c r="A73" s="21">
        <v>7511</v>
      </c>
      <c r="B73" s="22" t="s">
        <v>56</v>
      </c>
      <c r="C73" s="23">
        <v>0</v>
      </c>
      <c r="D73" s="41">
        <f t="shared" si="32"/>
        <v>0</v>
      </c>
      <c r="E73" s="23">
        <v>0</v>
      </c>
      <c r="F73" s="41">
        <f t="shared" si="7"/>
        <v>0</v>
      </c>
      <c r="G73" s="23">
        <f t="shared" si="26"/>
        <v>0</v>
      </c>
      <c r="H73" s="41" t="e">
        <f t="shared" si="27"/>
        <v>#DIV/0!</v>
      </c>
      <c r="I73" s="23">
        <v>37900000</v>
      </c>
      <c r="J73" s="41">
        <f t="shared" si="33"/>
        <v>0.90384431937422494</v>
      </c>
      <c r="K73" s="23">
        <f t="shared" si="30"/>
        <v>-37900000</v>
      </c>
      <c r="L73" s="41">
        <f t="shared" si="31"/>
        <v>-100</v>
      </c>
      <c r="M73" s="74" t="s">
        <v>147</v>
      </c>
    </row>
    <row r="74" spans="1:16" ht="15" customHeight="1">
      <c r="A74" s="21">
        <v>7512</v>
      </c>
      <c r="B74" s="22" t="s">
        <v>49</v>
      </c>
      <c r="C74" s="23">
        <v>57459210.409999996</v>
      </c>
      <c r="D74" s="41">
        <f t="shared" si="32"/>
        <v>1.2392531253504722</v>
      </c>
      <c r="E74" s="23">
        <v>51600000</v>
      </c>
      <c r="F74" s="41">
        <f t="shared" si="7"/>
        <v>1.1128844411853513</v>
      </c>
      <c r="G74" s="23">
        <f t="shared" si="26"/>
        <v>5859210.4099999964</v>
      </c>
      <c r="H74" s="41">
        <f t="shared" si="27"/>
        <v>11.355058934108527</v>
      </c>
      <c r="I74" s="23">
        <v>5661751.96</v>
      </c>
      <c r="J74" s="41">
        <f t="shared" si="33"/>
        <v>0.13502222550796528</v>
      </c>
      <c r="K74" s="23">
        <f t="shared" si="30"/>
        <v>51797458.449999996</v>
      </c>
      <c r="L74" s="41">
        <f t="shared" si="31"/>
        <v>914.86626076074151</v>
      </c>
      <c r="M74" s="74" t="s">
        <v>148</v>
      </c>
    </row>
    <row r="75" spans="1:16" ht="15" customHeight="1">
      <c r="A75" s="18">
        <v>72</v>
      </c>
      <c r="B75" s="19" t="s">
        <v>176</v>
      </c>
      <c r="C75" s="20">
        <v>669564.07000000007</v>
      </c>
      <c r="D75" s="40">
        <f t="shared" si="32"/>
        <v>1.4440841780615107E-2</v>
      </c>
      <c r="E75" s="20">
        <v>802782.51</v>
      </c>
      <c r="F75" s="40">
        <f t="shared" si="7"/>
        <v>1.7314034206099296E-2</v>
      </c>
      <c r="G75" s="20">
        <f t="shared" si="26"/>
        <v>-133218.43999999994</v>
      </c>
      <c r="H75" s="40">
        <f t="shared" si="27"/>
        <v>-16.59458674554331</v>
      </c>
      <c r="I75" s="20">
        <v>1103988.94</v>
      </c>
      <c r="J75" s="40">
        <f t="shared" si="33"/>
        <v>2.6328077363350185E-2</v>
      </c>
      <c r="K75" s="20">
        <f t="shared" si="30"/>
        <v>-434424.86999999988</v>
      </c>
      <c r="L75" s="40">
        <f t="shared" si="31"/>
        <v>-39.350473021948929</v>
      </c>
      <c r="M75" s="73" t="s">
        <v>149</v>
      </c>
    </row>
    <row r="76" spans="1:16" ht="15" customHeight="1" thickBot="1">
      <c r="A76" s="24"/>
      <c r="B76" s="25" t="s">
        <v>51</v>
      </c>
      <c r="C76" s="26">
        <f>+-C71-SUM(C73:C75)</f>
        <v>452581813.52999985</v>
      </c>
      <c r="D76" s="42">
        <f t="shared" si="32"/>
        <v>9.7610709038950922</v>
      </c>
      <c r="E76" s="26">
        <f>+-E71-SUM(E73:E75)</f>
        <v>568611216.49382079</v>
      </c>
      <c r="F76" s="42">
        <f t="shared" si="7"/>
        <v>12.263538293012569</v>
      </c>
      <c r="G76" s="26">
        <f t="shared" si="26"/>
        <v>-116029402.96382093</v>
      </c>
      <c r="H76" s="42">
        <f t="shared" si="27"/>
        <v>-20.4057534565152</v>
      </c>
      <c r="I76" s="26">
        <f>+-I71-SUM(I73:I75)</f>
        <v>591641570.7240001</v>
      </c>
      <c r="J76" s="42">
        <f t="shared" si="33"/>
        <v>14.109548095106364</v>
      </c>
      <c r="K76" s="26">
        <f t="shared" si="30"/>
        <v>-139059757.19400024</v>
      </c>
      <c r="L76" s="42">
        <f t="shared" si="31"/>
        <v>-23.504054494316691</v>
      </c>
      <c r="M76" s="77" t="s">
        <v>150</v>
      </c>
    </row>
    <row r="77" spans="1:16" ht="13.5" customHeight="1"/>
  </sheetData>
  <sheetProtection algorithmName="SHA-512" hashValue="QVv6Af4bvMz9fJaHhxzj9fabWeaxFXCPE62ae8RUFiDiFTaBhtm8J4RtzGGAtMZJYy1cZ1TsbC8ZpKzr4F7rCw==" saltValue="9vJGQMfIhtpy+Sywr8Sgwg==" spinCount="100000" sheet="1" formatCells="0" formatColumns="0" formatRows="0" sort="0" autoFilter="0"/>
  <mergeCells count="11">
    <mergeCell ref="A4:A5"/>
    <mergeCell ref="K4:L4"/>
    <mergeCell ref="C4:D4"/>
    <mergeCell ref="E4:F4"/>
    <mergeCell ref="G4:H4"/>
    <mergeCell ref="I4:J4"/>
    <mergeCell ref="C2:D2"/>
    <mergeCell ref="I2:J2"/>
    <mergeCell ref="E2:F2"/>
    <mergeCell ref="M4:M5"/>
    <mergeCell ref="B4:B5"/>
  </mergeCells>
  <printOptions horizontalCentered="1" verticalCentered="1"/>
  <pageMargins left="0" right="0" top="0.196850393700787" bottom="0.196850393700787" header="0" footer="0"/>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8"/>
  <sheetViews>
    <sheetView zoomScale="90" zoomScaleNormal="90" zoomScaleSheetLayoutView="90" workbookViewId="0">
      <pane ySplit="5" topLeftCell="A6" activePane="bottomLeft" state="frozen"/>
      <selection pane="bottomLeft" activeCell="F29" sqref="F29"/>
    </sheetView>
  </sheetViews>
  <sheetFormatPr defaultColWidth="9.140625" defaultRowHeight="13.5"/>
  <cols>
    <col min="1" max="1" width="14" style="4" customWidth="1"/>
    <col min="2" max="2" width="60.85546875" style="4" customWidth="1"/>
    <col min="3" max="3" width="9.140625" style="6"/>
    <col min="4" max="4" width="9.140625" style="4"/>
    <col min="5" max="5" width="9.140625" style="6"/>
    <col min="6" max="6" width="10" style="7" customWidth="1"/>
    <col min="7" max="7" width="11.42578125" style="6" customWidth="1"/>
    <col min="8" max="8" width="11.28515625" style="7" customWidth="1"/>
    <col min="9" max="9" width="9.140625" style="6"/>
    <col min="10" max="10" width="11.85546875" style="7" customWidth="1"/>
    <col min="11" max="11" width="11.140625" style="6" customWidth="1"/>
    <col min="12" max="12" width="11.7109375" style="7" customWidth="1"/>
    <col min="13" max="13" width="54.42578125" style="4" customWidth="1"/>
    <col min="14" max="15" width="9.140625" style="1"/>
    <col min="16" max="16" width="19.85546875" style="1" customWidth="1"/>
    <col min="17" max="17" width="12.140625" style="1" bestFit="1" customWidth="1"/>
    <col min="18" max="16384" width="9.140625" style="1"/>
  </cols>
  <sheetData>
    <row r="1" spans="1:16384" ht="18.75" customHeight="1" thickBot="1">
      <c r="B1" s="5"/>
      <c r="M1" s="5"/>
    </row>
    <row r="2" spans="1:16384" ht="15.75" customHeight="1" thickBot="1">
      <c r="A2" s="8" t="s">
        <v>59</v>
      </c>
      <c r="B2" s="8"/>
      <c r="C2" s="94">
        <f>'Centralna država'!C2:D2</f>
        <v>4636600000</v>
      </c>
      <c r="D2" s="95"/>
      <c r="E2" s="94">
        <f>'Centralna država'!E2:F2</f>
        <v>4636600000</v>
      </c>
      <c r="F2" s="95"/>
      <c r="G2" s="9"/>
      <c r="H2" s="10"/>
      <c r="I2" s="94">
        <f>'Centralna država'!I2:J2</f>
        <v>4193200000</v>
      </c>
      <c r="J2" s="95"/>
      <c r="K2" s="9"/>
      <c r="L2" s="10"/>
      <c r="M2" s="8" t="s">
        <v>81</v>
      </c>
    </row>
    <row r="3" spans="1:16384" ht="15" customHeight="1" thickBot="1">
      <c r="A3" s="8"/>
      <c r="B3" s="8"/>
      <c r="C3" s="11"/>
      <c r="D3" s="8"/>
      <c r="E3" s="11"/>
      <c r="F3" s="10"/>
      <c r="G3" s="11"/>
      <c r="H3" s="10"/>
      <c r="I3" s="11"/>
      <c r="J3" s="10"/>
      <c r="K3" s="11"/>
      <c r="L3" s="10"/>
      <c r="M3" s="8"/>
    </row>
    <row r="4" spans="1:16384" ht="15" customHeight="1">
      <c r="A4" s="100" t="s">
        <v>73</v>
      </c>
      <c r="B4" s="98" t="s">
        <v>74</v>
      </c>
      <c r="C4" s="104" t="s">
        <v>184</v>
      </c>
      <c r="D4" s="105"/>
      <c r="E4" s="102" t="s">
        <v>185</v>
      </c>
      <c r="F4" s="103"/>
      <c r="G4" s="102" t="s">
        <v>175</v>
      </c>
      <c r="H4" s="103"/>
      <c r="I4" s="102" t="s">
        <v>186</v>
      </c>
      <c r="J4" s="103"/>
      <c r="K4" s="102" t="s">
        <v>175</v>
      </c>
      <c r="L4" s="103"/>
      <c r="M4" s="96" t="s">
        <v>151</v>
      </c>
    </row>
    <row r="5" spans="1:16384" ht="23.25" customHeight="1">
      <c r="A5" s="101"/>
      <c r="B5" s="99"/>
      <c r="C5" s="12" t="s">
        <v>63</v>
      </c>
      <c r="D5" s="13" t="s">
        <v>57</v>
      </c>
      <c r="E5" s="12" t="s">
        <v>63</v>
      </c>
      <c r="F5" s="13" t="s">
        <v>57</v>
      </c>
      <c r="G5" s="12" t="s">
        <v>66</v>
      </c>
      <c r="H5" s="13" t="s">
        <v>64</v>
      </c>
      <c r="I5" s="12" t="s">
        <v>63</v>
      </c>
      <c r="J5" s="14" t="s">
        <v>57</v>
      </c>
      <c r="K5" s="12" t="s">
        <v>63</v>
      </c>
      <c r="L5" s="14" t="s">
        <v>64</v>
      </c>
      <c r="M5" s="97"/>
    </row>
    <row r="6" spans="1:16384" s="34" customFormat="1" ht="15" customHeight="1">
      <c r="A6" s="31"/>
      <c r="B6" s="32" t="s">
        <v>52</v>
      </c>
      <c r="C6" s="33">
        <f>+C7+C12+C19+C30+C35+C36</f>
        <v>103545152.80000001</v>
      </c>
      <c r="D6" s="43">
        <f>+C6/$C$2*100</f>
        <v>2.2332129750248031</v>
      </c>
      <c r="E6" s="33">
        <f>+E7+E12+E19+E30+E35+E36</f>
        <v>105355487</v>
      </c>
      <c r="F6" s="43">
        <f t="shared" ref="F6:F62" si="0">+E6/$E$2*100</f>
        <v>2.272257408445844</v>
      </c>
      <c r="G6" s="33">
        <f>+C6-E6</f>
        <v>-1810334.1999999881</v>
      </c>
      <c r="H6" s="43">
        <f>+C6/E6*100-100</f>
        <v>-1.7183103144879226</v>
      </c>
      <c r="I6" s="33">
        <f>+I7+I12+I19+I30+I35+I36</f>
        <v>89327813.670000002</v>
      </c>
      <c r="J6" s="43">
        <f>+I6/$I$2*100</f>
        <v>2.1303017664313648</v>
      </c>
      <c r="K6" s="33">
        <f>+C6-I6</f>
        <v>14217339.13000001</v>
      </c>
      <c r="L6" s="43">
        <f>+C6/I6*100-100</f>
        <v>15.915915262991362</v>
      </c>
      <c r="M6" s="72"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67600488.250000015</v>
      </c>
      <c r="D7" s="40">
        <f t="shared" ref="D7:D65" si="1">+C7/$C$2*100</f>
        <v>1.4579754184100422</v>
      </c>
      <c r="E7" s="20">
        <f>+SUM(E8:E11)</f>
        <v>68426879</v>
      </c>
      <c r="F7" s="40">
        <f t="shared" si="0"/>
        <v>1.475798623991718</v>
      </c>
      <c r="G7" s="20">
        <f t="shared" ref="G7:G64" si="2">+C7-E7</f>
        <v>-826390.7499999851</v>
      </c>
      <c r="H7" s="40">
        <f t="shared" ref="H7:H64" si="3">+C7/E7*100-100</f>
        <v>-1.2076990242386785</v>
      </c>
      <c r="I7" s="69">
        <f>+SUM(I8:I11)</f>
        <v>60745781.780000001</v>
      </c>
      <c r="J7" s="40">
        <f t="shared" ref="J7:J65" si="4">+I7/$I$2*100</f>
        <v>1.4486736091767625</v>
      </c>
      <c r="K7" s="20">
        <f>+C7-I7</f>
        <v>6854706.4700000137</v>
      </c>
      <c r="L7" s="40">
        <f t="shared" ref="L7:L64" si="5">+C7/I7*100-100</f>
        <v>11.284250970421894</v>
      </c>
      <c r="M7" s="73" t="s">
        <v>82</v>
      </c>
    </row>
    <row r="8" spans="1:16384" ht="15" customHeight="1">
      <c r="A8" s="21">
        <v>7111</v>
      </c>
      <c r="B8" s="22" t="s">
        <v>2</v>
      </c>
      <c r="C8" s="23">
        <v>25755676.649999999</v>
      </c>
      <c r="D8" s="41">
        <f t="shared" si="1"/>
        <v>0.55548627550360175</v>
      </c>
      <c r="E8" s="23">
        <v>26236540</v>
      </c>
      <c r="F8" s="41">
        <f t="shared" si="0"/>
        <v>0.56585730923521549</v>
      </c>
      <c r="G8" s="23">
        <f t="shared" si="2"/>
        <v>-480863.35000000149</v>
      </c>
      <c r="H8" s="41">
        <f t="shared" si="3"/>
        <v>-1.8328001710591479</v>
      </c>
      <c r="I8" s="23">
        <v>25261380.449999999</v>
      </c>
      <c r="J8" s="41">
        <f t="shared" si="4"/>
        <v>0.60243681317370978</v>
      </c>
      <c r="K8" s="23">
        <f t="shared" ref="K8:K64" si="6">+C8-I8</f>
        <v>494296.19999999925</v>
      </c>
      <c r="L8" s="41">
        <f t="shared" si="5"/>
        <v>1.9567267947939939</v>
      </c>
      <c r="M8" s="74" t="s">
        <v>83</v>
      </c>
    </row>
    <row r="9" spans="1:16384" ht="15" customHeight="1">
      <c r="A9" s="21">
        <v>71131</v>
      </c>
      <c r="B9" s="22" t="s">
        <v>68</v>
      </c>
      <c r="C9" s="23">
        <v>20379328.480000008</v>
      </c>
      <c r="D9" s="41">
        <f t="shared" si="1"/>
        <v>0.43953173618599856</v>
      </c>
      <c r="E9" s="23">
        <v>22369896</v>
      </c>
      <c r="F9" s="41">
        <f t="shared" si="0"/>
        <v>0.48246335677004698</v>
      </c>
      <c r="G9" s="23">
        <f t="shared" ref="G9" si="7">+C9-E9</f>
        <v>-1990567.5199999921</v>
      </c>
      <c r="H9" s="41">
        <f t="shared" ref="H9" si="8">+C9/E9*100-100</f>
        <v>-8.8984209850595306</v>
      </c>
      <c r="I9" s="23">
        <v>12031314.189999998</v>
      </c>
      <c r="J9" s="41">
        <f t="shared" ref="J9" si="9">+I9/$I$2*100</f>
        <v>0.28692440594295521</v>
      </c>
      <c r="K9" s="23">
        <f t="shared" ref="K9" si="10">+C9-I9</f>
        <v>8348014.2900000103</v>
      </c>
      <c r="L9" s="41">
        <f t="shared" ref="L9" si="11">+C9/I9*100-100</f>
        <v>69.385722608246596</v>
      </c>
      <c r="M9" s="74" t="s">
        <v>153</v>
      </c>
    </row>
    <row r="10" spans="1:16384" ht="15" customHeight="1">
      <c r="A10" s="21">
        <v>71132</v>
      </c>
      <c r="B10" s="22" t="s">
        <v>4</v>
      </c>
      <c r="C10" s="23">
        <v>6661060.0300000003</v>
      </c>
      <c r="D10" s="41">
        <f t="shared" si="1"/>
        <v>0.14366259824008973</v>
      </c>
      <c r="E10" s="23">
        <v>7450698</v>
      </c>
      <c r="F10" s="41">
        <f t="shared" si="0"/>
        <v>0.16069313721261269</v>
      </c>
      <c r="G10" s="23">
        <f t="shared" si="2"/>
        <v>-789637.96999999974</v>
      </c>
      <c r="H10" s="41">
        <f t="shared" si="3"/>
        <v>-10.598174426073896</v>
      </c>
      <c r="I10" s="23">
        <v>6840689.7800000003</v>
      </c>
      <c r="J10" s="41">
        <f t="shared" si="4"/>
        <v>0.16313769388533816</v>
      </c>
      <c r="K10" s="23">
        <f t="shared" si="6"/>
        <v>-179629.75</v>
      </c>
      <c r="L10" s="41">
        <f t="shared" si="5"/>
        <v>-2.6259011265966166</v>
      </c>
      <c r="M10" s="74" t="s">
        <v>85</v>
      </c>
    </row>
    <row r="11" spans="1:16384" ht="15" customHeight="1">
      <c r="A11" s="21"/>
      <c r="B11" s="22" t="s">
        <v>163</v>
      </c>
      <c r="C11" s="23">
        <f>10223430.61+4580992.48</f>
        <v>14804423.09</v>
      </c>
      <c r="D11" s="41">
        <f t="shared" si="1"/>
        <v>0.31929480848035197</v>
      </c>
      <c r="E11" s="23">
        <v>12369745</v>
      </c>
      <c r="F11" s="41">
        <f t="shared" si="0"/>
        <v>0.26678482077384291</v>
      </c>
      <c r="G11" s="23">
        <f t="shared" si="2"/>
        <v>2434678.09</v>
      </c>
      <c r="H11" s="41">
        <f t="shared" si="3"/>
        <v>19.682524498281893</v>
      </c>
      <c r="I11" s="23">
        <v>16612397.359999999</v>
      </c>
      <c r="J11" s="41">
        <f t="shared" si="4"/>
        <v>0.39617469617475909</v>
      </c>
      <c r="K11" s="23">
        <f t="shared" si="6"/>
        <v>-1807974.2699999996</v>
      </c>
      <c r="L11" s="41">
        <f t="shared" si="5"/>
        <v>-10.883283314383704</v>
      </c>
      <c r="M11" s="74" t="s">
        <v>164</v>
      </c>
      <c r="P11" s="86"/>
    </row>
    <row r="12" spans="1:16384" ht="15" customHeight="1">
      <c r="A12" s="18">
        <v>713</v>
      </c>
      <c r="B12" s="19" t="s">
        <v>13</v>
      </c>
      <c r="C12" s="69">
        <f>C13+C17+C18</f>
        <v>1384411.98</v>
      </c>
      <c r="D12" s="40">
        <f t="shared" si="1"/>
        <v>2.9858344045205536E-2</v>
      </c>
      <c r="E12" s="20">
        <f>+SUM(E13:E18)</f>
        <v>1501162</v>
      </c>
      <c r="F12" s="40">
        <f t="shared" si="0"/>
        <v>3.2376353362377604E-2</v>
      </c>
      <c r="G12" s="20">
        <f t="shared" si="2"/>
        <v>-116750.02000000002</v>
      </c>
      <c r="H12" s="40">
        <f t="shared" si="3"/>
        <v>-7.7773098439741943</v>
      </c>
      <c r="I12" s="69">
        <f>I13+I17+I18</f>
        <v>1319537.8699999999</v>
      </c>
      <c r="J12" s="40">
        <f t="shared" si="4"/>
        <v>3.1468517361442336E-2</v>
      </c>
      <c r="K12" s="20">
        <f t="shared" si="6"/>
        <v>64874.110000000102</v>
      </c>
      <c r="L12" s="40">
        <f t="shared" si="5"/>
        <v>4.916426536511608</v>
      </c>
      <c r="M12" s="73" t="s">
        <v>95</v>
      </c>
    </row>
    <row r="13" spans="1:16384" ht="30.75" customHeight="1">
      <c r="A13" s="21">
        <v>7131</v>
      </c>
      <c r="B13" s="22" t="s">
        <v>14</v>
      </c>
      <c r="C13" s="23">
        <v>441186.41000000003</v>
      </c>
      <c r="D13" s="41">
        <f t="shared" si="1"/>
        <v>9.515300219988785E-3</v>
      </c>
      <c r="E13" s="23">
        <v>520368</v>
      </c>
      <c r="F13" s="41">
        <f t="shared" si="0"/>
        <v>1.1223051373851529E-2</v>
      </c>
      <c r="G13" s="23">
        <f t="shared" si="2"/>
        <v>-79181.589999999967</v>
      </c>
      <c r="H13" s="41">
        <f t="shared" si="3"/>
        <v>-15.216460274267433</v>
      </c>
      <c r="I13" s="23">
        <v>413790.20999999996</v>
      </c>
      <c r="J13" s="41">
        <f t="shared" si="4"/>
        <v>9.8681248211389856E-3</v>
      </c>
      <c r="K13" s="23">
        <f t="shared" si="6"/>
        <v>27396.20000000007</v>
      </c>
      <c r="L13" s="41">
        <f t="shared" si="5"/>
        <v>6.6207946292397963</v>
      </c>
      <c r="M13" s="74" t="s">
        <v>96</v>
      </c>
      <c r="P13" s="85"/>
    </row>
    <row r="14" spans="1:16384" hidden="1">
      <c r="A14" s="21">
        <v>7132</v>
      </c>
      <c r="B14" s="22" t="s">
        <v>15</v>
      </c>
      <c r="C14" s="23">
        <v>651328.73999999987</v>
      </c>
      <c r="D14" s="41">
        <f t="shared" si="1"/>
        <v>1.4047550791528274E-2</v>
      </c>
      <c r="E14" s="23"/>
      <c r="F14" s="41">
        <f t="shared" si="0"/>
        <v>0</v>
      </c>
      <c r="G14" s="23">
        <f t="shared" si="2"/>
        <v>651328.73999999987</v>
      </c>
      <c r="H14" s="41" t="e">
        <f t="shared" si="3"/>
        <v>#DIV/0!</v>
      </c>
      <c r="I14" s="23">
        <v>831380.71</v>
      </c>
      <c r="J14" s="41">
        <f t="shared" si="4"/>
        <v>1.9826879471525324E-2</v>
      </c>
      <c r="K14" s="23">
        <f t="shared" si="6"/>
        <v>-180051.97000000009</v>
      </c>
      <c r="L14" s="41">
        <f t="shared" si="5"/>
        <v>-21.656981913857493</v>
      </c>
      <c r="M14" s="74" t="s">
        <v>97</v>
      </c>
    </row>
    <row r="15" spans="1:16384" ht="14.25" hidden="1" customHeight="1">
      <c r="A15" s="21">
        <v>7133</v>
      </c>
      <c r="B15" s="22" t="s">
        <v>16</v>
      </c>
      <c r="C15" s="23">
        <v>291896.83</v>
      </c>
      <c r="D15" s="41">
        <f t="shared" si="1"/>
        <v>6.2954930336884792E-3</v>
      </c>
      <c r="E15" s="23"/>
      <c r="F15" s="41">
        <f t="shared" si="0"/>
        <v>0</v>
      </c>
      <c r="G15" s="23">
        <f t="shared" si="2"/>
        <v>291896.83</v>
      </c>
      <c r="H15" s="41" t="e">
        <f t="shared" si="3"/>
        <v>#DIV/0!</v>
      </c>
      <c r="I15" s="23">
        <v>74366.95</v>
      </c>
      <c r="J15" s="41">
        <f t="shared" si="4"/>
        <v>1.7735130687780215E-3</v>
      </c>
      <c r="K15" s="23">
        <f t="shared" si="6"/>
        <v>217529.88</v>
      </c>
      <c r="L15" s="41">
        <f t="shared" si="5"/>
        <v>292.50880935684467</v>
      </c>
      <c r="M15" s="74" t="s">
        <v>159</v>
      </c>
    </row>
    <row r="16" spans="1:16384" ht="24" hidden="1" customHeight="1">
      <c r="A16" s="21">
        <v>7134</v>
      </c>
      <c r="B16" s="22" t="s">
        <v>154</v>
      </c>
      <c r="C16" s="23">
        <v>441186.41000000003</v>
      </c>
      <c r="D16" s="41">
        <f t="shared" si="1"/>
        <v>9.515300219988785E-3</v>
      </c>
      <c r="E16" s="23"/>
      <c r="F16" s="41">
        <f t="shared" ref="F16:F17" si="12">+E16/$E$2*100</f>
        <v>0</v>
      </c>
      <c r="G16" s="23">
        <f t="shared" ref="G16:G17" si="13">+C16-E16</f>
        <v>441186.41000000003</v>
      </c>
      <c r="H16" s="41" t="e">
        <f t="shared" ref="H16:H17" si="14">+C16/E16*100-100</f>
        <v>#DIV/0!</v>
      </c>
      <c r="I16" s="23">
        <v>413790.20999999996</v>
      </c>
      <c r="J16" s="41">
        <f t="shared" ref="J16:J17" si="15">+I16/$I$2*100</f>
        <v>9.8681248211389856E-3</v>
      </c>
      <c r="K16" s="23">
        <f t="shared" ref="K16:K17" si="16">+C16-I16</f>
        <v>27396.20000000007</v>
      </c>
      <c r="L16" s="41">
        <f t="shared" ref="L16:L17" si="17">+C16/I16*100-100</f>
        <v>6.6207946292397963</v>
      </c>
      <c r="M16" s="74" t="s">
        <v>158</v>
      </c>
    </row>
    <row r="17" spans="1:16" ht="15" customHeight="1">
      <c r="A17" s="21">
        <v>7135</v>
      </c>
      <c r="B17" s="22" t="s">
        <v>17</v>
      </c>
      <c r="C17" s="23">
        <v>651328.73999999987</v>
      </c>
      <c r="D17" s="41">
        <f t="shared" si="1"/>
        <v>1.4047550791528274E-2</v>
      </c>
      <c r="E17" s="23">
        <v>660234</v>
      </c>
      <c r="F17" s="41">
        <f t="shared" si="12"/>
        <v>1.4239615235301728E-2</v>
      </c>
      <c r="G17" s="23">
        <f t="shared" si="13"/>
        <v>-8905.2600000001257</v>
      </c>
      <c r="H17" s="41">
        <f t="shared" si="14"/>
        <v>-1.3488036059942488</v>
      </c>
      <c r="I17" s="23">
        <v>831380.71</v>
      </c>
      <c r="J17" s="41">
        <f t="shared" si="15"/>
        <v>1.9826879471525324E-2</v>
      </c>
      <c r="K17" s="23">
        <f t="shared" si="16"/>
        <v>-180051.97000000009</v>
      </c>
      <c r="L17" s="41">
        <f t="shared" si="17"/>
        <v>-21.656981913857493</v>
      </c>
      <c r="M17" s="74" t="s">
        <v>157</v>
      </c>
    </row>
    <row r="18" spans="1:16" ht="15" customHeight="1">
      <c r="A18" s="21">
        <v>7136</v>
      </c>
      <c r="B18" s="22" t="s">
        <v>18</v>
      </c>
      <c r="C18" s="23">
        <v>291896.83</v>
      </c>
      <c r="D18" s="41">
        <f t="shared" si="1"/>
        <v>6.2954930336884792E-3</v>
      </c>
      <c r="E18" s="23">
        <v>320560</v>
      </c>
      <c r="F18" s="41">
        <f t="shared" si="0"/>
        <v>6.9136867532243454E-3</v>
      </c>
      <c r="G18" s="23">
        <f t="shared" si="2"/>
        <v>-28663.169999999984</v>
      </c>
      <c r="H18" s="41">
        <f t="shared" si="3"/>
        <v>-8.9415928375343015</v>
      </c>
      <c r="I18" s="23">
        <v>74366.95</v>
      </c>
      <c r="J18" s="41">
        <f t="shared" si="4"/>
        <v>1.7735130687780215E-3</v>
      </c>
      <c r="K18" s="23">
        <f t="shared" si="6"/>
        <v>217529.88</v>
      </c>
      <c r="L18" s="41">
        <f t="shared" si="5"/>
        <v>292.50880935684467</v>
      </c>
      <c r="M18" s="74" t="s">
        <v>99</v>
      </c>
    </row>
    <row r="19" spans="1:16" ht="15" customHeight="1">
      <c r="A19" s="18">
        <v>714</v>
      </c>
      <c r="B19" s="19" t="s">
        <v>19</v>
      </c>
      <c r="C19" s="20">
        <f>+SUM(C20:C29)</f>
        <v>27689051.100000001</v>
      </c>
      <c r="D19" s="40">
        <f t="shared" si="1"/>
        <v>0.59718438295302601</v>
      </c>
      <c r="E19" s="20">
        <f>+SUM(E20:E29)</f>
        <v>28423190</v>
      </c>
      <c r="F19" s="40">
        <f t="shared" si="0"/>
        <v>0.61301794418323774</v>
      </c>
      <c r="G19" s="20">
        <f t="shared" si="2"/>
        <v>-734138.89999999851</v>
      </c>
      <c r="H19" s="40">
        <f t="shared" si="3"/>
        <v>-2.5828870721407355</v>
      </c>
      <c r="I19" s="69">
        <f>+SUM(I20:I29)</f>
        <v>21012095.82</v>
      </c>
      <c r="J19" s="40">
        <f t="shared" si="4"/>
        <v>0.50109929934179143</v>
      </c>
      <c r="K19" s="20">
        <f t="shared" si="6"/>
        <v>6676955.2800000012</v>
      </c>
      <c r="L19" s="40">
        <f t="shared" si="5"/>
        <v>31.776722023343609</v>
      </c>
      <c r="M19" s="73" t="s">
        <v>100</v>
      </c>
      <c r="P19" s="85"/>
    </row>
    <row r="20" spans="1:16" ht="15" customHeight="1">
      <c r="A20" s="21">
        <v>7141</v>
      </c>
      <c r="B20" s="22" t="s">
        <v>20</v>
      </c>
      <c r="C20" s="23">
        <v>707942.86999999976</v>
      </c>
      <c r="D20" s="41">
        <f t="shared" si="1"/>
        <v>1.5268577621533014E-2</v>
      </c>
      <c r="E20" s="23">
        <v>690326</v>
      </c>
      <c r="F20" s="41">
        <f t="shared" si="0"/>
        <v>1.4888625285769744E-2</v>
      </c>
      <c r="G20" s="23">
        <f t="shared" si="2"/>
        <v>17616.869999999763</v>
      </c>
      <c r="H20" s="41">
        <f t="shared" si="3"/>
        <v>2.5519638547584407</v>
      </c>
      <c r="I20" s="23">
        <v>944499.83</v>
      </c>
      <c r="J20" s="41">
        <f t="shared" si="4"/>
        <v>2.2524559524945149E-2</v>
      </c>
      <c r="K20" s="23">
        <f t="shared" si="6"/>
        <v>-236556.9600000002</v>
      </c>
      <c r="L20" s="41">
        <f t="shared" si="5"/>
        <v>-25.045738758894245</v>
      </c>
      <c r="M20" s="74" t="s">
        <v>101</v>
      </c>
      <c r="P20" s="80"/>
    </row>
    <row r="21" spans="1:16" ht="15" customHeight="1">
      <c r="A21" s="21">
        <v>7142</v>
      </c>
      <c r="B21" s="22" t="s">
        <v>21</v>
      </c>
      <c r="C21" s="23">
        <v>1314327.6700000002</v>
      </c>
      <c r="D21" s="41">
        <f t="shared" si="1"/>
        <v>2.834679873182936E-2</v>
      </c>
      <c r="E21" s="23">
        <v>1540260</v>
      </c>
      <c r="F21" s="41">
        <f t="shared" si="0"/>
        <v>3.3219600569382737E-2</v>
      </c>
      <c r="G21" s="23">
        <f t="shared" si="2"/>
        <v>-225932.32999999984</v>
      </c>
      <c r="H21" s="41">
        <f t="shared" si="3"/>
        <v>-14.668454027242134</v>
      </c>
      <c r="I21" s="23">
        <v>3055915.74</v>
      </c>
      <c r="J21" s="41">
        <f t="shared" si="4"/>
        <v>7.2877891347896601E-2</v>
      </c>
      <c r="K21" s="23">
        <f t="shared" si="6"/>
        <v>-1741588.07</v>
      </c>
      <c r="L21" s="41">
        <f t="shared" si="5"/>
        <v>-56.990709763483203</v>
      </c>
      <c r="M21" s="74" t="s">
        <v>102</v>
      </c>
    </row>
    <row r="22" spans="1:16" ht="21" hidden="1" customHeight="1">
      <c r="A22" s="21">
        <v>7143</v>
      </c>
      <c r="B22" s="22" t="s">
        <v>22</v>
      </c>
      <c r="C22" s="23"/>
      <c r="D22" s="41">
        <f t="shared" si="1"/>
        <v>0</v>
      </c>
      <c r="E22" s="23"/>
      <c r="F22" s="41">
        <f t="shared" si="0"/>
        <v>0</v>
      </c>
      <c r="G22" s="23">
        <f t="shared" si="2"/>
        <v>0</v>
      </c>
      <c r="H22" s="41" t="e">
        <f t="shared" si="3"/>
        <v>#DIV/0!</v>
      </c>
      <c r="I22" s="23"/>
      <c r="J22" s="41">
        <f t="shared" si="4"/>
        <v>0</v>
      </c>
      <c r="K22" s="23">
        <f t="shared" si="6"/>
        <v>0</v>
      </c>
      <c r="L22" s="41" t="e">
        <f t="shared" si="5"/>
        <v>#DIV/0!</v>
      </c>
      <c r="M22" s="74" t="s">
        <v>103</v>
      </c>
    </row>
    <row r="23" spans="1:16" ht="24" customHeight="1">
      <c r="A23" s="21">
        <v>7144</v>
      </c>
      <c r="B23" s="22" t="s">
        <v>23</v>
      </c>
      <c r="C23" s="23">
        <v>2572640.0499999998</v>
      </c>
      <c r="D23" s="41">
        <f>+C23/$C$2*100</f>
        <v>5.5485486132079542E-2</v>
      </c>
      <c r="E23" s="23">
        <v>220360</v>
      </c>
      <c r="F23" s="41">
        <f>+E23/$E$2*100</f>
        <v>4.7526204546434886E-3</v>
      </c>
      <c r="G23" s="23">
        <f>+C23-E23</f>
        <v>2352280.0499999998</v>
      </c>
      <c r="H23" s="41">
        <f>+C23/E23*100-100</f>
        <v>1067.4714331094572</v>
      </c>
      <c r="I23" s="70"/>
      <c r="J23" s="41">
        <f>+I23/$I$2*100</f>
        <v>0</v>
      </c>
      <c r="K23" s="23">
        <f>+C23-I23</f>
        <v>2572640.0499999998</v>
      </c>
      <c r="L23" s="41" t="e">
        <f>+C23/I23*100-100</f>
        <v>#DIV/0!</v>
      </c>
      <c r="M23" s="74" t="s">
        <v>104</v>
      </c>
    </row>
    <row r="24" spans="1:16" ht="15.75" hidden="1" customHeight="1">
      <c r="A24" s="21"/>
      <c r="B24" s="22" t="s">
        <v>24</v>
      </c>
      <c r="C24" s="23"/>
      <c r="D24" s="41"/>
      <c r="E24" s="23"/>
      <c r="F24" s="41"/>
      <c r="G24" s="23"/>
      <c r="H24" s="41"/>
      <c r="I24" s="23"/>
      <c r="J24" s="41"/>
      <c r="K24" s="23"/>
      <c r="L24" s="41"/>
      <c r="M24" s="74"/>
    </row>
    <row r="25" spans="1:16" ht="17.25" customHeight="1">
      <c r="A25" s="21">
        <v>7145</v>
      </c>
      <c r="B25" s="22" t="s">
        <v>69</v>
      </c>
      <c r="C25" s="23"/>
      <c r="D25" s="41">
        <f t="shared" ref="D25:D29" si="18">+C25/$C$2*100</f>
        <v>0</v>
      </c>
      <c r="E25" s="23"/>
      <c r="F25" s="41">
        <f t="shared" ref="F25:F29" si="19">+E25/$E$2*100</f>
        <v>0</v>
      </c>
      <c r="G25" s="23">
        <f t="shared" ref="G25:G27" si="20">+C25-E25</f>
        <v>0</v>
      </c>
      <c r="H25" s="41" t="e">
        <f t="shared" ref="H25:H27" si="21">+C25/E25*100-100</f>
        <v>#DIV/0!</v>
      </c>
      <c r="I25" s="23"/>
      <c r="J25" s="41">
        <f t="shared" ref="J25:J27" si="22">+I25/$I$2*100</f>
        <v>0</v>
      </c>
      <c r="K25" s="23">
        <f t="shared" ref="K25:K27" si="23">+C25-I25</f>
        <v>0</v>
      </c>
      <c r="L25" s="41" t="e">
        <f t="shared" ref="L25:L27" si="24">+C25/I25*100-100</f>
        <v>#DIV/0!</v>
      </c>
      <c r="M25" s="74" t="s">
        <v>160</v>
      </c>
    </row>
    <row r="26" spans="1:16" ht="15" customHeight="1">
      <c r="A26" s="21">
        <v>7146</v>
      </c>
      <c r="B26" s="22" t="s">
        <v>70</v>
      </c>
      <c r="C26" s="23">
        <v>20286987.290000003</v>
      </c>
      <c r="D26" s="41">
        <f t="shared" si="18"/>
        <v>0.43754016499158871</v>
      </c>
      <c r="E26" s="23">
        <v>23286129</v>
      </c>
      <c r="F26" s="41">
        <f t="shared" si="19"/>
        <v>0.5022242375878877</v>
      </c>
      <c r="G26" s="23">
        <f t="shared" si="20"/>
        <v>-2999141.7099999972</v>
      </c>
      <c r="H26" s="41">
        <f t="shared" si="21"/>
        <v>-12.879520292960649</v>
      </c>
      <c r="I26" s="23">
        <v>14232792.32</v>
      </c>
      <c r="J26" s="41">
        <f t="shared" si="22"/>
        <v>0.33942555375369649</v>
      </c>
      <c r="K26" s="23">
        <f t="shared" si="23"/>
        <v>6054194.9700000025</v>
      </c>
      <c r="L26" s="41">
        <f t="shared" si="24"/>
        <v>42.536944500290474</v>
      </c>
      <c r="M26" s="74" t="s">
        <v>161</v>
      </c>
    </row>
    <row r="27" spans="1:16" ht="28.5" customHeight="1">
      <c r="A27" s="21">
        <v>7147</v>
      </c>
      <c r="B27" s="27" t="s">
        <v>71</v>
      </c>
      <c r="C27" s="23">
        <v>2385159.77</v>
      </c>
      <c r="D27" s="41">
        <f t="shared" si="18"/>
        <v>5.1441999956864944E-2</v>
      </c>
      <c r="E27" s="23">
        <v>2365425</v>
      </c>
      <c r="F27" s="41">
        <f t="shared" si="19"/>
        <v>5.1016369753698831E-2</v>
      </c>
      <c r="G27" s="23">
        <f t="shared" si="20"/>
        <v>19734.770000000019</v>
      </c>
      <c r="H27" s="41">
        <f t="shared" si="21"/>
        <v>0.83430123550736823</v>
      </c>
      <c r="I27" s="23">
        <v>1334412.01</v>
      </c>
      <c r="J27" s="41">
        <f t="shared" si="22"/>
        <v>3.1823237861299244E-2</v>
      </c>
      <c r="K27" s="23">
        <f t="shared" si="23"/>
        <v>1050747.76</v>
      </c>
      <c r="L27" s="41">
        <f t="shared" si="24"/>
        <v>78.742378824962742</v>
      </c>
      <c r="M27" s="75" t="s">
        <v>162</v>
      </c>
    </row>
    <row r="28" spans="1:16" ht="15" hidden="1" customHeight="1">
      <c r="A28" s="21">
        <v>7148</v>
      </c>
      <c r="B28" s="22" t="s">
        <v>24</v>
      </c>
      <c r="C28" s="83"/>
      <c r="D28" s="41">
        <f t="shared" si="18"/>
        <v>0</v>
      </c>
      <c r="E28" s="78"/>
      <c r="F28" s="41">
        <f t="shared" si="19"/>
        <v>0</v>
      </c>
      <c r="G28" s="78">
        <f t="shared" si="2"/>
        <v>0</v>
      </c>
      <c r="H28" s="41" t="e">
        <f t="shared" si="3"/>
        <v>#DIV/0!</v>
      </c>
      <c r="I28" s="78"/>
      <c r="J28" s="41">
        <f t="shared" si="4"/>
        <v>0</v>
      </c>
      <c r="K28" s="78">
        <f t="shared" si="6"/>
        <v>0</v>
      </c>
      <c r="L28" s="41" t="e">
        <f t="shared" si="5"/>
        <v>#DIV/0!</v>
      </c>
      <c r="M28" s="74" t="s">
        <v>105</v>
      </c>
    </row>
    <row r="29" spans="1:16" ht="15" customHeight="1">
      <c r="A29" s="21">
        <v>7149</v>
      </c>
      <c r="B29" s="22" t="s">
        <v>25</v>
      </c>
      <c r="C29" s="83">
        <v>421993.45</v>
      </c>
      <c r="D29" s="41">
        <f t="shared" si="18"/>
        <v>9.1013555191303969E-3</v>
      </c>
      <c r="E29" s="78">
        <v>320690</v>
      </c>
      <c r="F29" s="41">
        <f t="shared" si="19"/>
        <v>6.9164905318552386E-3</v>
      </c>
      <c r="G29" s="78">
        <f t="shared" si="2"/>
        <v>101303.45000000001</v>
      </c>
      <c r="H29" s="41">
        <f t="shared" si="3"/>
        <v>31.58921388256573</v>
      </c>
      <c r="I29" s="23">
        <v>1444475.92</v>
      </c>
      <c r="J29" s="41">
        <f t="shared" si="4"/>
        <v>3.4448056853954016E-2</v>
      </c>
      <c r="K29" s="78">
        <f t="shared" si="6"/>
        <v>-1022482.47</v>
      </c>
      <c r="L29" s="41">
        <f t="shared" si="5"/>
        <v>-70.785705448104665</v>
      </c>
      <c r="M29" s="74" t="s">
        <v>106</v>
      </c>
    </row>
    <row r="30" spans="1:16" ht="15" customHeight="1">
      <c r="A30" s="18">
        <v>715</v>
      </c>
      <c r="B30" s="19" t="s">
        <v>26</v>
      </c>
      <c r="C30" s="20">
        <f>+SUM(C31:C34)</f>
        <v>4328888.4400000004</v>
      </c>
      <c r="D30" s="40">
        <f t="shared" si="1"/>
        <v>9.336342233533193E-2</v>
      </c>
      <c r="E30" s="20">
        <f>+SUM(E31:E34)</f>
        <v>3521246</v>
      </c>
      <c r="F30" s="40">
        <f t="shared" si="0"/>
        <v>7.5944571453220033E-2</v>
      </c>
      <c r="G30" s="20">
        <f t="shared" si="2"/>
        <v>807642.44000000041</v>
      </c>
      <c r="H30" s="40">
        <f t="shared" si="3"/>
        <v>22.936268582200753</v>
      </c>
      <c r="I30" s="20">
        <f>+SUM(I31:I34)</f>
        <v>3936527.12</v>
      </c>
      <c r="J30" s="40">
        <f t="shared" si="4"/>
        <v>9.3878830487455878E-2</v>
      </c>
      <c r="K30" s="20">
        <f t="shared" si="6"/>
        <v>392361.3200000003</v>
      </c>
      <c r="L30" s="40">
        <f t="shared" si="5"/>
        <v>9.9671946372873066</v>
      </c>
      <c r="M30" s="73" t="s">
        <v>107</v>
      </c>
    </row>
    <row r="31" spans="1:16" ht="15" customHeight="1">
      <c r="A31" s="21">
        <v>7151</v>
      </c>
      <c r="B31" s="22" t="s">
        <v>27</v>
      </c>
      <c r="C31" s="83">
        <v>692524.50000000012</v>
      </c>
      <c r="D31" s="41">
        <f t="shared" si="1"/>
        <v>1.493604149592374E-2</v>
      </c>
      <c r="E31" s="78">
        <v>640230</v>
      </c>
      <c r="F31" s="41">
        <f t="shared" si="0"/>
        <v>1.3808178406591036E-2</v>
      </c>
      <c r="G31" s="78">
        <f t="shared" si="2"/>
        <v>52294.500000000116</v>
      </c>
      <c r="H31" s="41">
        <f t="shared" si="3"/>
        <v>8.168080221170527</v>
      </c>
      <c r="I31" s="78">
        <v>572115.5</v>
      </c>
      <c r="J31" s="41">
        <f t="shared" si="4"/>
        <v>1.3643887722980063E-2</v>
      </c>
      <c r="K31" s="78">
        <f t="shared" si="6"/>
        <v>120409.00000000012</v>
      </c>
      <c r="L31" s="41">
        <f t="shared" si="5"/>
        <v>21.046274746969829</v>
      </c>
      <c r="M31" s="74" t="s">
        <v>108</v>
      </c>
    </row>
    <row r="32" spans="1:16" ht="15" customHeight="1">
      <c r="A32" s="21">
        <v>7152</v>
      </c>
      <c r="B32" s="22" t="s">
        <v>28</v>
      </c>
      <c r="C32" s="83">
        <v>940571.76</v>
      </c>
      <c r="D32" s="41">
        <f t="shared" si="1"/>
        <v>2.0285807703920977E-2</v>
      </c>
      <c r="E32" s="78">
        <v>740329</v>
      </c>
      <c r="F32" s="41">
        <f t="shared" si="0"/>
        <v>1.5967066384850969E-2</v>
      </c>
      <c r="G32" s="78">
        <f t="shared" si="2"/>
        <v>200242.76</v>
      </c>
      <c r="H32" s="41">
        <f t="shared" si="3"/>
        <v>27.047807123589649</v>
      </c>
      <c r="I32" s="78">
        <v>765818.54</v>
      </c>
      <c r="J32" s="41">
        <f t="shared" si="4"/>
        <v>1.8263343985500335E-2</v>
      </c>
      <c r="K32" s="78">
        <f t="shared" si="6"/>
        <v>174753.21999999997</v>
      </c>
      <c r="L32" s="41">
        <f t="shared" si="5"/>
        <v>22.819141986298732</v>
      </c>
      <c r="M32" s="74" t="s">
        <v>109</v>
      </c>
      <c r="P32" s="80"/>
    </row>
    <row r="33" spans="1:16384">
      <c r="A33" s="21">
        <v>7153</v>
      </c>
      <c r="B33" s="22" t="s">
        <v>29</v>
      </c>
      <c r="C33" s="83">
        <v>699876.12</v>
      </c>
      <c r="D33" s="41">
        <f t="shared" si="1"/>
        <v>1.5094597765604107E-2</v>
      </c>
      <c r="E33" s="78">
        <v>620327</v>
      </c>
      <c r="F33" s="41">
        <f t="shared" si="0"/>
        <v>1.3378919898201268E-2</v>
      </c>
      <c r="G33" s="78">
        <f t="shared" si="2"/>
        <v>79549.119999999995</v>
      </c>
      <c r="H33" s="41">
        <f t="shared" si="3"/>
        <v>12.823739737267601</v>
      </c>
      <c r="I33" s="78">
        <v>658648.96000000008</v>
      </c>
      <c r="J33" s="41">
        <f t="shared" si="4"/>
        <v>1.570754936563961E-2</v>
      </c>
      <c r="K33" s="78">
        <f t="shared" si="6"/>
        <v>41227.159999999916</v>
      </c>
      <c r="L33" s="41">
        <f t="shared" si="5"/>
        <v>6.2593524781394905</v>
      </c>
      <c r="M33" s="74" t="s">
        <v>110</v>
      </c>
    </row>
    <row r="34" spans="1:16384" s="3" customFormat="1" ht="15" customHeight="1">
      <c r="A34" s="21">
        <v>7155</v>
      </c>
      <c r="B34" s="22" t="s">
        <v>26</v>
      </c>
      <c r="C34" s="83">
        <v>1995916.0599999998</v>
      </c>
      <c r="D34" s="41">
        <f t="shared" si="1"/>
        <v>4.3046975369883098E-2</v>
      </c>
      <c r="E34" s="78">
        <v>1520360</v>
      </c>
      <c r="F34" s="41">
        <f t="shared" si="0"/>
        <v>3.2790406763576758E-2</v>
      </c>
      <c r="G34" s="78">
        <f t="shared" si="2"/>
        <v>475556.05999999982</v>
      </c>
      <c r="H34" s="41">
        <f t="shared" si="3"/>
        <v>31.279174669157271</v>
      </c>
      <c r="I34" s="78">
        <v>1939944.1200000003</v>
      </c>
      <c r="J34" s="41">
        <f t="shared" si="4"/>
        <v>4.6264049413335888E-2</v>
      </c>
      <c r="K34" s="78">
        <f t="shared" si="6"/>
        <v>55971.939999999478</v>
      </c>
      <c r="L34" s="41">
        <f t="shared" si="5"/>
        <v>2.8852346530476041</v>
      </c>
      <c r="M34" s="74" t="s">
        <v>107</v>
      </c>
    </row>
    <row r="35" spans="1:16384" ht="15" customHeight="1">
      <c r="A35" s="18">
        <v>73</v>
      </c>
      <c r="B35" s="19" t="s">
        <v>61</v>
      </c>
      <c r="C35" s="20">
        <v>126247.75</v>
      </c>
      <c r="D35" s="40">
        <f t="shared" si="1"/>
        <v>2.7228518742181771E-3</v>
      </c>
      <c r="E35" s="20">
        <v>1502360</v>
      </c>
      <c r="F35" s="40">
        <f t="shared" si="0"/>
        <v>3.2402191260837682E-2</v>
      </c>
      <c r="G35" s="20">
        <f t="shared" si="2"/>
        <v>-1376112.25</v>
      </c>
      <c r="H35" s="40">
        <f t="shared" si="3"/>
        <v>-91.596704518224655</v>
      </c>
      <c r="I35" s="20">
        <v>48530.12</v>
      </c>
      <c r="J35" s="40">
        <f t="shared" si="4"/>
        <v>1.1573528570065822E-3</v>
      </c>
      <c r="K35" s="20">
        <f t="shared" si="6"/>
        <v>77717.63</v>
      </c>
      <c r="L35" s="40">
        <f t="shared" si="5"/>
        <v>160.14308227550231</v>
      </c>
      <c r="M35" s="73" t="s">
        <v>111</v>
      </c>
    </row>
    <row r="36" spans="1:16384" ht="15" customHeight="1">
      <c r="A36" s="18">
        <v>74</v>
      </c>
      <c r="B36" s="19" t="s">
        <v>50</v>
      </c>
      <c r="C36" s="20">
        <v>2416065.2800000003</v>
      </c>
      <c r="D36" s="40">
        <f t="shared" si="1"/>
        <v>5.2108555406979257E-2</v>
      </c>
      <c r="E36" s="20">
        <v>1980650</v>
      </c>
      <c r="F36" s="40">
        <f t="shared" si="0"/>
        <v>4.2717724194452834E-2</v>
      </c>
      <c r="G36" s="20">
        <f t="shared" si="2"/>
        <v>435415.28000000026</v>
      </c>
      <c r="H36" s="40">
        <f t="shared" si="3"/>
        <v>21.983453916643541</v>
      </c>
      <c r="I36" s="20">
        <v>2265340.96</v>
      </c>
      <c r="J36" s="40">
        <f t="shared" si="4"/>
        <v>5.4024157206906419E-2</v>
      </c>
      <c r="K36" s="20">
        <f t="shared" si="6"/>
        <v>150724.3200000003</v>
      </c>
      <c r="L36" s="40">
        <f t="shared" si="5"/>
        <v>6.653493785765491</v>
      </c>
      <c r="M36" s="73" t="s">
        <v>112</v>
      </c>
    </row>
    <row r="37" spans="1:16384" s="34" customFormat="1" ht="15" customHeight="1">
      <c r="A37" s="31"/>
      <c r="B37" s="32" t="s">
        <v>75</v>
      </c>
      <c r="C37" s="33">
        <f>+C38+C48+C49++C50+C51+C52+C53+C54</f>
        <v>114756726.60000001</v>
      </c>
      <c r="D37" s="43">
        <f t="shared" si="1"/>
        <v>2.4750189060949834</v>
      </c>
      <c r="E37" s="33">
        <f>+E38+E48+E49++E50+E51+E52+E53+E54</f>
        <v>112634272</v>
      </c>
      <c r="F37" s="43">
        <f t="shared" si="0"/>
        <v>2.4292428072294352</v>
      </c>
      <c r="G37" s="33">
        <f t="shared" si="2"/>
        <v>2122454.6000000089</v>
      </c>
      <c r="H37" s="43">
        <f t="shared" si="3"/>
        <v>1.8843772524227802</v>
      </c>
      <c r="I37" s="33">
        <f>+I38+I48+I49++I50+I51+I52+I53+I54</f>
        <v>109205214.60000002</v>
      </c>
      <c r="J37" s="43">
        <f t="shared" si="4"/>
        <v>2.6043407087665749</v>
      </c>
      <c r="K37" s="33">
        <f t="shared" si="6"/>
        <v>5551511.9999999851</v>
      </c>
      <c r="L37" s="43">
        <f t="shared" si="5"/>
        <v>5.0835594438729146</v>
      </c>
      <c r="M37" s="72" t="s">
        <v>113</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72</v>
      </c>
      <c r="C38" s="69">
        <f>SUM(C39:C47)</f>
        <v>37109466.060000002</v>
      </c>
      <c r="D38" s="40">
        <f t="shared" si="1"/>
        <v>0.80035944571453221</v>
      </c>
      <c r="E38" s="69">
        <f>SUM(E39:E47)</f>
        <v>35967490</v>
      </c>
      <c r="F38" s="40">
        <f t="shared" si="0"/>
        <v>0.77572984514514942</v>
      </c>
      <c r="G38" s="20">
        <f t="shared" si="2"/>
        <v>1141976.0600000024</v>
      </c>
      <c r="H38" s="40">
        <f t="shared" si="3"/>
        <v>3.1750229443311184</v>
      </c>
      <c r="I38" s="69">
        <f>SUM(I39:I47)</f>
        <v>36326789.390000008</v>
      </c>
      <c r="J38" s="40">
        <f t="shared" si="4"/>
        <v>0.86632618024420505</v>
      </c>
      <c r="K38" s="20">
        <f t="shared" si="6"/>
        <v>782676.66999999434</v>
      </c>
      <c r="L38" s="40">
        <f t="shared" si="5"/>
        <v>2.1545440242386178</v>
      </c>
      <c r="M38" s="73" t="s">
        <v>114</v>
      </c>
    </row>
    <row r="39" spans="1:16384" ht="15" customHeight="1">
      <c r="A39" s="21">
        <v>411</v>
      </c>
      <c r="B39" s="22" t="s">
        <v>30</v>
      </c>
      <c r="C39" s="23">
        <v>21458499.5</v>
      </c>
      <c r="D39" s="41">
        <f t="shared" si="1"/>
        <v>0.46280678730103952</v>
      </c>
      <c r="E39" s="23">
        <v>20460890</v>
      </c>
      <c r="F39" s="41">
        <f t="shared" si="0"/>
        <v>0.4412908165466074</v>
      </c>
      <c r="G39" s="23">
        <f t="shared" si="2"/>
        <v>997609.5</v>
      </c>
      <c r="H39" s="41">
        <f t="shared" si="3"/>
        <v>4.8756896694132053</v>
      </c>
      <c r="I39" s="23">
        <v>21418791.98</v>
      </c>
      <c r="J39" s="41">
        <f t="shared" si="4"/>
        <v>0.51079824430029563</v>
      </c>
      <c r="K39" s="23">
        <f t="shared" si="6"/>
        <v>39707.519999999553</v>
      </c>
      <c r="L39" s="41">
        <f t="shared" si="5"/>
        <v>0.18538636556664301</v>
      </c>
      <c r="M39" s="74" t="s">
        <v>115</v>
      </c>
    </row>
    <row r="40" spans="1:16384" ht="15" customHeight="1">
      <c r="A40" s="21">
        <v>412</v>
      </c>
      <c r="B40" s="22" t="s">
        <v>31</v>
      </c>
      <c r="C40" s="23">
        <v>1649579.44</v>
      </c>
      <c r="D40" s="41">
        <f t="shared" si="1"/>
        <v>3.5577350644869082E-2</v>
      </c>
      <c r="E40" s="23">
        <v>1523690</v>
      </c>
      <c r="F40" s="41">
        <f t="shared" si="0"/>
        <v>3.2862226631583488E-2</v>
      </c>
      <c r="G40" s="23">
        <f t="shared" si="2"/>
        <v>125889.43999999994</v>
      </c>
      <c r="H40" s="41">
        <f t="shared" si="3"/>
        <v>8.2621425618071953</v>
      </c>
      <c r="I40" s="23">
        <v>1906150.5700000003</v>
      </c>
      <c r="J40" s="41">
        <f t="shared" si="4"/>
        <v>4.5458136268243833E-2</v>
      </c>
      <c r="K40" s="23">
        <f t="shared" si="6"/>
        <v>-256571.13000000035</v>
      </c>
      <c r="L40" s="41">
        <f t="shared" si="5"/>
        <v>-13.460171197283771</v>
      </c>
      <c r="M40" s="74" t="s">
        <v>116</v>
      </c>
    </row>
    <row r="41" spans="1:16384" ht="15" customHeight="1">
      <c r="A41" s="21">
        <v>413</v>
      </c>
      <c r="B41" s="22" t="s">
        <v>76</v>
      </c>
      <c r="C41" s="23">
        <v>3902162.5699999994</v>
      </c>
      <c r="D41" s="41">
        <f t="shared" si="1"/>
        <v>8.4160000215675254E-2</v>
      </c>
      <c r="E41" s="23">
        <v>3350690</v>
      </c>
      <c r="F41" s="41">
        <f t="shared" si="0"/>
        <v>7.2266100159599708E-2</v>
      </c>
      <c r="G41" s="23">
        <f t="shared" si="2"/>
        <v>551472.56999999937</v>
      </c>
      <c r="H41" s="41">
        <f t="shared" si="3"/>
        <v>16.458477806063797</v>
      </c>
      <c r="I41" s="23">
        <v>3506209.6500000004</v>
      </c>
      <c r="J41" s="41">
        <f t="shared" si="4"/>
        <v>8.3616561337403417E-2</v>
      </c>
      <c r="K41" s="23">
        <f t="shared" si="6"/>
        <v>395952.91999999899</v>
      </c>
      <c r="L41" s="41">
        <f t="shared" si="5"/>
        <v>11.292904860951452</v>
      </c>
      <c r="M41" s="74" t="s">
        <v>117</v>
      </c>
    </row>
    <row r="42" spans="1:16384" ht="15" customHeight="1">
      <c r="A42" s="21">
        <v>414</v>
      </c>
      <c r="B42" s="22" t="s">
        <v>77</v>
      </c>
      <c r="C42" s="23">
        <v>2245507.2599999998</v>
      </c>
      <c r="D42" s="41">
        <f t="shared" si="1"/>
        <v>4.8430040546952505E-2</v>
      </c>
      <c r="E42" s="23">
        <v>2340690</v>
      </c>
      <c r="F42" s="41">
        <f t="shared" si="0"/>
        <v>5.0482896950351547E-2</v>
      </c>
      <c r="G42" s="23">
        <f t="shared" si="2"/>
        <v>-95182.740000000224</v>
      </c>
      <c r="H42" s="41">
        <f t="shared" si="3"/>
        <v>-4.0664393832587962</v>
      </c>
      <c r="I42" s="23">
        <v>2586152.7199999997</v>
      </c>
      <c r="J42" s="41">
        <f t="shared" si="4"/>
        <v>6.1674919393303433E-2</v>
      </c>
      <c r="K42" s="23">
        <f t="shared" si="6"/>
        <v>-340645.45999999996</v>
      </c>
      <c r="L42" s="41">
        <f t="shared" si="5"/>
        <v>-13.171900381815036</v>
      </c>
      <c r="M42" s="74" t="s">
        <v>118</v>
      </c>
    </row>
    <row r="43" spans="1:16384" ht="15.75" customHeight="1">
      <c r="A43" s="21">
        <v>415</v>
      </c>
      <c r="B43" s="22" t="s">
        <v>32</v>
      </c>
      <c r="C43" s="23">
        <v>2947426.98</v>
      </c>
      <c r="D43" s="41">
        <f t="shared" si="1"/>
        <v>6.3568713712634256E-2</v>
      </c>
      <c r="E43" s="23">
        <v>3120365</v>
      </c>
      <c r="F43" s="41">
        <f t="shared" si="0"/>
        <v>6.729855928913428E-2</v>
      </c>
      <c r="G43" s="23">
        <f t="shared" si="2"/>
        <v>-172938.02000000002</v>
      </c>
      <c r="H43" s="41">
        <f t="shared" si="3"/>
        <v>-5.5422368857489346</v>
      </c>
      <c r="I43" s="23">
        <v>2651168.4600000004</v>
      </c>
      <c r="J43" s="41">
        <f t="shared" si="4"/>
        <v>6.3225423542878953E-2</v>
      </c>
      <c r="K43" s="23">
        <f t="shared" si="6"/>
        <v>296258.51999999955</v>
      </c>
      <c r="L43" s="41">
        <f t="shared" si="5"/>
        <v>11.174639577599649</v>
      </c>
      <c r="M43" s="74" t="s">
        <v>119</v>
      </c>
    </row>
    <row r="44" spans="1:16384" ht="15" customHeight="1">
      <c r="A44" s="21">
        <v>416</v>
      </c>
      <c r="B44" s="22" t="s">
        <v>33</v>
      </c>
      <c r="C44" s="23">
        <v>1202792.19</v>
      </c>
      <c r="D44" s="41">
        <f t="shared" si="1"/>
        <v>2.5941254151749128E-2</v>
      </c>
      <c r="E44" s="23">
        <v>1320125</v>
      </c>
      <c r="F44" s="41">
        <f t="shared" si="0"/>
        <v>2.8471832808523487E-2</v>
      </c>
      <c r="G44" s="23">
        <f t="shared" si="2"/>
        <v>-117332.81000000006</v>
      </c>
      <c r="H44" s="41">
        <f t="shared" si="3"/>
        <v>-8.8880075750402483</v>
      </c>
      <c r="I44" s="23">
        <v>1203229.7799999998</v>
      </c>
      <c r="J44" s="41">
        <f t="shared" si="4"/>
        <v>2.8694786320709719E-2</v>
      </c>
      <c r="K44" s="23">
        <f t="shared" si="6"/>
        <v>-437.58999999985099</v>
      </c>
      <c r="L44" s="41">
        <f t="shared" si="5"/>
        <v>-3.6367949603103966E-2</v>
      </c>
      <c r="M44" s="74" t="s">
        <v>120</v>
      </c>
    </row>
    <row r="45" spans="1:16384" ht="15" customHeight="1">
      <c r="A45" s="21">
        <v>417</v>
      </c>
      <c r="B45" s="22" t="s">
        <v>34</v>
      </c>
      <c r="C45" s="23">
        <v>260444.08000000002</v>
      </c>
      <c r="D45" s="41">
        <f t="shared" si="1"/>
        <v>5.6171349695897854E-3</v>
      </c>
      <c r="E45" s="23">
        <v>230680</v>
      </c>
      <c r="F45" s="41">
        <f t="shared" si="0"/>
        <v>4.9751973428805588E-3</v>
      </c>
      <c r="G45" s="23">
        <f t="shared" si="2"/>
        <v>29764.080000000016</v>
      </c>
      <c r="H45" s="41">
        <f t="shared" si="3"/>
        <v>12.902757066065561</v>
      </c>
      <c r="I45" s="23">
        <v>158760.16999999998</v>
      </c>
      <c r="J45" s="41">
        <f t="shared" si="4"/>
        <v>3.7861339788228554E-3</v>
      </c>
      <c r="K45" s="23">
        <f t="shared" si="6"/>
        <v>101683.91000000003</v>
      </c>
      <c r="L45" s="41">
        <f t="shared" si="5"/>
        <v>64.048753538119826</v>
      </c>
      <c r="M45" s="74" t="s">
        <v>121</v>
      </c>
    </row>
    <row r="46" spans="1:16384" ht="15" customHeight="1">
      <c r="A46" s="21">
        <v>418</v>
      </c>
      <c r="B46" s="22" t="s">
        <v>35</v>
      </c>
      <c r="C46" s="23">
        <v>561116.45000000007</v>
      </c>
      <c r="D46" s="41">
        <f t="shared" si="1"/>
        <v>1.2101894707328647E-2</v>
      </c>
      <c r="E46" s="23">
        <v>500000</v>
      </c>
      <c r="F46" s="41">
        <f t="shared" si="0"/>
        <v>1.0783763964974335E-2</v>
      </c>
      <c r="G46" s="23">
        <f t="shared" si="2"/>
        <v>61116.45000000007</v>
      </c>
      <c r="H46" s="41">
        <f t="shared" si="3"/>
        <v>12.22329000000002</v>
      </c>
      <c r="I46" s="23">
        <v>324029.49</v>
      </c>
      <c r="J46" s="41">
        <f t="shared" si="4"/>
        <v>7.727499046074596E-3</v>
      </c>
      <c r="K46" s="23">
        <f t="shared" si="6"/>
        <v>237086.96000000008</v>
      </c>
      <c r="L46" s="41">
        <f t="shared" si="5"/>
        <v>73.168327981505655</v>
      </c>
      <c r="M46" s="74" t="s">
        <v>122</v>
      </c>
    </row>
    <row r="47" spans="1:16384" ht="15" customHeight="1">
      <c r="A47" s="21">
        <v>419</v>
      </c>
      <c r="B47" s="22" t="s">
        <v>36</v>
      </c>
      <c r="C47" s="23">
        <v>2881937.59</v>
      </c>
      <c r="D47" s="41">
        <f t="shared" si="1"/>
        <v>6.2156269464693957E-2</v>
      </c>
      <c r="E47" s="23">
        <v>3120360</v>
      </c>
      <c r="F47" s="41">
        <f t="shared" si="0"/>
        <v>6.7298451451494629E-2</v>
      </c>
      <c r="G47" s="23">
        <f t="shared" si="2"/>
        <v>-238422.41000000015</v>
      </c>
      <c r="H47" s="41">
        <f t="shared" si="3"/>
        <v>-7.6408622723019164</v>
      </c>
      <c r="I47" s="23">
        <v>2572296.5699999998</v>
      </c>
      <c r="J47" s="41">
        <f t="shared" si="4"/>
        <v>6.1344476056472384E-2</v>
      </c>
      <c r="K47" s="23">
        <f t="shared" si="6"/>
        <v>309641.02</v>
      </c>
      <c r="L47" s="41">
        <f t="shared" si="5"/>
        <v>12.037531893144021</v>
      </c>
      <c r="M47" s="74" t="s">
        <v>123</v>
      </c>
    </row>
    <row r="48" spans="1:16384" ht="15" customHeight="1">
      <c r="A48" s="18">
        <v>42</v>
      </c>
      <c r="B48" s="19" t="s">
        <v>37</v>
      </c>
      <c r="C48" s="20">
        <v>169174.50999999998</v>
      </c>
      <c r="D48" s="40">
        <f t="shared" si="1"/>
        <v>3.6486759694603797E-3</v>
      </c>
      <c r="E48" s="20">
        <v>160520</v>
      </c>
      <c r="F48" s="40">
        <f t="shared" si="0"/>
        <v>3.4620195833153606E-3</v>
      </c>
      <c r="G48" s="20">
        <f t="shared" si="2"/>
        <v>8654.5099999999802</v>
      </c>
      <c r="H48" s="40">
        <f t="shared" si="3"/>
        <v>5.391546224769499</v>
      </c>
      <c r="I48" s="20">
        <v>221275.19000000003</v>
      </c>
      <c r="J48" s="40">
        <f t="shared" si="4"/>
        <v>5.2770006200515132E-3</v>
      </c>
      <c r="K48" s="20">
        <f t="shared" si="6"/>
        <v>-52100.680000000051</v>
      </c>
      <c r="L48" s="40">
        <f t="shared" si="5"/>
        <v>-23.545649198177188</v>
      </c>
      <c r="M48" s="73" t="s">
        <v>124</v>
      </c>
    </row>
    <row r="49" spans="1:16384" ht="15" customHeight="1">
      <c r="A49" s="18">
        <v>43</v>
      </c>
      <c r="B49" s="19" t="s">
        <v>177</v>
      </c>
      <c r="C49" s="20">
        <f>13404903.94+11042348.82</f>
        <v>24447252.759999998</v>
      </c>
      <c r="D49" s="40">
        <f t="shared" si="1"/>
        <v>0.5272668067118147</v>
      </c>
      <c r="E49" s="20">
        <v>26325140</v>
      </c>
      <c r="F49" s="40">
        <f t="shared" si="0"/>
        <v>0.5677681922098089</v>
      </c>
      <c r="G49" s="20">
        <f t="shared" si="2"/>
        <v>-1877887.2400000021</v>
      </c>
      <c r="H49" s="40">
        <f t="shared" si="3"/>
        <v>-7.1334368592151947</v>
      </c>
      <c r="I49" s="20">
        <f>11615351.09+10581047.43</f>
        <v>22196398.52</v>
      </c>
      <c r="J49" s="40">
        <f t="shared" si="4"/>
        <v>0.52934271010207001</v>
      </c>
      <c r="K49" s="20">
        <f t="shared" si="6"/>
        <v>2250854.2399999984</v>
      </c>
      <c r="L49" s="40">
        <f t="shared" si="5"/>
        <v>10.140628165293904</v>
      </c>
      <c r="M49" s="73" t="s">
        <v>130</v>
      </c>
    </row>
    <row r="50" spans="1:16384" ht="15" customHeight="1">
      <c r="A50" s="18">
        <v>44</v>
      </c>
      <c r="B50" s="19" t="s">
        <v>67</v>
      </c>
      <c r="C50" s="20">
        <v>26511985.350000001</v>
      </c>
      <c r="D50" s="40">
        <f t="shared" si="1"/>
        <v>0.57179798451451502</v>
      </c>
      <c r="E50" s="20">
        <v>25120653</v>
      </c>
      <c r="F50" s="40">
        <f t="shared" si="0"/>
        <v>0.54179038519604883</v>
      </c>
      <c r="G50" s="20">
        <f t="shared" si="2"/>
        <v>1391332.3500000015</v>
      </c>
      <c r="H50" s="40">
        <f t="shared" si="3"/>
        <v>5.5385994544011368</v>
      </c>
      <c r="I50" s="20">
        <v>28155773.400000006</v>
      </c>
      <c r="J50" s="40">
        <f t="shared" si="4"/>
        <v>0.67146268720786051</v>
      </c>
      <c r="K50" s="20">
        <f t="shared" si="6"/>
        <v>-1643788.0500000045</v>
      </c>
      <c r="L50" s="40">
        <f t="shared" si="5"/>
        <v>-5.8381917862714658</v>
      </c>
      <c r="M50" s="73" t="s">
        <v>131</v>
      </c>
    </row>
    <row r="51" spans="1:16384" ht="15" customHeight="1">
      <c r="A51" s="18">
        <v>45</v>
      </c>
      <c r="B51" s="19" t="s">
        <v>44</v>
      </c>
      <c r="C51" s="20">
        <v>1887540.52</v>
      </c>
      <c r="D51" s="40">
        <f t="shared" si="1"/>
        <v>4.0709582884009832E-2</v>
      </c>
      <c r="E51" s="20">
        <v>2000000</v>
      </c>
      <c r="F51" s="40">
        <f t="shared" si="0"/>
        <v>4.3135055859897339E-2</v>
      </c>
      <c r="G51" s="20">
        <f t="shared" si="2"/>
        <v>-112459.47999999998</v>
      </c>
      <c r="H51" s="40">
        <f t="shared" si="3"/>
        <v>-5.6229739999999993</v>
      </c>
      <c r="I51" s="20">
        <v>1274198.8</v>
      </c>
      <c r="J51" s="40">
        <f t="shared" si="4"/>
        <v>3.0387265095869503E-2</v>
      </c>
      <c r="K51" s="20">
        <f t="shared" si="6"/>
        <v>613341.72</v>
      </c>
      <c r="L51" s="40">
        <f t="shared" si="5"/>
        <v>48.135480899840729</v>
      </c>
      <c r="M51" s="73" t="s">
        <v>132</v>
      </c>
    </row>
    <row r="52" spans="1:16384" ht="15" customHeight="1">
      <c r="A52" s="18">
        <v>462</v>
      </c>
      <c r="B52" s="19" t="s">
        <v>45</v>
      </c>
      <c r="C52" s="20">
        <v>0</v>
      </c>
      <c r="D52" s="40">
        <f t="shared" si="1"/>
        <v>0</v>
      </c>
      <c r="E52" s="20">
        <v>0</v>
      </c>
      <c r="F52" s="40">
        <f t="shared" si="0"/>
        <v>0</v>
      </c>
      <c r="G52" s="20">
        <f t="shared" si="2"/>
        <v>0</v>
      </c>
      <c r="H52" s="40" t="e">
        <f t="shared" si="3"/>
        <v>#DIV/0!</v>
      </c>
      <c r="I52" s="20">
        <v>2447993.4499999997</v>
      </c>
      <c r="J52" s="40">
        <f t="shared" si="4"/>
        <v>5.8380078460364401E-2</v>
      </c>
      <c r="K52" s="20">
        <f t="shared" si="6"/>
        <v>-2447993.4499999997</v>
      </c>
      <c r="L52" s="40">
        <f t="shared" si="5"/>
        <v>-100</v>
      </c>
      <c r="M52" s="73" t="s">
        <v>133</v>
      </c>
    </row>
    <row r="53" spans="1:16384" ht="15" customHeight="1">
      <c r="A53" s="18">
        <v>463</v>
      </c>
      <c r="B53" s="19" t="s">
        <v>46</v>
      </c>
      <c r="C53" s="20">
        <v>23725573.150000002</v>
      </c>
      <c r="D53" s="40">
        <f>+C53/$C$2*100</f>
        <v>0.51170196156666525</v>
      </c>
      <c r="E53" s="20">
        <v>22160239</v>
      </c>
      <c r="F53" s="40">
        <f>+E53/$E$2*100</f>
        <v>0.47794157356683775</v>
      </c>
      <c r="G53" s="20">
        <f>+C53-E53</f>
        <v>1565334.1500000022</v>
      </c>
      <c r="H53" s="40">
        <f>+C53/E53*100-100</f>
        <v>7.0637060818703503</v>
      </c>
      <c r="I53" s="20">
        <v>17349230.090000004</v>
      </c>
      <c r="J53" s="40">
        <v>0</v>
      </c>
      <c r="K53" s="20">
        <f>+C53-I53</f>
        <v>6376343.0599999987</v>
      </c>
      <c r="L53" s="40">
        <f>+C53/I53*100-100</f>
        <v>36.752887747308677</v>
      </c>
      <c r="M53" s="73" t="s">
        <v>134</v>
      </c>
    </row>
    <row r="54" spans="1:16384" ht="15" customHeight="1">
      <c r="A54" s="18">
        <v>47</v>
      </c>
      <c r="B54" s="19" t="s">
        <v>47</v>
      </c>
      <c r="C54" s="20">
        <v>905734.24999999988</v>
      </c>
      <c r="D54" s="40">
        <f t="shared" si="1"/>
        <v>1.9534448733986107E-2</v>
      </c>
      <c r="E54" s="20">
        <v>900230</v>
      </c>
      <c r="F54" s="40">
        <f t="shared" si="0"/>
        <v>1.941573566837769E-2</v>
      </c>
      <c r="G54" s="20">
        <f t="shared" si="2"/>
        <v>5504.2499999998836</v>
      </c>
      <c r="H54" s="40">
        <f t="shared" si="3"/>
        <v>0.61142707974627797</v>
      </c>
      <c r="I54" s="20">
        <v>1233555.76</v>
      </c>
      <c r="J54" s="40">
        <f t="shared" si="4"/>
        <v>2.9418004388056855E-2</v>
      </c>
      <c r="K54" s="20">
        <f t="shared" si="6"/>
        <v>-327821.51000000013</v>
      </c>
      <c r="L54" s="40">
        <f t="shared" si="5"/>
        <v>-26.575329679462584</v>
      </c>
      <c r="M54" s="73" t="s">
        <v>135</v>
      </c>
    </row>
    <row r="55" spans="1:16384" s="34" customFormat="1" ht="15" customHeight="1">
      <c r="A55" s="31"/>
      <c r="B55" s="32" t="s">
        <v>80</v>
      </c>
      <c r="C55" s="33">
        <f>+C6-C37</f>
        <v>-11211573.799999997</v>
      </c>
      <c r="D55" s="43">
        <f t="shared" si="1"/>
        <v>-0.2418059310701807</v>
      </c>
      <c r="E55" s="33">
        <f>+E6-E37</f>
        <v>-7278785</v>
      </c>
      <c r="F55" s="43">
        <f t="shared" si="0"/>
        <v>-0.15698539878359141</v>
      </c>
      <c r="G55" s="33">
        <f t="shared" si="2"/>
        <v>-3932788.799999997</v>
      </c>
      <c r="H55" s="43">
        <f t="shared" si="3"/>
        <v>54.030841685803296</v>
      </c>
      <c r="I55" s="33">
        <f>+I6-I37</f>
        <v>-19877400.930000022</v>
      </c>
      <c r="J55" s="43">
        <f t="shared" si="4"/>
        <v>-0.47403894233520993</v>
      </c>
      <c r="K55" s="33">
        <f t="shared" si="6"/>
        <v>8665827.130000025</v>
      </c>
      <c r="L55" s="43">
        <f t="shared" si="5"/>
        <v>-43.596379428666154</v>
      </c>
      <c r="M55" s="72" t="s">
        <v>137</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58</v>
      </c>
      <c r="C56" s="20"/>
      <c r="D56" s="40">
        <f>+C56/$C$2*100</f>
        <v>0</v>
      </c>
      <c r="E56" s="20"/>
      <c r="F56" s="40">
        <f>+E56/$E$2*100</f>
        <v>0</v>
      </c>
      <c r="G56" s="20">
        <f>+C56-E56</f>
        <v>0</v>
      </c>
      <c r="H56" s="40" t="e">
        <f>+C56/E56*100-100</f>
        <v>#DIV/0!</v>
      </c>
      <c r="I56" s="20"/>
      <c r="J56" s="40">
        <f t="shared" si="4"/>
        <v>0</v>
      </c>
      <c r="K56" s="20">
        <f>+C56-I56</f>
        <v>0</v>
      </c>
      <c r="L56" s="40" t="e">
        <f>+C56/I56*100-100</f>
        <v>#DIV/0!</v>
      </c>
      <c r="M56" s="73" t="s">
        <v>136</v>
      </c>
    </row>
    <row r="57" spans="1:16384" s="34" customFormat="1" ht="15" hidden="1" customHeight="1">
      <c r="A57" s="31"/>
      <c r="B57" s="32" t="s">
        <v>60</v>
      </c>
      <c r="C57" s="33">
        <f>+C55-C56</f>
        <v>-11211573.799999997</v>
      </c>
      <c r="D57" s="43">
        <f t="shared" si="1"/>
        <v>-0.2418059310701807</v>
      </c>
      <c r="E57" s="33">
        <f>+E55-E56</f>
        <v>-7278785</v>
      </c>
      <c r="F57" s="43">
        <f t="shared" si="0"/>
        <v>-0.15698539878359141</v>
      </c>
      <c r="G57" s="33">
        <f t="shared" si="2"/>
        <v>-3932788.799999997</v>
      </c>
      <c r="H57" s="43">
        <f t="shared" si="3"/>
        <v>54.030841685803296</v>
      </c>
      <c r="I57" s="33">
        <f>+I55-I56</f>
        <v>-19877400.930000022</v>
      </c>
      <c r="J57" s="43">
        <f t="shared" si="4"/>
        <v>-0.47403894233520993</v>
      </c>
      <c r="K57" s="33">
        <f t="shared" si="6"/>
        <v>8665827.130000025</v>
      </c>
      <c r="L57" s="43">
        <f t="shared" si="5"/>
        <v>-43.596379428666154</v>
      </c>
      <c r="M57" s="72" t="s">
        <v>140</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78</v>
      </c>
      <c r="C58" s="33">
        <f>+C57+C44</f>
        <v>-10008781.609999998</v>
      </c>
      <c r="D58" s="43">
        <f t="shared" si="1"/>
        <v>-0.21586467691843153</v>
      </c>
      <c r="E58" s="33">
        <f>+E57+E44</f>
        <v>-5958660</v>
      </c>
      <c r="F58" s="43">
        <f t="shared" si="0"/>
        <v>-0.12851356597506794</v>
      </c>
      <c r="G58" s="33">
        <f t="shared" si="2"/>
        <v>-4050121.6099999975</v>
      </c>
      <c r="H58" s="43">
        <f t="shared" si="3"/>
        <v>67.97034249311082</v>
      </c>
      <c r="I58" s="33">
        <f>+I57+I44</f>
        <v>-18674171.150000021</v>
      </c>
      <c r="J58" s="43">
        <f t="shared" si="4"/>
        <v>-0.44534415601450011</v>
      </c>
      <c r="K58" s="33">
        <f t="shared" si="6"/>
        <v>8665389.5400000233</v>
      </c>
      <c r="L58" s="43">
        <f t="shared" si="5"/>
        <v>-46.403074441137981</v>
      </c>
      <c r="M58" s="72" t="s">
        <v>139</v>
      </c>
      <c r="N58" s="1"/>
      <c r="O58" s="1"/>
      <c r="P58" s="85"/>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79</v>
      </c>
      <c r="C59" s="33">
        <f>+C6-(C37-C50)</f>
        <v>15300411.550000012</v>
      </c>
      <c r="D59" s="43">
        <f t="shared" si="1"/>
        <v>0.32999205344433447</v>
      </c>
      <c r="E59" s="33">
        <f>+E6-(E37-E50)</f>
        <v>17841868</v>
      </c>
      <c r="F59" s="43">
        <f t="shared" si="0"/>
        <v>0.38480498641245742</v>
      </c>
      <c r="G59" s="33">
        <f t="shared" si="2"/>
        <v>-2541456.4499999881</v>
      </c>
      <c r="H59" s="43">
        <f t="shared" si="3"/>
        <v>-14.244340615007289</v>
      </c>
      <c r="I59" s="33">
        <f>+I6-(I37-I50)</f>
        <v>8278372.4699999839</v>
      </c>
      <c r="J59" s="43">
        <f t="shared" si="4"/>
        <v>0.19742374487265058</v>
      </c>
      <c r="K59" s="33">
        <f t="shared" si="6"/>
        <v>7022039.080000028</v>
      </c>
      <c r="L59" s="43">
        <f t="shared" si="5"/>
        <v>84.823908388360309</v>
      </c>
      <c r="M59" s="72" t="s">
        <v>138</v>
      </c>
      <c r="N59" s="1"/>
      <c r="O59" s="1"/>
      <c r="P59" s="85"/>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5679080.9199999999</v>
      </c>
      <c r="D60" s="43">
        <f t="shared" si="1"/>
        <v>0.12248373635853858</v>
      </c>
      <c r="E60" s="33">
        <f>+E61+E62</f>
        <v>1600000</v>
      </c>
      <c r="F60" s="43">
        <f t="shared" si="0"/>
        <v>3.450804468791787E-2</v>
      </c>
      <c r="G60" s="33">
        <f t="shared" si="2"/>
        <v>4079080.92</v>
      </c>
      <c r="H60" s="43">
        <f t="shared" si="3"/>
        <v>254.94255749999996</v>
      </c>
      <c r="I60" s="33">
        <f>+I61+I62+I63</f>
        <v>6363722.8700000001</v>
      </c>
      <c r="J60" s="43">
        <f t="shared" si="4"/>
        <v>0.15176292258895355</v>
      </c>
      <c r="K60" s="33">
        <f t="shared" si="6"/>
        <v>-684641.95000000019</v>
      </c>
      <c r="L60" s="43">
        <f t="shared" si="5"/>
        <v>-10.758512964597415</v>
      </c>
      <c r="M60" s="72" t="s">
        <v>141</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53</v>
      </c>
      <c r="C61" s="23">
        <v>4149262.48</v>
      </c>
      <c r="D61" s="41">
        <f t="shared" si="1"/>
        <v>8.9489334426088071E-2</v>
      </c>
      <c r="E61" s="23">
        <v>400000</v>
      </c>
      <c r="F61" s="41">
        <f t="shared" si="0"/>
        <v>8.6270111719794675E-3</v>
      </c>
      <c r="G61" s="23">
        <f t="shared" si="2"/>
        <v>3749262.48</v>
      </c>
      <c r="H61" s="41">
        <f t="shared" si="3"/>
        <v>937.31562000000008</v>
      </c>
      <c r="I61" s="23">
        <v>4722659.59</v>
      </c>
      <c r="J61" s="41">
        <f t="shared" si="4"/>
        <v>0.11262662381951731</v>
      </c>
      <c r="K61" s="23">
        <f t="shared" si="6"/>
        <v>-573397.10999999987</v>
      </c>
      <c r="L61" s="41">
        <f t="shared" si="5"/>
        <v>-12.141402510020839</v>
      </c>
      <c r="M61" s="74" t="s">
        <v>142</v>
      </c>
    </row>
    <row r="62" spans="1:16384" ht="15" customHeight="1">
      <c r="A62" s="21">
        <v>4612</v>
      </c>
      <c r="B62" s="22" t="s">
        <v>54</v>
      </c>
      <c r="C62" s="23">
        <v>1529818.4400000002</v>
      </c>
      <c r="D62" s="41">
        <f t="shared" si="1"/>
        <v>3.2994401932450512E-2</v>
      </c>
      <c r="E62" s="23">
        <v>1200000</v>
      </c>
      <c r="F62" s="41">
        <f t="shared" si="0"/>
        <v>2.5881033515938401E-2</v>
      </c>
      <c r="G62" s="23">
        <f t="shared" si="2"/>
        <v>329818.44000000018</v>
      </c>
      <c r="H62" s="41">
        <f t="shared" si="3"/>
        <v>27.484870000000015</v>
      </c>
      <c r="I62" s="23">
        <v>1641063.28</v>
      </c>
      <c r="J62" s="41">
        <f t="shared" si="4"/>
        <v>3.913629876943623E-2</v>
      </c>
      <c r="K62" s="23">
        <f t="shared" si="6"/>
        <v>-111244.83999999985</v>
      </c>
      <c r="L62" s="41">
        <f t="shared" si="5"/>
        <v>-6.7788269566301977</v>
      </c>
      <c r="M62" s="74" t="s">
        <v>143</v>
      </c>
    </row>
    <row r="63" spans="1:16384" ht="15" hidden="1" customHeight="1">
      <c r="A63" s="21">
        <v>463</v>
      </c>
      <c r="B63" s="22" t="s">
        <v>46</v>
      </c>
      <c r="C63" s="23"/>
      <c r="D63" s="41"/>
      <c r="E63" s="23"/>
      <c r="F63" s="41"/>
      <c r="G63" s="23"/>
      <c r="H63" s="41"/>
      <c r="I63" s="23"/>
      <c r="J63" s="41">
        <f t="shared" si="4"/>
        <v>0</v>
      </c>
      <c r="K63" s="23"/>
      <c r="L63" s="41"/>
      <c r="M63" s="74"/>
    </row>
    <row r="64" spans="1:16384" s="34" customFormat="1" ht="15" customHeight="1">
      <c r="A64" s="31">
        <v>4418</v>
      </c>
      <c r="B64" s="32" t="s">
        <v>65</v>
      </c>
      <c r="C64" s="33">
        <v>0</v>
      </c>
      <c r="D64" s="43">
        <f t="shared" si="1"/>
        <v>0</v>
      </c>
      <c r="E64" s="33">
        <v>0</v>
      </c>
      <c r="F64" s="43">
        <f t="shared" ref="F64:F71" si="25">+E64/$E$2*100</f>
        <v>0</v>
      </c>
      <c r="G64" s="33">
        <f t="shared" si="2"/>
        <v>0</v>
      </c>
      <c r="H64" s="43" t="e">
        <f t="shared" si="3"/>
        <v>#DIV/0!</v>
      </c>
      <c r="I64" s="33">
        <v>0</v>
      </c>
      <c r="J64" s="43">
        <f t="shared" si="4"/>
        <v>0</v>
      </c>
      <c r="K64" s="33">
        <f t="shared" si="6"/>
        <v>0</v>
      </c>
      <c r="L64" s="43" t="e">
        <f t="shared" si="5"/>
        <v>#DIV/0!</v>
      </c>
      <c r="M64" s="72" t="s">
        <v>144</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c r="B65" s="32" t="s">
        <v>55</v>
      </c>
      <c r="C65" s="33">
        <f>+C57-C60-C64</f>
        <v>-16890654.719999999</v>
      </c>
      <c r="D65" s="43">
        <f t="shared" si="1"/>
        <v>-0.36428966742871932</v>
      </c>
      <c r="E65" s="33">
        <f>+E57-E60-E64</f>
        <v>-8878785</v>
      </c>
      <c r="F65" s="43">
        <f t="shared" si="25"/>
        <v>-0.19149344347150929</v>
      </c>
      <c r="G65" s="33">
        <f t="shared" ref="G65:G71" si="26">+C65-E65</f>
        <v>-8011869.7199999988</v>
      </c>
      <c r="H65" s="43">
        <f t="shared" ref="H65:H71" si="27">+C65/E65*100-100</f>
        <v>90.236104602149936</v>
      </c>
      <c r="I65" s="33">
        <f>+I57-I60-I64</f>
        <v>-26241123.800000023</v>
      </c>
      <c r="J65" s="43">
        <f t="shared" si="4"/>
        <v>-0.62580186492416345</v>
      </c>
      <c r="K65" s="33">
        <f t="shared" ref="K65:K71" si="28">+C65-I65</f>
        <v>9350469.0800000243</v>
      </c>
      <c r="L65" s="43">
        <f t="shared" ref="L65:L71" si="29">+C65/I65*100-100</f>
        <v>-35.632883527648374</v>
      </c>
      <c r="M65" s="72" t="s">
        <v>145</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48</v>
      </c>
      <c r="C66" s="33">
        <f>+SUM(C67:C71)</f>
        <v>16890654.719999999</v>
      </c>
      <c r="D66" s="43">
        <f t="shared" ref="D66:D71" si="30">+C66/$C$2*100</f>
        <v>0.36428966742871932</v>
      </c>
      <c r="E66" s="33">
        <f>+SUM(E67:E71)</f>
        <v>8878785</v>
      </c>
      <c r="F66" s="43">
        <f t="shared" si="25"/>
        <v>0.19149344347150929</v>
      </c>
      <c r="G66" s="33">
        <f t="shared" si="26"/>
        <v>8011869.7199999988</v>
      </c>
      <c r="H66" s="43">
        <f t="shared" si="27"/>
        <v>90.236104602149936</v>
      </c>
      <c r="I66" s="33">
        <f>+SUM(I67:I71)</f>
        <v>26241123.800000023</v>
      </c>
      <c r="J66" s="43">
        <f t="shared" ref="J66:J71" si="31">+I66/$I$2*100</f>
        <v>0.62580186492416345</v>
      </c>
      <c r="K66" s="33">
        <f t="shared" si="28"/>
        <v>-9350469.0800000243</v>
      </c>
      <c r="L66" s="43">
        <f t="shared" si="29"/>
        <v>-35.632883527648374</v>
      </c>
      <c r="M66" s="72" t="s">
        <v>146</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c r="A67" s="21">
        <v>7511</v>
      </c>
      <c r="B67" s="22" t="s">
        <v>56</v>
      </c>
      <c r="C67" s="23">
        <v>6910716.3700000001</v>
      </c>
      <c r="D67" s="41">
        <f t="shared" si="30"/>
        <v>0.14904706832592848</v>
      </c>
      <c r="E67" s="23">
        <v>7000000</v>
      </c>
      <c r="F67" s="41">
        <f t="shared" si="25"/>
        <v>0.15097269550964068</v>
      </c>
      <c r="G67" s="23">
        <f t="shared" si="26"/>
        <v>-89283.629999999888</v>
      </c>
      <c r="H67" s="41">
        <f t="shared" si="27"/>
        <v>-1.2754804285714272</v>
      </c>
      <c r="I67" s="70">
        <v>5049057.7399999993</v>
      </c>
      <c r="J67" s="41">
        <f t="shared" si="31"/>
        <v>0.12041061098922061</v>
      </c>
      <c r="K67" s="23">
        <f t="shared" si="28"/>
        <v>1861658.6300000008</v>
      </c>
      <c r="L67" s="41">
        <f t="shared" si="29"/>
        <v>36.871407020193857</v>
      </c>
      <c r="M67" s="74" t="s">
        <v>147</v>
      </c>
    </row>
    <row r="68" spans="1:16384" ht="15" customHeight="1">
      <c r="A68" s="21">
        <v>7512</v>
      </c>
      <c r="B68" s="22" t="s">
        <v>49</v>
      </c>
      <c r="C68" s="23">
        <v>0</v>
      </c>
      <c r="D68" s="41">
        <f t="shared" si="30"/>
        <v>0</v>
      </c>
      <c r="E68" s="23">
        <v>0</v>
      </c>
      <c r="F68" s="41">
        <f t="shared" si="25"/>
        <v>0</v>
      </c>
      <c r="G68" s="23">
        <f t="shared" si="26"/>
        <v>0</v>
      </c>
      <c r="H68" s="41" t="e">
        <f t="shared" si="27"/>
        <v>#DIV/0!</v>
      </c>
      <c r="I68" s="70">
        <v>7782903.6799999997</v>
      </c>
      <c r="J68" s="41">
        <f t="shared" si="31"/>
        <v>0.18560773824286941</v>
      </c>
      <c r="K68" s="23">
        <f t="shared" si="28"/>
        <v>-7782903.6799999997</v>
      </c>
      <c r="L68" s="41">
        <f t="shared" si="29"/>
        <v>-100</v>
      </c>
      <c r="M68" s="74" t="s">
        <v>148</v>
      </c>
    </row>
    <row r="69" spans="1:16384" ht="15" customHeight="1">
      <c r="A69" s="18">
        <v>72</v>
      </c>
      <c r="B69" s="19" t="s">
        <v>176</v>
      </c>
      <c r="C69" s="20">
        <v>4287033.2</v>
      </c>
      <c r="D69" s="40">
        <f t="shared" si="30"/>
        <v>9.2460708277617223E-2</v>
      </c>
      <c r="E69" s="20">
        <v>5120320</v>
      </c>
      <c r="F69" s="40">
        <f t="shared" si="25"/>
        <v>0.11043264461027477</v>
      </c>
      <c r="G69" s="20">
        <f t="shared" si="26"/>
        <v>-833286.79999999981</v>
      </c>
      <c r="H69" s="40">
        <f t="shared" si="27"/>
        <v>-16.274115680269986</v>
      </c>
      <c r="I69" s="69">
        <v>3606456.47</v>
      </c>
      <c r="J69" s="40">
        <f t="shared" si="31"/>
        <v>8.6007261041686545E-2</v>
      </c>
      <c r="K69" s="20">
        <f t="shared" si="28"/>
        <v>680576.73</v>
      </c>
      <c r="L69" s="40">
        <f t="shared" si="29"/>
        <v>18.871064593772829</v>
      </c>
      <c r="M69" s="73" t="s">
        <v>149</v>
      </c>
    </row>
    <row r="70" spans="1:16384" ht="15" customHeight="1">
      <c r="A70" s="28"/>
      <c r="B70" s="29" t="s">
        <v>155</v>
      </c>
      <c r="C70" s="30">
        <v>2458041.38</v>
      </c>
      <c r="D70" s="40">
        <f t="shared" si="30"/>
        <v>5.3013876116119567E-2</v>
      </c>
      <c r="E70" s="30">
        <v>2500000</v>
      </c>
      <c r="F70" s="40">
        <f t="shared" ref="F70" si="32">+E70/$E$2*100</f>
        <v>5.3918819824871671E-2</v>
      </c>
      <c r="G70" s="20">
        <f t="shared" ref="G70" si="33">+C70-E70</f>
        <v>-41958.620000000112</v>
      </c>
      <c r="H70" s="40">
        <f t="shared" ref="H70" si="34">+C70/E70*100-100</f>
        <v>-1.678344800000005</v>
      </c>
      <c r="I70" s="71">
        <v>3818950.7</v>
      </c>
      <c r="J70" s="40">
        <f t="shared" ref="J70" si="35">+I70/$I$2*100</f>
        <v>9.1074852141562537E-2</v>
      </c>
      <c r="K70" s="20">
        <f t="shared" ref="K70" si="36">+C70-I70</f>
        <v>-1360909.3200000003</v>
      </c>
      <c r="L70" s="40">
        <f t="shared" ref="L70" si="37">+C70/I70*100-100</f>
        <v>-35.635687048801131</v>
      </c>
      <c r="M70" s="76" t="s">
        <v>156</v>
      </c>
    </row>
    <row r="71" spans="1:16384" ht="15" customHeight="1" thickBot="1">
      <c r="A71" s="24"/>
      <c r="B71" s="25" t="s">
        <v>51</v>
      </c>
      <c r="C71" s="26">
        <f>+-C65-SUM(C67:C70)</f>
        <v>3234863.7699999996</v>
      </c>
      <c r="D71" s="42">
        <f t="shared" si="30"/>
        <v>6.9768014709054041E-2</v>
      </c>
      <c r="E71" s="26">
        <f>+-E65-SUM(E67:E70)</f>
        <v>-5741535</v>
      </c>
      <c r="F71" s="42">
        <f t="shared" si="25"/>
        <v>-0.12383071647327783</v>
      </c>
      <c r="G71" s="26">
        <f t="shared" si="26"/>
        <v>8976398.7699999996</v>
      </c>
      <c r="H71" s="42">
        <f t="shared" si="27"/>
        <v>-156.34144475301466</v>
      </c>
      <c r="I71" s="26">
        <f>+-I65-SUM(I67:I70)</f>
        <v>5983755.2100000232</v>
      </c>
      <c r="J71" s="42">
        <f t="shared" si="31"/>
        <v>0.14270140250882438</v>
      </c>
      <c r="K71" s="26">
        <f t="shared" si="28"/>
        <v>-2748891.4400000237</v>
      </c>
      <c r="L71" s="42">
        <f t="shared" si="29"/>
        <v>-45.939236207492065</v>
      </c>
      <c r="M71" s="77" t="s">
        <v>150</v>
      </c>
    </row>
    <row r="72" spans="1:16384" ht="13.5" customHeight="1"/>
    <row r="76" spans="1:16384">
      <c r="G76" s="87"/>
    </row>
    <row r="78" spans="1:16384">
      <c r="J78" s="88"/>
    </row>
  </sheetData>
  <sheetProtection algorithmName="SHA-512" hashValue="qMcn6kBzeYc3JMpUFkOeKOtmMiAHGCsfJptUjlxPy1Z7AT1mMEv0l2oYIkOehs+iFmSQOHBzhkpEE7Nrz2TjTA==" saltValue="W/Eo33ziWBh8ItIGoNzXng=="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B62"/>
  <sheetViews>
    <sheetView zoomScale="90" zoomScaleNormal="90" zoomScaleSheetLayoutView="90" workbookViewId="0">
      <pane ySplit="5" topLeftCell="A6" activePane="bottomLeft" state="frozen"/>
      <selection pane="bottomLeft" activeCell="G21" sqref="G21"/>
    </sheetView>
  </sheetViews>
  <sheetFormatPr defaultColWidth="9.140625" defaultRowHeight="13.5"/>
  <cols>
    <col min="1" max="1" width="12.7109375" style="4" customWidth="1"/>
    <col min="2" max="2" width="61.28515625" style="4" customWidth="1"/>
    <col min="3" max="3" width="9.140625" style="6"/>
    <col min="4" max="4" width="9.140625" style="4"/>
    <col min="5" max="5" width="9.140625" style="6"/>
    <col min="6" max="6" width="10" style="7" customWidth="1"/>
    <col min="7" max="7" width="10.85546875" style="6" customWidth="1"/>
    <col min="8" max="8" width="11.42578125" style="7" customWidth="1"/>
    <col min="9" max="9" width="9.140625" style="6"/>
    <col min="10" max="10" width="11.85546875" style="7" customWidth="1"/>
    <col min="11" max="11" width="11.28515625" style="6" customWidth="1"/>
    <col min="12" max="12" width="11.7109375" style="7" customWidth="1"/>
    <col min="13" max="13" width="53.85546875" style="4" customWidth="1"/>
    <col min="14" max="16384" width="9.140625" style="1"/>
  </cols>
  <sheetData>
    <row r="1" spans="1:16330" ht="18.75" customHeight="1" thickBot="1">
      <c r="B1" s="5"/>
      <c r="M1" s="5"/>
    </row>
    <row r="2" spans="1:16330" ht="15.75" customHeight="1" thickBot="1">
      <c r="A2" s="8" t="s">
        <v>59</v>
      </c>
      <c r="B2" s="8"/>
      <c r="C2" s="94">
        <f>'Centralna država'!C2:D2</f>
        <v>4636600000</v>
      </c>
      <c r="D2" s="95"/>
      <c r="E2" s="94">
        <f>'Centralna država'!E2:F2</f>
        <v>4636600000</v>
      </c>
      <c r="F2" s="95"/>
      <c r="G2" s="9"/>
      <c r="H2" s="10"/>
      <c r="I2" s="94">
        <f>'Centralna država'!I2:J2</f>
        <v>4193200000</v>
      </c>
      <c r="J2" s="95"/>
      <c r="K2" s="9"/>
      <c r="L2" s="10"/>
      <c r="M2" s="8" t="s">
        <v>81</v>
      </c>
    </row>
    <row r="3" spans="1:16330" ht="15" customHeight="1" thickBot="1">
      <c r="A3" s="8"/>
      <c r="B3" s="8"/>
      <c r="C3" s="11"/>
      <c r="D3" s="8"/>
      <c r="E3" s="11"/>
      <c r="F3" s="10"/>
      <c r="G3" s="11"/>
      <c r="H3" s="10"/>
      <c r="I3" s="11"/>
      <c r="J3" s="10"/>
      <c r="K3" s="11"/>
      <c r="L3" s="10"/>
      <c r="M3" s="8"/>
    </row>
    <row r="4" spans="1:16330" ht="15" customHeight="1">
      <c r="A4" s="100" t="s">
        <v>73</v>
      </c>
      <c r="B4" s="98" t="s">
        <v>74</v>
      </c>
      <c r="C4" s="104" t="s">
        <v>184</v>
      </c>
      <c r="D4" s="105"/>
      <c r="E4" s="102" t="s">
        <v>185</v>
      </c>
      <c r="F4" s="103"/>
      <c r="G4" s="102" t="s">
        <v>175</v>
      </c>
      <c r="H4" s="103"/>
      <c r="I4" s="102" t="s">
        <v>187</v>
      </c>
      <c r="J4" s="103"/>
      <c r="K4" s="102" t="s">
        <v>175</v>
      </c>
      <c r="L4" s="103"/>
      <c r="M4" s="96" t="s">
        <v>151</v>
      </c>
    </row>
    <row r="5" spans="1:16330" ht="24" customHeight="1">
      <c r="A5" s="101"/>
      <c r="B5" s="99"/>
      <c r="C5" s="12" t="s">
        <v>63</v>
      </c>
      <c r="D5" s="13" t="s">
        <v>57</v>
      </c>
      <c r="E5" s="12" t="s">
        <v>63</v>
      </c>
      <c r="F5" s="13" t="s">
        <v>57</v>
      </c>
      <c r="G5" s="12" t="s">
        <v>66</v>
      </c>
      <c r="H5" s="13" t="s">
        <v>64</v>
      </c>
      <c r="I5" s="12" t="s">
        <v>63</v>
      </c>
      <c r="J5" s="14" t="s">
        <v>57</v>
      </c>
      <c r="K5" s="12" t="s">
        <v>63</v>
      </c>
      <c r="L5" s="14" t="s">
        <v>64</v>
      </c>
      <c r="M5" s="97"/>
    </row>
    <row r="6" spans="1:16330" s="38" customFormat="1" ht="15" customHeight="1">
      <c r="A6" s="35"/>
      <c r="B6" s="36" t="s">
        <v>52</v>
      </c>
      <c r="C6" s="37">
        <f>+C7+C17+C22+C23+C24+C25+C26</f>
        <v>891597779.23000002</v>
      </c>
      <c r="D6" s="44">
        <f>+C6/$C$2*100</f>
        <v>19.229560005823231</v>
      </c>
      <c r="E6" s="37">
        <f>+E7+E17+E22+E23+E24+E25+E26</f>
        <v>878733732.42187905</v>
      </c>
      <c r="F6" s="44">
        <f t="shared" ref="F6:F52" si="0">+E6/$E$2*100</f>
        <v>18.952114316996919</v>
      </c>
      <c r="G6" s="37">
        <f>+C6-E6</f>
        <v>12864046.808120966</v>
      </c>
      <c r="H6" s="44">
        <f>+C6/E6*100-100</f>
        <v>1.4639300089990002</v>
      </c>
      <c r="I6" s="37">
        <f>+I7+I17+I22+I23+I24+I25+I26</f>
        <v>837149155.12</v>
      </c>
      <c r="J6" s="44">
        <f>+I6/$I$2*100</f>
        <v>19.964446129924639</v>
      </c>
      <c r="K6" s="37">
        <f>+C6-I6</f>
        <v>54448624.110000014</v>
      </c>
      <c r="L6" s="44">
        <f>+C6/I6*100-100</f>
        <v>6.5040529249766905</v>
      </c>
      <c r="M6" s="81"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row>
    <row r="7" spans="1:16330" ht="15" customHeight="1">
      <c r="A7" s="18">
        <v>711</v>
      </c>
      <c r="B7" s="19" t="s">
        <v>1</v>
      </c>
      <c r="C7" s="20">
        <f>+SUM(C8:C16)</f>
        <v>571952665.83999991</v>
      </c>
      <c r="D7" s="40">
        <f t="shared" ref="D7:D55" si="1">+C7/$C$2*100</f>
        <v>12.335605095112797</v>
      </c>
      <c r="E7" s="20">
        <f>+SUM(E8:E16)</f>
        <v>543959506.96251118</v>
      </c>
      <c r="F7" s="40">
        <f t="shared" si="0"/>
        <v>11.731861859175067</v>
      </c>
      <c r="G7" s="20">
        <f t="shared" ref="G7:G54" si="2">+C7-E7</f>
        <v>27993158.877488732</v>
      </c>
      <c r="H7" s="40">
        <f t="shared" ref="H7:H54" si="3">+C7/E7*100-100</f>
        <v>5.146184324234639</v>
      </c>
      <c r="I7" s="20">
        <f>+SUM(I8:I16)</f>
        <v>542598495.00999999</v>
      </c>
      <c r="J7" s="40">
        <f t="shared" ref="J7:J55" si="4">+I7/$I$2*100</f>
        <v>12.939962200944386</v>
      </c>
      <c r="K7" s="20">
        <f t="shared" ref="K7:K54" si="5">+C7-I7</f>
        <v>29354170.829999924</v>
      </c>
      <c r="L7" s="40">
        <f t="shared" ref="L7:L54" si="6">+C7/I7*100-100</f>
        <v>5.4099248523457248</v>
      </c>
      <c r="M7" s="73" t="s">
        <v>82</v>
      </c>
    </row>
    <row r="8" spans="1:16330" ht="15" customHeight="1">
      <c r="A8" s="21">
        <v>7111</v>
      </c>
      <c r="B8" s="22" t="s">
        <v>2</v>
      </c>
      <c r="C8" s="23">
        <f>+'Centralna država'!C8+'Lokalna država'!C8</f>
        <v>78694836.560000002</v>
      </c>
      <c r="D8" s="41">
        <f t="shared" si="1"/>
        <v>1.6972530854505457</v>
      </c>
      <c r="E8" s="23">
        <f>+'Centralna država'!E8+'Lokalna država'!E8</f>
        <v>82408236.976659417</v>
      </c>
      <c r="F8" s="41">
        <f t="shared" si="0"/>
        <v>1.7773419526519305</v>
      </c>
      <c r="G8" s="23">
        <f t="shared" si="2"/>
        <v>-3713400.4166594148</v>
      </c>
      <c r="H8" s="41">
        <f t="shared" si="3"/>
        <v>-4.5061034587005793</v>
      </c>
      <c r="I8" s="23">
        <f>+'Centralna država'!I8+'Lokalna država'!I8</f>
        <v>76383819.409999996</v>
      </c>
      <c r="J8" s="41">
        <f t="shared" si="4"/>
        <v>1.8216116428980251</v>
      </c>
      <c r="K8" s="23">
        <f t="shared" si="5"/>
        <v>2311017.150000006</v>
      </c>
      <c r="L8" s="41">
        <f t="shared" si="6"/>
        <v>3.0255323285096836</v>
      </c>
      <c r="M8" s="74" t="s">
        <v>83</v>
      </c>
    </row>
    <row r="9" spans="1:16330" ht="15" customHeight="1">
      <c r="A9" s="21">
        <v>7112</v>
      </c>
      <c r="B9" s="22" t="s">
        <v>3</v>
      </c>
      <c r="C9" s="23">
        <f>+'Centralna država'!C9</f>
        <v>56759780.129999995</v>
      </c>
      <c r="D9" s="41">
        <f t="shared" si="1"/>
        <v>1.2241681432515203</v>
      </c>
      <c r="E9" s="23">
        <f>+'Centralna država'!E9</f>
        <v>42688161.927233599</v>
      </c>
      <c r="F9" s="41">
        <f t="shared" si="0"/>
        <v>0.92067812464378207</v>
      </c>
      <c r="G9" s="23">
        <f t="shared" si="2"/>
        <v>14071618.202766396</v>
      </c>
      <c r="H9" s="41">
        <f t="shared" si="3"/>
        <v>32.963748185627963</v>
      </c>
      <c r="I9" s="23">
        <f>+'Centralna država'!I9</f>
        <v>59697131.339999996</v>
      </c>
      <c r="J9" s="41">
        <f t="shared" si="4"/>
        <v>1.4236652518363062</v>
      </c>
      <c r="K9" s="23">
        <f t="shared" si="5"/>
        <v>-2937351.2100000009</v>
      </c>
      <c r="L9" s="41">
        <f t="shared" si="6"/>
        <v>-4.9204227138998817</v>
      </c>
      <c r="M9" s="74" t="s">
        <v>84</v>
      </c>
    </row>
    <row r="10" spans="1:16330" ht="15" customHeight="1">
      <c r="A10" s="21">
        <v>71131</v>
      </c>
      <c r="B10" s="22" t="s">
        <v>68</v>
      </c>
      <c r="C10" s="23">
        <f>+'Lokalna država'!C9</f>
        <v>20379328.480000008</v>
      </c>
      <c r="D10" s="41">
        <f t="shared" si="1"/>
        <v>0.43953173618599856</v>
      </c>
      <c r="E10" s="23">
        <f>+'Lokalna država'!E9</f>
        <v>22369896</v>
      </c>
      <c r="F10" s="41">
        <f t="shared" si="0"/>
        <v>0.48246335677004698</v>
      </c>
      <c r="G10" s="23">
        <f t="shared" si="2"/>
        <v>-1990567.5199999921</v>
      </c>
      <c r="H10" s="41">
        <f t="shared" si="3"/>
        <v>-8.8984209850595306</v>
      </c>
      <c r="I10" s="23">
        <f>+'Lokalna država'!I9</f>
        <v>12031314.189999998</v>
      </c>
      <c r="J10" s="41">
        <f t="shared" si="4"/>
        <v>0.28692440594295521</v>
      </c>
      <c r="K10" s="23">
        <f t="shared" si="5"/>
        <v>8348014.2900000103</v>
      </c>
      <c r="L10" s="41">
        <f t="shared" si="6"/>
        <v>69.385722608246596</v>
      </c>
      <c r="M10" s="74" t="s">
        <v>153</v>
      </c>
    </row>
    <row r="11" spans="1:16330" ht="15" customHeight="1">
      <c r="A11" s="21">
        <v>71132</v>
      </c>
      <c r="B11" s="22" t="s">
        <v>4</v>
      </c>
      <c r="C11" s="23">
        <f>+'Centralna država'!C10+'Lokalna država'!C10</f>
        <v>7394845.7400000002</v>
      </c>
      <c r="D11" s="41">
        <f t="shared" si="1"/>
        <v>0.15948854203511195</v>
      </c>
      <c r="E11" s="23">
        <f>+'Centralna država'!E10+'Lokalna država'!E10</f>
        <v>8233375.3845963553</v>
      </c>
      <c r="F11" s="41">
        <f t="shared" si="0"/>
        <v>0.17757355356503376</v>
      </c>
      <c r="G11" s="23">
        <f t="shared" si="2"/>
        <v>-838529.64459635504</v>
      </c>
      <c r="H11" s="41">
        <f t="shared" si="3"/>
        <v>-10.184518565315784</v>
      </c>
      <c r="I11" s="23">
        <f>+'Centralna država'!I10+'Lokalna država'!I10</f>
        <v>7583634.4500000002</v>
      </c>
      <c r="J11" s="41">
        <f t="shared" si="4"/>
        <v>0.18085553872937138</v>
      </c>
      <c r="K11" s="23">
        <f t="shared" si="5"/>
        <v>-188788.70999999996</v>
      </c>
      <c r="L11" s="41">
        <f t="shared" si="6"/>
        <v>-2.4894226013227723</v>
      </c>
      <c r="M11" s="74" t="s">
        <v>85</v>
      </c>
    </row>
    <row r="12" spans="1:16330" ht="15" customHeight="1">
      <c r="A12" s="21">
        <v>7114</v>
      </c>
      <c r="B12" s="22" t="s">
        <v>5</v>
      </c>
      <c r="C12" s="23">
        <f>+'Centralna država'!C11</f>
        <v>279066381.57999998</v>
      </c>
      <c r="D12" s="41">
        <f t="shared" si="1"/>
        <v>6.0187719790363623</v>
      </c>
      <c r="E12" s="23">
        <f>+'Centralna država'!E11</f>
        <v>267927239.95003656</v>
      </c>
      <c r="F12" s="41">
        <f t="shared" si="0"/>
        <v>5.7785282308164723</v>
      </c>
      <c r="G12" s="23">
        <f t="shared" si="2"/>
        <v>11139141.629963428</v>
      </c>
      <c r="H12" s="41">
        <f t="shared" si="3"/>
        <v>4.1575248683339225</v>
      </c>
      <c r="I12" s="23">
        <f>+'Centralna država'!I11</f>
        <v>259138186.48000002</v>
      </c>
      <c r="J12" s="41">
        <f t="shared" si="4"/>
        <v>6.1799624744824957</v>
      </c>
      <c r="K12" s="23">
        <f t="shared" si="5"/>
        <v>19928195.099999964</v>
      </c>
      <c r="L12" s="41">
        <f t="shared" si="6"/>
        <v>7.6901808146048865</v>
      </c>
      <c r="M12" s="74" t="s">
        <v>86</v>
      </c>
    </row>
    <row r="13" spans="1:16330" ht="15" customHeight="1">
      <c r="A13" s="21">
        <v>7115</v>
      </c>
      <c r="B13" s="22" t="s">
        <v>6</v>
      </c>
      <c r="C13" s="23">
        <f>+'Centralna država'!C12</f>
        <v>97499049.179999992</v>
      </c>
      <c r="D13" s="41">
        <f t="shared" si="1"/>
        <v>2.1028134663330889</v>
      </c>
      <c r="E13" s="23">
        <f>+'Centralna država'!E12</f>
        <v>91300203.205084443</v>
      </c>
      <c r="F13" s="41">
        <f t="shared" si="0"/>
        <v>1.9691196826356476</v>
      </c>
      <c r="G13" s="23">
        <f t="shared" si="2"/>
        <v>6198845.9749155492</v>
      </c>
      <c r="H13" s="41">
        <f t="shared" si="3"/>
        <v>6.7895204581213306</v>
      </c>
      <c r="I13" s="23">
        <f>+'Centralna država'!I12</f>
        <v>95298740.900000006</v>
      </c>
      <c r="J13" s="41">
        <f t="shared" si="4"/>
        <v>2.2726972455403991</v>
      </c>
      <c r="K13" s="23">
        <f t="shared" si="5"/>
        <v>2200308.2799999863</v>
      </c>
      <c r="L13" s="41">
        <f t="shared" si="6"/>
        <v>2.3088534635613343</v>
      </c>
      <c r="M13" s="74" t="s">
        <v>87</v>
      </c>
    </row>
    <row r="14" spans="1:16330" ht="15" customHeight="1">
      <c r="A14" s="21">
        <v>7116</v>
      </c>
      <c r="B14" s="22" t="s">
        <v>7</v>
      </c>
      <c r="C14" s="23">
        <f>+'Centralna država'!C13</f>
        <v>12170753.529999999</v>
      </c>
      <c r="D14" s="41">
        <f t="shared" si="1"/>
        <v>0.26249306668679634</v>
      </c>
      <c r="E14" s="23">
        <f>+'Centralna država'!E13</f>
        <v>11604623.076196456</v>
      </c>
      <c r="F14" s="41">
        <f t="shared" si="0"/>
        <v>0.2502830323123939</v>
      </c>
      <c r="G14" s="23">
        <f t="shared" si="2"/>
        <v>566130.453803543</v>
      </c>
      <c r="H14" s="41">
        <f t="shared" si="3"/>
        <v>4.878490667782188</v>
      </c>
      <c r="I14" s="23">
        <f>+'Centralna država'!I13</f>
        <v>11212379.719999999</v>
      </c>
      <c r="J14" s="41">
        <f t="shared" si="4"/>
        <v>0.2673943460841362</v>
      </c>
      <c r="K14" s="23">
        <f t="shared" si="5"/>
        <v>958373.81000000052</v>
      </c>
      <c r="L14" s="41">
        <f t="shared" si="6"/>
        <v>8.5474612342151488</v>
      </c>
      <c r="M14" s="74" t="s">
        <v>88</v>
      </c>
    </row>
    <row r="15" spans="1:16330" ht="15" customHeight="1">
      <c r="A15" s="21"/>
      <c r="B15" s="22" t="s">
        <v>163</v>
      </c>
      <c r="C15" s="23">
        <f>+'Lokalna država'!C11</f>
        <v>14804423.09</v>
      </c>
      <c r="D15" s="41">
        <f t="shared" si="1"/>
        <v>0.31929480848035197</v>
      </c>
      <c r="E15" s="23">
        <f>+'Lokalna država'!E11</f>
        <v>12369745</v>
      </c>
      <c r="F15" s="41">
        <f t="shared" si="0"/>
        <v>0.26678482077384291</v>
      </c>
      <c r="G15" s="23">
        <f t="shared" si="2"/>
        <v>2434678.09</v>
      </c>
      <c r="H15" s="41">
        <f t="shared" si="3"/>
        <v>19.682524498281893</v>
      </c>
      <c r="I15" s="23">
        <f>+'Lokalna država'!I11</f>
        <v>16612397.359999999</v>
      </c>
      <c r="J15" s="41">
        <f t="shared" si="4"/>
        <v>0.39617469617475909</v>
      </c>
      <c r="K15" s="23">
        <f t="shared" si="5"/>
        <v>-1807974.2699999996</v>
      </c>
      <c r="L15" s="41">
        <f t="shared" si="6"/>
        <v>-10.883283314383704</v>
      </c>
      <c r="M15" s="74" t="s">
        <v>164</v>
      </c>
    </row>
    <row r="16" spans="1:16330" ht="15" customHeight="1">
      <c r="A16" s="21">
        <v>7118</v>
      </c>
      <c r="B16" s="22" t="s">
        <v>62</v>
      </c>
      <c r="C16" s="23">
        <f>+'Centralna država'!C14</f>
        <v>5183267.5500000007</v>
      </c>
      <c r="D16" s="41">
        <f t="shared" si="1"/>
        <v>0.11179026765302162</v>
      </c>
      <c r="E16" s="23">
        <f>+'Centralna država'!E14</f>
        <v>5058025.4427043004</v>
      </c>
      <c r="F16" s="41">
        <f t="shared" si="0"/>
        <v>0.10908910500591598</v>
      </c>
      <c r="G16" s="23">
        <f t="shared" si="2"/>
        <v>125242.10729570035</v>
      </c>
      <c r="H16" s="41">
        <f t="shared" si="3"/>
        <v>2.4761067083272508</v>
      </c>
      <c r="I16" s="23">
        <f>+'Centralna država'!I14</f>
        <v>4640891.16</v>
      </c>
      <c r="J16" s="41">
        <f t="shared" si="4"/>
        <v>0.11067659925593819</v>
      </c>
      <c r="K16" s="23">
        <f t="shared" si="5"/>
        <v>542376.3900000006</v>
      </c>
      <c r="L16" s="41">
        <f t="shared" si="6"/>
        <v>11.686901745827655</v>
      </c>
      <c r="M16" s="74" t="s">
        <v>89</v>
      </c>
    </row>
    <row r="17" spans="1:16330" ht="15" customHeight="1">
      <c r="A17" s="18">
        <v>712</v>
      </c>
      <c r="B17" s="19" t="s">
        <v>8</v>
      </c>
      <c r="C17" s="20">
        <f>+SUM(C18:C21)</f>
        <v>236530929.43000001</v>
      </c>
      <c r="D17" s="40">
        <f t="shared" si="1"/>
        <v>5.1013874267782429</v>
      </c>
      <c r="E17" s="20">
        <f>+SUM(E18:E21)</f>
        <v>243243712.55037752</v>
      </c>
      <c r="F17" s="40">
        <f t="shared" si="0"/>
        <v>5.2461655642146727</v>
      </c>
      <c r="G17" s="20">
        <f t="shared" si="2"/>
        <v>-6712783.1203775108</v>
      </c>
      <c r="H17" s="40">
        <f t="shared" si="3"/>
        <v>-2.7596944027843051</v>
      </c>
      <c r="I17" s="20">
        <f>+SUM(I18:I21)</f>
        <v>220406123.72</v>
      </c>
      <c r="J17" s="40">
        <f t="shared" si="4"/>
        <v>5.2562750100162168</v>
      </c>
      <c r="K17" s="20">
        <f t="shared" si="5"/>
        <v>16124805.710000008</v>
      </c>
      <c r="L17" s="40">
        <f t="shared" si="6"/>
        <v>7.3159517702351451</v>
      </c>
      <c r="M17" s="73" t="s">
        <v>90</v>
      </c>
    </row>
    <row r="18" spans="1:16330" ht="15" customHeight="1">
      <c r="A18" s="21">
        <v>7121</v>
      </c>
      <c r="B18" s="22" t="s">
        <v>9</v>
      </c>
      <c r="C18" s="23">
        <f>+'Centralna država'!C16</f>
        <v>145681644.56</v>
      </c>
      <c r="D18" s="41">
        <f t="shared" si="1"/>
        <v>3.1419929379286544</v>
      </c>
      <c r="E18" s="23">
        <f>+'Centralna država'!E16</f>
        <v>148175885.65141374</v>
      </c>
      <c r="F18" s="41">
        <f t="shared" si="0"/>
        <v>3.1957875523317463</v>
      </c>
      <c r="G18" s="23">
        <f t="shared" si="2"/>
        <v>-2494241.0914137363</v>
      </c>
      <c r="H18" s="41">
        <f t="shared" si="3"/>
        <v>-1.683297576018191</v>
      </c>
      <c r="I18" s="23">
        <f>+'Centralna država'!I16</f>
        <v>137177449.53999999</v>
      </c>
      <c r="J18" s="41">
        <f t="shared" si="4"/>
        <v>3.2714263459887434</v>
      </c>
      <c r="K18" s="23">
        <f t="shared" si="5"/>
        <v>8504195.0200000107</v>
      </c>
      <c r="L18" s="41">
        <f t="shared" si="6"/>
        <v>6.199411819156353</v>
      </c>
      <c r="M18" s="74" t="s">
        <v>91</v>
      </c>
    </row>
    <row r="19" spans="1:16330" ht="15" customHeight="1">
      <c r="A19" s="21">
        <v>7122</v>
      </c>
      <c r="B19" s="22" t="s">
        <v>10</v>
      </c>
      <c r="C19" s="23">
        <f>+'Centralna država'!C17</f>
        <v>77833791.310000002</v>
      </c>
      <c r="D19" s="41">
        <f t="shared" si="1"/>
        <v>1.6786824679722212</v>
      </c>
      <c r="E19" s="23">
        <f>+'Centralna država'!E17</f>
        <v>81395778.600063726</v>
      </c>
      <c r="F19" s="41">
        <f t="shared" si="0"/>
        <v>1.7555057283367925</v>
      </c>
      <c r="G19" s="23">
        <f t="shared" si="2"/>
        <v>-3561987.2900637239</v>
      </c>
      <c r="H19" s="41">
        <f t="shared" si="3"/>
        <v>-4.3761327077728112</v>
      </c>
      <c r="I19" s="23">
        <f>+'Centralna država'!I17</f>
        <v>71193228.030000001</v>
      </c>
      <c r="J19" s="41">
        <f t="shared" si="4"/>
        <v>1.6978257185443097</v>
      </c>
      <c r="K19" s="23">
        <f t="shared" si="5"/>
        <v>6640563.2800000012</v>
      </c>
      <c r="L19" s="41">
        <f t="shared" si="6"/>
        <v>9.3275209788236282</v>
      </c>
      <c r="M19" s="74" t="s">
        <v>92</v>
      </c>
    </row>
    <row r="20" spans="1:16330" ht="15" customHeight="1">
      <c r="A20" s="21">
        <v>7123</v>
      </c>
      <c r="B20" s="22" t="s">
        <v>11</v>
      </c>
      <c r="C20" s="23">
        <f>+'Centralna država'!C18</f>
        <v>7086426.5200000005</v>
      </c>
      <c r="D20" s="41">
        <f t="shared" si="1"/>
        <v>0.15283670189362897</v>
      </c>
      <c r="E20" s="23">
        <f>+'Centralna država'!E18</f>
        <v>7282787.217410475</v>
      </c>
      <c r="F20" s="41">
        <f t="shared" si="0"/>
        <v>0.15707171671937359</v>
      </c>
      <c r="G20" s="23">
        <f t="shared" si="2"/>
        <v>-196360.69741047453</v>
      </c>
      <c r="H20" s="41">
        <f t="shared" si="3"/>
        <v>-2.6962300496854823</v>
      </c>
      <c r="I20" s="23">
        <f>+'Centralna država'!I18</f>
        <v>6585384.0600000005</v>
      </c>
      <c r="J20" s="41">
        <f t="shared" si="4"/>
        <v>0.15704912858914433</v>
      </c>
      <c r="K20" s="23">
        <f t="shared" si="5"/>
        <v>501042.45999999996</v>
      </c>
      <c r="L20" s="41">
        <f t="shared" si="6"/>
        <v>7.6084015060467181</v>
      </c>
      <c r="M20" s="74" t="s">
        <v>93</v>
      </c>
    </row>
    <row r="21" spans="1:16330" ht="15" customHeight="1">
      <c r="A21" s="21">
        <v>7124</v>
      </c>
      <c r="B21" s="22" t="s">
        <v>12</v>
      </c>
      <c r="C21" s="23">
        <f>+'Centralna država'!C19</f>
        <v>5929067.04</v>
      </c>
      <c r="D21" s="41">
        <f t="shared" si="1"/>
        <v>0.12787531898373811</v>
      </c>
      <c r="E21" s="23">
        <f>+'Centralna država'!E19</f>
        <v>6389261.0814895649</v>
      </c>
      <c r="F21" s="41">
        <f t="shared" si="0"/>
        <v>0.13780056682676023</v>
      </c>
      <c r="G21" s="23">
        <f t="shared" si="2"/>
        <v>-460194.04148956481</v>
      </c>
      <c r="H21" s="41">
        <f t="shared" si="3"/>
        <v>-7.2026175737723577</v>
      </c>
      <c r="I21" s="23">
        <f>+'Centralna država'!I19</f>
        <v>5450062.0899999999</v>
      </c>
      <c r="J21" s="41">
        <f t="shared" si="4"/>
        <v>0.12997381689401888</v>
      </c>
      <c r="K21" s="23">
        <f t="shared" si="5"/>
        <v>479004.95000000019</v>
      </c>
      <c r="L21" s="41">
        <f t="shared" si="6"/>
        <v>8.7889815214930991</v>
      </c>
      <c r="M21" s="74" t="s">
        <v>94</v>
      </c>
    </row>
    <row r="22" spans="1:16330" ht="15" customHeight="1">
      <c r="A22" s="18">
        <v>713</v>
      </c>
      <c r="B22" s="19" t="s">
        <v>13</v>
      </c>
      <c r="C22" s="20">
        <f>+'Centralna država'!C20+'Lokalna država'!C12</f>
        <v>6308654.459999999</v>
      </c>
      <c r="D22" s="40">
        <f t="shared" si="1"/>
        <v>0.1360620812664452</v>
      </c>
      <c r="E22" s="20">
        <f>+'Centralna država'!E20+'Lokalna država'!E12</f>
        <v>7087511.075102983</v>
      </c>
      <c r="F22" s="40">
        <f t="shared" si="0"/>
        <v>0.1528600930661041</v>
      </c>
      <c r="G22" s="20">
        <f t="shared" si="2"/>
        <v>-778856.61510298401</v>
      </c>
      <c r="H22" s="40">
        <f t="shared" si="3"/>
        <v>-10.989141418613826</v>
      </c>
      <c r="I22" s="20">
        <f>+'Centralna država'!I20+'Lokalna država'!I12</f>
        <v>5575204.3799999999</v>
      </c>
      <c r="J22" s="40">
        <f t="shared" si="4"/>
        <v>0.13295822712963845</v>
      </c>
      <c r="K22" s="20">
        <f t="shared" si="5"/>
        <v>733450.07999999914</v>
      </c>
      <c r="L22" s="40">
        <f t="shared" si="6"/>
        <v>13.155572962152078</v>
      </c>
      <c r="M22" s="73" t="s">
        <v>95</v>
      </c>
    </row>
    <row r="23" spans="1:16330" ht="15" customHeight="1">
      <c r="A23" s="18">
        <v>714</v>
      </c>
      <c r="B23" s="19" t="s">
        <v>19</v>
      </c>
      <c r="C23" s="20">
        <f>+'Centralna država'!C25+'Lokalna država'!C19</f>
        <v>44791118</v>
      </c>
      <c r="D23" s="40">
        <f t="shared" si="1"/>
        <v>0.96603368847862658</v>
      </c>
      <c r="E23" s="20">
        <f>+'Centralna država'!E25+'Lokalna država'!E19</f>
        <v>42925520.810648359</v>
      </c>
      <c r="F23" s="40">
        <f t="shared" si="0"/>
        <v>0.92579736899125131</v>
      </c>
      <c r="G23" s="20">
        <f t="shared" si="2"/>
        <v>1865597.1893516406</v>
      </c>
      <c r="H23" s="40">
        <f t="shared" si="3"/>
        <v>4.3461259272336008</v>
      </c>
      <c r="I23" s="20">
        <f>+'Centralna država'!I25+'Lokalna država'!I19</f>
        <v>32781657.23</v>
      </c>
      <c r="J23" s="40">
        <f t="shared" si="4"/>
        <v>0.78178138963083088</v>
      </c>
      <c r="K23" s="20">
        <f t="shared" si="5"/>
        <v>12009460.77</v>
      </c>
      <c r="L23" s="40">
        <f t="shared" si="6"/>
        <v>36.634696915229739</v>
      </c>
      <c r="M23" s="73" t="s">
        <v>100</v>
      </c>
    </row>
    <row r="24" spans="1:16330" ht="15" customHeight="1">
      <c r="A24" s="18">
        <v>715</v>
      </c>
      <c r="B24" s="19" t="s">
        <v>26</v>
      </c>
      <c r="C24" s="20">
        <f>+'Centralna država'!C32+'Lokalna država'!C30</f>
        <v>16722522.140000001</v>
      </c>
      <c r="D24" s="40">
        <f t="shared" si="1"/>
        <v>0.36066346331363497</v>
      </c>
      <c r="E24" s="20">
        <f>+'Centralna država'!E32+'Lokalna država'!E30</f>
        <v>18119170.510101624</v>
      </c>
      <c r="F24" s="40">
        <f t="shared" si="0"/>
        <v>0.39078571604411905</v>
      </c>
      <c r="G24" s="20">
        <f t="shared" si="2"/>
        <v>-1396648.3701016232</v>
      </c>
      <c r="H24" s="40">
        <f t="shared" si="3"/>
        <v>-7.7081253213163308</v>
      </c>
      <c r="I24" s="20">
        <f>+'Centralna država'!I32+'Lokalna država'!I30</f>
        <v>17067208.640000001</v>
      </c>
      <c r="J24" s="40">
        <f t="shared" si="4"/>
        <v>0.40702109701421352</v>
      </c>
      <c r="K24" s="20">
        <f t="shared" si="5"/>
        <v>-344686.5</v>
      </c>
      <c r="L24" s="40">
        <f t="shared" si="6"/>
        <v>-2.0195833265444776</v>
      </c>
      <c r="M24" s="73" t="s">
        <v>107</v>
      </c>
    </row>
    <row r="25" spans="1:16330" ht="15" customHeight="1">
      <c r="A25" s="18">
        <v>73</v>
      </c>
      <c r="B25" s="19" t="s">
        <v>61</v>
      </c>
      <c r="C25" s="20">
        <f>+'Centralna država'!C37+'Lokalna država'!C35</f>
        <v>4763072.25</v>
      </c>
      <c r="D25" s="40">
        <f t="shared" si="1"/>
        <v>0.10272769378423845</v>
      </c>
      <c r="E25" s="20">
        <f>+'Centralna država'!E37+'Lokalna država'!E35</f>
        <v>5028450.3097397257</v>
      </c>
      <c r="F25" s="40">
        <f t="shared" si="0"/>
        <v>0.10845124249967057</v>
      </c>
      <c r="G25" s="20">
        <f t="shared" si="2"/>
        <v>-265378.05973972566</v>
      </c>
      <c r="H25" s="40">
        <f t="shared" si="3"/>
        <v>-5.2775317124186074</v>
      </c>
      <c r="I25" s="20">
        <f>+'Centralna država'!I37+'Lokalna država'!I35</f>
        <v>4173111.0400000005</v>
      </c>
      <c r="J25" s="40">
        <f t="shared" si="4"/>
        <v>9.9520915768386911E-2</v>
      </c>
      <c r="K25" s="20">
        <f t="shared" si="5"/>
        <v>589961.2099999995</v>
      </c>
      <c r="L25" s="40">
        <f t="shared" si="6"/>
        <v>14.137203739491184</v>
      </c>
      <c r="M25" s="73" t="s">
        <v>111</v>
      </c>
    </row>
    <row r="26" spans="1:16330" ht="15" customHeight="1">
      <c r="A26" s="18">
        <v>74</v>
      </c>
      <c r="B26" s="19" t="s">
        <v>50</v>
      </c>
      <c r="C26" s="20">
        <f>+'Centralna država'!C38+'Lokalna država'!C36</f>
        <v>10528817.110000001</v>
      </c>
      <c r="D26" s="40">
        <f t="shared" si="1"/>
        <v>0.22708055708924646</v>
      </c>
      <c r="E26" s="20">
        <f>+'Centralna država'!E38+'Lokalna država'!E36</f>
        <v>18369860.203397758</v>
      </c>
      <c r="F26" s="40">
        <f t="shared" si="0"/>
        <v>0.39619247300603372</v>
      </c>
      <c r="G26" s="20">
        <f t="shared" si="2"/>
        <v>-7841043.093397757</v>
      </c>
      <c r="H26" s="40">
        <f t="shared" si="3"/>
        <v>-42.684282877381122</v>
      </c>
      <c r="I26" s="20">
        <f>+'Centralna država'!I38+'Lokalna država'!I36</f>
        <v>14547355.100000001</v>
      </c>
      <c r="J26" s="40">
        <f t="shared" si="4"/>
        <v>0.34692728942096729</v>
      </c>
      <c r="K26" s="20">
        <f t="shared" si="5"/>
        <v>-4018537.99</v>
      </c>
      <c r="L26" s="40">
        <f t="shared" si="6"/>
        <v>-27.623839264087252</v>
      </c>
      <c r="M26" s="73" t="s">
        <v>112</v>
      </c>
    </row>
    <row r="27" spans="1:16330" s="38" customFormat="1" ht="15" customHeight="1">
      <c r="A27" s="35"/>
      <c r="B27" s="36" t="s">
        <v>75</v>
      </c>
      <c r="C27" s="37">
        <f>+C28+C38+C39+C40+C41+C42+C43+C44</f>
        <v>1062961204.8499998</v>
      </c>
      <c r="D27" s="44">
        <f t="shared" si="1"/>
        <v>22.925445474054261</v>
      </c>
      <c r="E27" s="37">
        <f>+E28+E38+E39+E40+E41+E42+E43+E44</f>
        <v>1137253181.5957</v>
      </c>
      <c r="F27" s="44">
        <f t="shared" si="0"/>
        <v>24.527739757488245</v>
      </c>
      <c r="G27" s="37">
        <f>+C27-E27</f>
        <v>-74291976.74570024</v>
      </c>
      <c r="H27" s="44">
        <f t="shared" si="3"/>
        <v>-6.5325802510800486</v>
      </c>
      <c r="I27" s="37">
        <f>+I28+I38+I39+I40+I41+I42+I43+I44</f>
        <v>1071382354.0139998</v>
      </c>
      <c r="J27" s="44">
        <f t="shared" si="4"/>
        <v>25.550471096394155</v>
      </c>
      <c r="K27" s="37">
        <f t="shared" si="5"/>
        <v>-8421149.1640000343</v>
      </c>
      <c r="L27" s="44">
        <f t="shared" si="6"/>
        <v>-0.78600782740630848</v>
      </c>
      <c r="M27" s="81" t="s">
        <v>113</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row>
    <row r="28" spans="1:16330" ht="15" customHeight="1">
      <c r="A28" s="18">
        <v>41</v>
      </c>
      <c r="B28" s="19" t="s">
        <v>72</v>
      </c>
      <c r="C28" s="20">
        <f>+SUM(C29:C37)</f>
        <v>451959022.31999999</v>
      </c>
      <c r="D28" s="40">
        <f t="shared" si="1"/>
        <v>9.7476388370788936</v>
      </c>
      <c r="E28" s="20">
        <f>+SUM(E29:E37)</f>
        <v>490280185.10229999</v>
      </c>
      <c r="F28" s="40">
        <f t="shared" si="0"/>
        <v>10.574131585694259</v>
      </c>
      <c r="G28" s="20">
        <f t="shared" si="2"/>
        <v>-38321162.782299995</v>
      </c>
      <c r="H28" s="40">
        <f t="shared" si="3"/>
        <v>-7.816176126780249</v>
      </c>
      <c r="I28" s="20">
        <f>+SUM(I29:I37)</f>
        <v>456675297.2899999</v>
      </c>
      <c r="J28" s="40">
        <f t="shared" si="4"/>
        <v>10.890854175569968</v>
      </c>
      <c r="K28" s="20">
        <f t="shared" si="5"/>
        <v>-4716274.9699999094</v>
      </c>
      <c r="L28" s="40">
        <f t="shared" si="6"/>
        <v>-1.0327414243746489</v>
      </c>
      <c r="M28" s="73" t="s">
        <v>114</v>
      </c>
    </row>
    <row r="29" spans="1:16330" ht="15" customHeight="1">
      <c r="A29" s="21">
        <v>411</v>
      </c>
      <c r="B29" s="22" t="s">
        <v>30</v>
      </c>
      <c r="C29" s="23">
        <f>+'Centralna država'!C41+'Lokalna država'!C39</f>
        <v>292698963.92000002</v>
      </c>
      <c r="D29" s="41">
        <f t="shared" si="1"/>
        <v>6.3127930794116383</v>
      </c>
      <c r="E29" s="23">
        <f>+'Centralna država'!E41+'Lokalna država'!E39</f>
        <v>292284353.34920001</v>
      </c>
      <c r="F29" s="41">
        <f t="shared" si="0"/>
        <v>6.3038509543458581</v>
      </c>
      <c r="G29" s="23">
        <f t="shared" si="2"/>
        <v>414610.57080000639</v>
      </c>
      <c r="H29" s="41">
        <f t="shared" si="3"/>
        <v>0.1418517844178524</v>
      </c>
      <c r="I29" s="23">
        <f>+'Centralna država'!I41+'Lokalna država'!I39</f>
        <v>270650085.84999996</v>
      </c>
      <c r="J29" s="41">
        <f t="shared" si="4"/>
        <v>6.4544998056376981</v>
      </c>
      <c r="K29" s="23">
        <f t="shared" si="5"/>
        <v>22048878.070000052</v>
      </c>
      <c r="L29" s="41">
        <f t="shared" si="6"/>
        <v>8.1466362741964957</v>
      </c>
      <c r="M29" s="74" t="s">
        <v>115</v>
      </c>
    </row>
    <row r="30" spans="1:16330" ht="15" customHeight="1">
      <c r="A30" s="21">
        <v>412</v>
      </c>
      <c r="B30" s="22" t="s">
        <v>31</v>
      </c>
      <c r="C30" s="23">
        <f>+'Centralna država'!C42+'Lokalna država'!C40</f>
        <v>6267463.5399999991</v>
      </c>
      <c r="D30" s="41">
        <f t="shared" si="1"/>
        <v>0.13517369494888493</v>
      </c>
      <c r="E30" s="23">
        <f>+'Centralna država'!E42+'Lokalna država'!E40</f>
        <v>8070577.083999997</v>
      </c>
      <c r="F30" s="41">
        <f t="shared" si="0"/>
        <v>0.17406239666997364</v>
      </c>
      <c r="G30" s="23">
        <f t="shared" si="2"/>
        <v>-1803113.5439999979</v>
      </c>
      <c r="H30" s="41">
        <f t="shared" si="3"/>
        <v>-22.341816765181377</v>
      </c>
      <c r="I30" s="23">
        <f>+'Centralna država'!I42+'Lokalna država'!I40</f>
        <v>6897418.8300000001</v>
      </c>
      <c r="J30" s="41">
        <f t="shared" si="4"/>
        <v>0.16449057593246208</v>
      </c>
      <c r="K30" s="23">
        <f t="shared" si="5"/>
        <v>-629955.29000000097</v>
      </c>
      <c r="L30" s="41">
        <f t="shared" si="6"/>
        <v>-9.1332033841419076</v>
      </c>
      <c r="M30" s="74" t="s">
        <v>116</v>
      </c>
    </row>
    <row r="31" spans="1:16330" ht="15" customHeight="1">
      <c r="A31" s="21">
        <v>413</v>
      </c>
      <c r="B31" s="22" t="s">
        <v>76</v>
      </c>
      <c r="C31" s="23">
        <f>+'Centralna država'!C43+'Lokalna država'!C41</f>
        <v>17695034.100000001</v>
      </c>
      <c r="D31" s="41">
        <f t="shared" si="1"/>
        <v>0.38163814217314418</v>
      </c>
      <c r="E31" s="23">
        <f>+'Centralna država'!E43+'Lokalna država'!E41</f>
        <v>23081934.275299992</v>
      </c>
      <c r="F31" s="41">
        <f t="shared" si="0"/>
        <v>0.49782026215977204</v>
      </c>
      <c r="G31" s="23">
        <f t="shared" si="2"/>
        <v>-5386900.1752999909</v>
      </c>
      <c r="H31" s="41">
        <f t="shared" si="3"/>
        <v>-23.338166165148991</v>
      </c>
      <c r="I31" s="23">
        <f>+'Centralna država'!I43+'Lokalna država'!I41</f>
        <v>17937876.400000002</v>
      </c>
      <c r="J31" s="41">
        <f t="shared" si="4"/>
        <v>0.42778489936087005</v>
      </c>
      <c r="K31" s="23">
        <f t="shared" si="5"/>
        <v>-242842.30000000075</v>
      </c>
      <c r="L31" s="41">
        <f t="shared" si="6"/>
        <v>-1.353796260966547</v>
      </c>
      <c r="M31" s="74" t="s">
        <v>117</v>
      </c>
    </row>
    <row r="32" spans="1:16330" ht="15" customHeight="1">
      <c r="A32" s="21">
        <v>414</v>
      </c>
      <c r="B32" s="22" t="s">
        <v>77</v>
      </c>
      <c r="C32" s="23">
        <f>+'Centralna država'!C44+'Lokalna država'!C42</f>
        <v>24334045.140000001</v>
      </c>
      <c r="D32" s="41">
        <f t="shared" si="1"/>
        <v>0.52482519820558171</v>
      </c>
      <c r="E32" s="23">
        <f>+'Centralna država'!E44+'Lokalna država'!E42</f>
        <v>38448329.061700001</v>
      </c>
      <c r="F32" s="41">
        <f t="shared" si="0"/>
        <v>0.82923541089807185</v>
      </c>
      <c r="G32" s="23">
        <f t="shared" si="2"/>
        <v>-14114283.921700001</v>
      </c>
      <c r="H32" s="41">
        <f t="shared" si="3"/>
        <v>-36.709745952938775</v>
      </c>
      <c r="I32" s="23">
        <f>+'Centralna država'!I44+'Lokalna država'!I42</f>
        <v>38661043.619999997</v>
      </c>
      <c r="J32" s="41">
        <f t="shared" si="4"/>
        <v>0.921993790422589</v>
      </c>
      <c r="K32" s="23">
        <f t="shared" si="5"/>
        <v>-14326998.479999997</v>
      </c>
      <c r="L32" s="41">
        <f t="shared" si="6"/>
        <v>-37.057971380235585</v>
      </c>
      <c r="M32" s="74" t="s">
        <v>118</v>
      </c>
    </row>
    <row r="33" spans="1:16330" ht="15.75" customHeight="1">
      <c r="A33" s="21">
        <v>415</v>
      </c>
      <c r="B33" s="22" t="s">
        <v>32</v>
      </c>
      <c r="C33" s="23">
        <f>+'Centralna država'!C45+'Lokalna država'!C43</f>
        <v>11559822.84</v>
      </c>
      <c r="D33" s="41">
        <f t="shared" si="1"/>
        <v>0.24931680196695855</v>
      </c>
      <c r="E33" s="23">
        <f>+'Centralna država'!E45+'Lokalna država'!E43</f>
        <v>13990039.567299999</v>
      </c>
      <c r="F33" s="41">
        <f t="shared" si="0"/>
        <v>0.30173056910882973</v>
      </c>
      <c r="G33" s="23">
        <f t="shared" si="2"/>
        <v>-2430216.7272999994</v>
      </c>
      <c r="H33" s="41">
        <f t="shared" si="3"/>
        <v>-17.371049707252666</v>
      </c>
      <c r="I33" s="23">
        <f>+'Centralna država'!I45+'Lokalna država'!I43</f>
        <v>12492548.830000002</v>
      </c>
      <c r="J33" s="41">
        <f t="shared" si="4"/>
        <v>0.29792399193933039</v>
      </c>
      <c r="K33" s="23">
        <f t="shared" si="5"/>
        <v>-932725.99000000209</v>
      </c>
      <c r="L33" s="41">
        <f t="shared" si="6"/>
        <v>-7.4662585089131284</v>
      </c>
      <c r="M33" s="74" t="s">
        <v>119</v>
      </c>
    </row>
    <row r="34" spans="1:16330" ht="15" customHeight="1">
      <c r="A34" s="21">
        <v>416</v>
      </c>
      <c r="B34" s="22" t="s">
        <v>33</v>
      </c>
      <c r="C34" s="23">
        <f>+'Centralna država'!C46+'Lokalna država'!C44</f>
        <v>60291317.440000005</v>
      </c>
      <c r="D34" s="41">
        <f t="shared" si="1"/>
        <v>1.3003346728206013</v>
      </c>
      <c r="E34" s="23">
        <f>+'Centralna država'!E46+'Lokalna država'!E44</f>
        <v>60772293.151100017</v>
      </c>
      <c r="F34" s="41">
        <f t="shared" si="0"/>
        <v>1.3107081299033778</v>
      </c>
      <c r="G34" s="23">
        <f t="shared" si="2"/>
        <v>-480975.71110001206</v>
      </c>
      <c r="H34" s="41">
        <f t="shared" si="3"/>
        <v>-0.79143913477832939</v>
      </c>
      <c r="I34" s="23">
        <f>+'Centralna država'!I46+'Lokalna država'!I44</f>
        <v>67799630.090000004</v>
      </c>
      <c r="J34" s="41">
        <f t="shared" si="4"/>
        <v>1.6168947364781077</v>
      </c>
      <c r="K34" s="23">
        <f t="shared" si="5"/>
        <v>-7508312.6499999985</v>
      </c>
      <c r="L34" s="41">
        <f t="shared" si="6"/>
        <v>-11.074267868472376</v>
      </c>
      <c r="M34" s="74" t="s">
        <v>120</v>
      </c>
    </row>
    <row r="35" spans="1:16330" ht="15" customHeight="1">
      <c r="A35" s="21">
        <v>417</v>
      </c>
      <c r="B35" s="22" t="s">
        <v>34</v>
      </c>
      <c r="C35" s="23">
        <f>+'Centralna država'!C47+'Lokalna država'!C45</f>
        <v>4490948.9600000009</v>
      </c>
      <c r="D35" s="41">
        <f t="shared" si="1"/>
        <v>9.6858667126773948E-2</v>
      </c>
      <c r="E35" s="23">
        <f>+'Centralna država'!E47+'Lokalna država'!E45</f>
        <v>5119701.0427000001</v>
      </c>
      <c r="F35" s="41">
        <f t="shared" si="0"/>
        <v>0.11041929523141958</v>
      </c>
      <c r="G35" s="23">
        <f t="shared" si="2"/>
        <v>-628752.08269999921</v>
      </c>
      <c r="H35" s="41">
        <f t="shared" si="3"/>
        <v>-12.281031205845778</v>
      </c>
      <c r="I35" s="23">
        <f>+'Centralna država'!I47+'Lokalna država'!I45</f>
        <v>4949778.3499999996</v>
      </c>
      <c r="J35" s="41">
        <f t="shared" si="4"/>
        <v>0.11804298268625393</v>
      </c>
      <c r="K35" s="23">
        <f t="shared" si="5"/>
        <v>-458829.38999999873</v>
      </c>
      <c r="L35" s="41">
        <f t="shared" si="6"/>
        <v>-9.2696956824339196</v>
      </c>
      <c r="M35" s="74" t="s">
        <v>121</v>
      </c>
    </row>
    <row r="36" spans="1:16330" ht="15" customHeight="1">
      <c r="A36" s="21">
        <v>418</v>
      </c>
      <c r="B36" s="22" t="s">
        <v>35</v>
      </c>
      <c r="C36" s="23">
        <f>+'Centralna država'!C48+'Lokalna država'!C46</f>
        <v>17117673.59</v>
      </c>
      <c r="D36" s="41">
        <f t="shared" si="1"/>
        <v>0.36918590324806971</v>
      </c>
      <c r="E36" s="23">
        <f>+'Centralna država'!E48+'Lokalna država'!E46</f>
        <v>23435970.364799999</v>
      </c>
      <c r="F36" s="41">
        <f t="shared" si="0"/>
        <v>0.50545594540827321</v>
      </c>
      <c r="G36" s="23">
        <f t="shared" si="2"/>
        <v>-6318296.7747999988</v>
      </c>
      <c r="H36" s="41">
        <f t="shared" si="3"/>
        <v>-26.959825756947779</v>
      </c>
      <c r="I36" s="23">
        <f>+'Centralna država'!I48+'Lokalna država'!I46</f>
        <v>12527406.620000001</v>
      </c>
      <c r="J36" s="41">
        <f t="shared" si="4"/>
        <v>0.29875528522369549</v>
      </c>
      <c r="K36" s="23">
        <f t="shared" si="5"/>
        <v>4590266.9699999988</v>
      </c>
      <c r="L36" s="41">
        <f t="shared" si="6"/>
        <v>36.641797534308807</v>
      </c>
      <c r="M36" s="74" t="s">
        <v>122</v>
      </c>
    </row>
    <row r="37" spans="1:16330" ht="15" customHeight="1">
      <c r="A37" s="21">
        <v>419</v>
      </c>
      <c r="B37" s="22" t="s">
        <v>36</v>
      </c>
      <c r="C37" s="23">
        <f>+'Centralna država'!C49+'Lokalna država'!C47</f>
        <v>17503752.789999999</v>
      </c>
      <c r="D37" s="41">
        <f t="shared" si="1"/>
        <v>0.37751267717724191</v>
      </c>
      <c r="E37" s="23">
        <f>+'Centralna država'!E49+'Lokalna država'!E47</f>
        <v>25076987.206199996</v>
      </c>
      <c r="F37" s="41">
        <f t="shared" si="0"/>
        <v>0.54084862196868388</v>
      </c>
      <c r="G37" s="23">
        <f t="shared" si="2"/>
        <v>-7573234.4161999971</v>
      </c>
      <c r="H37" s="41">
        <f t="shared" si="3"/>
        <v>-30.199937312755026</v>
      </c>
      <c r="I37" s="23">
        <f>+'Centralna država'!I49+'Lokalna država'!I47</f>
        <v>24759508.699999999</v>
      </c>
      <c r="J37" s="41">
        <f t="shared" si="4"/>
        <v>0.59046810788896298</v>
      </c>
      <c r="K37" s="23">
        <f t="shared" si="5"/>
        <v>-7255755.9100000001</v>
      </c>
      <c r="L37" s="41">
        <f t="shared" si="6"/>
        <v>-29.304926838067672</v>
      </c>
      <c r="M37" s="74" t="s">
        <v>123</v>
      </c>
    </row>
    <row r="38" spans="1:16330" ht="15" customHeight="1">
      <c r="A38" s="18">
        <v>42</v>
      </c>
      <c r="B38" s="19" t="s">
        <v>37</v>
      </c>
      <c r="C38" s="20">
        <f>+'Centralna država'!C50+'Lokalna država'!C48</f>
        <v>280132057.50999999</v>
      </c>
      <c r="D38" s="40">
        <f t="shared" si="1"/>
        <v>6.0417559744209113</v>
      </c>
      <c r="E38" s="20">
        <f>+'Centralna država'!E50+'Lokalna država'!E48</f>
        <v>281981868.34069997</v>
      </c>
      <c r="F38" s="40">
        <f t="shared" si="0"/>
        <v>6.0816518211771555</v>
      </c>
      <c r="G38" s="20">
        <f t="shared" si="2"/>
        <v>-1849810.8306999803</v>
      </c>
      <c r="H38" s="40">
        <f t="shared" si="3"/>
        <v>-0.65600346631684658</v>
      </c>
      <c r="I38" s="20">
        <f>+'Centralna država'!I50+'Lokalna država'!I48</f>
        <v>275701770.43399996</v>
      </c>
      <c r="J38" s="40">
        <f t="shared" si="4"/>
        <v>6.5749730619574533</v>
      </c>
      <c r="K38" s="20">
        <f t="shared" si="5"/>
        <v>4430287.0760000348</v>
      </c>
      <c r="L38" s="40">
        <f t="shared" si="6"/>
        <v>1.60691281344549</v>
      </c>
      <c r="M38" s="73" t="s">
        <v>124</v>
      </c>
    </row>
    <row r="39" spans="1:16330" ht="15" customHeight="1">
      <c r="A39" s="18">
        <v>43</v>
      </c>
      <c r="B39" s="19" t="s">
        <v>43</v>
      </c>
      <c r="C39" s="20">
        <f>+'Centralna država'!C56+'Lokalna država'!C49</f>
        <v>143084182.03</v>
      </c>
      <c r="D39" s="40">
        <f t="shared" si="1"/>
        <v>3.0859720922658846</v>
      </c>
      <c r="E39" s="20">
        <f>+'Centralna država'!E56+'Lokalna država'!E49</f>
        <v>160616615.43370003</v>
      </c>
      <c r="F39" s="40">
        <f t="shared" si="0"/>
        <v>3.4641033393801499</v>
      </c>
      <c r="G39" s="20">
        <f t="shared" si="2"/>
        <v>-17532433.403700024</v>
      </c>
      <c r="H39" s="40">
        <f t="shared" si="3"/>
        <v>-10.91570343227481</v>
      </c>
      <c r="I39" s="20">
        <f>+'Centralna država'!I56+'Lokalna država'!I49</f>
        <v>153421680.90000001</v>
      </c>
      <c r="J39" s="40">
        <f t="shared" si="4"/>
        <v>3.6588209696651726</v>
      </c>
      <c r="K39" s="20">
        <f t="shared" si="5"/>
        <v>-10337498.870000005</v>
      </c>
      <c r="L39" s="40">
        <f t="shared" si="6"/>
        <v>-6.7379648100309737</v>
      </c>
      <c r="M39" s="73" t="s">
        <v>130</v>
      </c>
    </row>
    <row r="40" spans="1:16330" ht="15" customHeight="1">
      <c r="A40" s="18">
        <v>44</v>
      </c>
      <c r="B40" s="19" t="s">
        <v>67</v>
      </c>
      <c r="C40" s="20">
        <f>+'Centralna država'!C57+'Lokalna država'!C50</f>
        <v>89003667.5</v>
      </c>
      <c r="D40" s="40">
        <f t="shared" si="1"/>
        <v>1.9195890846741146</v>
      </c>
      <c r="E40" s="20">
        <f>+'Centralna država'!E57+'Lokalna država'!E50</f>
        <v>116236676.7544</v>
      </c>
      <c r="F40" s="40">
        <f t="shared" si="0"/>
        <v>2.5069377723849371</v>
      </c>
      <c r="G40" s="20">
        <f t="shared" si="2"/>
        <v>-27233009.2544</v>
      </c>
      <c r="H40" s="40">
        <f t="shared" si="3"/>
        <v>-23.428929675907241</v>
      </c>
      <c r="I40" s="20">
        <f>+'Centralna država'!I57+'Lokalna država'!I50</f>
        <v>112561538.62</v>
      </c>
      <c r="J40" s="40">
        <f t="shared" si="4"/>
        <v>2.6843827773538109</v>
      </c>
      <c r="K40" s="20">
        <f t="shared" si="5"/>
        <v>-23557871.120000005</v>
      </c>
      <c r="L40" s="40">
        <f t="shared" si="6"/>
        <v>-20.928881577862711</v>
      </c>
      <c r="M40" s="73" t="s">
        <v>131</v>
      </c>
    </row>
    <row r="41" spans="1:16330" ht="15" customHeight="1">
      <c r="A41" s="18">
        <v>45</v>
      </c>
      <c r="B41" s="19" t="s">
        <v>44</v>
      </c>
      <c r="C41" s="20">
        <f>+'Centralna država'!C58+'Lokalna država'!C51</f>
        <v>2716320.52</v>
      </c>
      <c r="D41" s="40">
        <f t="shared" si="1"/>
        <v>5.8584318681792695E-2</v>
      </c>
      <c r="E41" s="20">
        <f>+'Centralna država'!E58+'Lokalna država'!E51</f>
        <v>3021281.6696000001</v>
      </c>
      <c r="F41" s="40">
        <f t="shared" si="0"/>
        <v>6.5161576793339948E-2</v>
      </c>
      <c r="G41" s="20">
        <f t="shared" si="2"/>
        <v>-304961.14960000012</v>
      </c>
      <c r="H41" s="40">
        <f t="shared" si="3"/>
        <v>-10.093767577796726</v>
      </c>
      <c r="I41" s="20">
        <f>+'Centralna država'!I58+'Lokalna država'!I51</f>
        <v>2094692.8</v>
      </c>
      <c r="J41" s="40">
        <f t="shared" si="4"/>
        <v>4.9954516836783369E-2</v>
      </c>
      <c r="K41" s="20">
        <f t="shared" si="5"/>
        <v>621627.72</v>
      </c>
      <c r="L41" s="40">
        <f t="shared" si="6"/>
        <v>29.676319124217144</v>
      </c>
      <c r="M41" s="73" t="s">
        <v>132</v>
      </c>
    </row>
    <row r="42" spans="1:16330" ht="15" customHeight="1">
      <c r="A42" s="18">
        <v>462</v>
      </c>
      <c r="B42" s="19" t="s">
        <v>45</v>
      </c>
      <c r="C42" s="20">
        <f>+'Centralna država'!C59+'Lokalna država'!C52</f>
        <v>3831496.4</v>
      </c>
      <c r="D42" s="40">
        <f t="shared" si="1"/>
        <v>8.2635905620497774E-2</v>
      </c>
      <c r="E42" s="20">
        <f>+'Centralna država'!E59+'Lokalna država'!E52</f>
        <v>3876366.14</v>
      </c>
      <c r="F42" s="40">
        <f t="shared" si="0"/>
        <v>8.3603634991157319E-2</v>
      </c>
      <c r="G42" s="20">
        <f t="shared" si="2"/>
        <v>-44869.740000000224</v>
      </c>
      <c r="H42" s="40">
        <f t="shared" si="3"/>
        <v>-1.1575206876613606</v>
      </c>
      <c r="I42" s="20">
        <f>+'Centralna država'!I59+'Lokalna država'!I52</f>
        <v>2447993.4499999997</v>
      </c>
      <c r="J42" s="40">
        <f t="shared" si="4"/>
        <v>5.8380078460364401E-2</v>
      </c>
      <c r="K42" s="20">
        <f t="shared" si="5"/>
        <v>1383502.9500000002</v>
      </c>
      <c r="L42" s="40">
        <f t="shared" si="6"/>
        <v>56.515794599041953</v>
      </c>
      <c r="M42" s="73" t="s">
        <v>133</v>
      </c>
    </row>
    <row r="43" spans="1:16330" ht="15" customHeight="1">
      <c r="A43" s="18">
        <v>463</v>
      </c>
      <c r="B43" s="19" t="s">
        <v>46</v>
      </c>
      <c r="C43" s="20">
        <f>+'Centralna država'!C60+'Lokalna država'!C53</f>
        <v>41674345.650000006</v>
      </c>
      <c r="D43" s="40">
        <f t="shared" si="1"/>
        <v>0.89881261376871002</v>
      </c>
      <c r="E43" s="20">
        <f>+'Centralna država'!E60+'Lokalna država'!E53</f>
        <v>27375684.934999999</v>
      </c>
      <c r="F43" s="40">
        <f t="shared" si="0"/>
        <v>0.59042584943708754</v>
      </c>
      <c r="G43" s="20">
        <f t="shared" si="2"/>
        <v>14298660.715000007</v>
      </c>
      <c r="H43" s="40">
        <f t="shared" si="3"/>
        <v>52.231243707510203</v>
      </c>
      <c r="I43" s="20">
        <f>+'Centralna država'!I60+'Lokalna država'!I53</f>
        <v>26122451.020000003</v>
      </c>
      <c r="J43" s="40">
        <f t="shared" si="4"/>
        <v>0.62297174043689796</v>
      </c>
      <c r="K43" s="20">
        <f t="shared" si="5"/>
        <v>15551894.630000003</v>
      </c>
      <c r="L43" s="40">
        <f t="shared" si="6"/>
        <v>59.534591980258995</v>
      </c>
      <c r="M43" s="73" t="s">
        <v>134</v>
      </c>
    </row>
    <row r="44" spans="1:16330" ht="15" customHeight="1">
      <c r="A44" s="18">
        <v>47</v>
      </c>
      <c r="B44" s="19" t="s">
        <v>47</v>
      </c>
      <c r="C44" s="20">
        <f>+'Centralna država'!C61+'Lokalna država'!C54</f>
        <v>50560112.919999994</v>
      </c>
      <c r="D44" s="40">
        <f t="shared" si="1"/>
        <v>1.0904566475434585</v>
      </c>
      <c r="E44" s="20">
        <f>+'Centralna država'!E61+'Lokalna država'!E54</f>
        <v>53864503.220000006</v>
      </c>
      <c r="F44" s="40">
        <f t="shared" si="0"/>
        <v>1.1617241776301601</v>
      </c>
      <c r="G44" s="20">
        <f t="shared" si="2"/>
        <v>-3304390.3000000119</v>
      </c>
      <c r="H44" s="40">
        <f t="shared" si="3"/>
        <v>-6.1346343184560936</v>
      </c>
      <c r="I44" s="20">
        <f>+'Centralna država'!I61+'Lokalna država'!I54</f>
        <v>42356929.5</v>
      </c>
      <c r="J44" s="40">
        <f t="shared" si="4"/>
        <v>1.0101337761137079</v>
      </c>
      <c r="K44" s="20">
        <f t="shared" si="5"/>
        <v>8203183.4199999943</v>
      </c>
      <c r="L44" s="40">
        <f t="shared" si="6"/>
        <v>19.366803771741758</v>
      </c>
      <c r="M44" s="73" t="s">
        <v>135</v>
      </c>
    </row>
    <row r="45" spans="1:16330" s="38" customFormat="1" ht="15" customHeight="1">
      <c r="A45" s="35"/>
      <c r="B45" s="36" t="s">
        <v>80</v>
      </c>
      <c r="C45" s="37">
        <f>+C6-C27</f>
        <v>-171363425.61999977</v>
      </c>
      <c r="D45" s="44">
        <f t="shared" si="1"/>
        <v>-3.6958854682310265</v>
      </c>
      <c r="E45" s="37">
        <f>+E6-E27</f>
        <v>-258519449.17382097</v>
      </c>
      <c r="F45" s="44">
        <f t="shared" si="0"/>
        <v>-5.5756254404913292</v>
      </c>
      <c r="G45" s="37">
        <f>C45-E45</f>
        <v>87156023.553821206</v>
      </c>
      <c r="H45" s="44">
        <f t="shared" si="3"/>
        <v>-33.713526712344205</v>
      </c>
      <c r="I45" s="37">
        <f>+I6-I27</f>
        <v>-234233198.89399981</v>
      </c>
      <c r="J45" s="44">
        <f t="shared" si="4"/>
        <v>-5.5860249664695178</v>
      </c>
      <c r="K45" s="37">
        <f t="shared" si="5"/>
        <v>62869773.274000049</v>
      </c>
      <c r="L45" s="44">
        <f t="shared" si="6"/>
        <v>-26.840675690234335</v>
      </c>
      <c r="M45" s="81" t="s">
        <v>137</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row>
    <row r="46" spans="1:16330" ht="15" hidden="1" customHeight="1">
      <c r="A46" s="18"/>
      <c r="B46" s="19" t="s">
        <v>58</v>
      </c>
      <c r="C46" s="20">
        <f>+'Centralna država'!C63+'Lokalna država'!C56</f>
        <v>0</v>
      </c>
      <c r="D46" s="40">
        <f t="shared" si="1"/>
        <v>0</v>
      </c>
      <c r="E46" s="20">
        <f>+'Centralna država'!E63+'Lokalna država'!E56</f>
        <v>0</v>
      </c>
      <c r="F46" s="40">
        <f t="shared" si="0"/>
        <v>0</v>
      </c>
      <c r="G46" s="20">
        <f t="shared" si="2"/>
        <v>0</v>
      </c>
      <c r="H46" s="40" t="e">
        <f t="shared" si="3"/>
        <v>#DIV/0!</v>
      </c>
      <c r="I46" s="20">
        <f>+'Centralna država'!I63+'Lokalna država'!I56</f>
        <v>0</v>
      </c>
      <c r="J46" s="40">
        <f t="shared" si="4"/>
        <v>0</v>
      </c>
      <c r="K46" s="20">
        <f t="shared" si="5"/>
        <v>0</v>
      </c>
      <c r="L46" s="40" t="e">
        <f t="shared" si="6"/>
        <v>#DIV/0!</v>
      </c>
      <c r="M46" s="73" t="s">
        <v>136</v>
      </c>
    </row>
    <row r="47" spans="1:16330" s="38" customFormat="1" ht="15" hidden="1" customHeight="1">
      <c r="A47" s="35"/>
      <c r="B47" s="36" t="s">
        <v>60</v>
      </c>
      <c r="C47" s="37">
        <f>+C45-C46</f>
        <v>-171363425.61999977</v>
      </c>
      <c r="D47" s="44">
        <f t="shared" si="1"/>
        <v>-3.6958854682310265</v>
      </c>
      <c r="E47" s="37">
        <f>+E45-E46</f>
        <v>-258519449.17382097</v>
      </c>
      <c r="F47" s="44">
        <f t="shared" si="0"/>
        <v>-5.5756254404913292</v>
      </c>
      <c r="G47" s="37">
        <f t="shared" si="2"/>
        <v>87156023.553821206</v>
      </c>
      <c r="H47" s="44">
        <f t="shared" si="3"/>
        <v>-33.713526712344205</v>
      </c>
      <c r="I47" s="37">
        <f>+I45-I46</f>
        <v>-234233198.89399981</v>
      </c>
      <c r="J47" s="44">
        <f t="shared" si="4"/>
        <v>-5.5860249664695178</v>
      </c>
      <c r="K47" s="37">
        <f t="shared" si="5"/>
        <v>62869773.274000049</v>
      </c>
      <c r="L47" s="44">
        <f t="shared" si="6"/>
        <v>-26.840675690234335</v>
      </c>
      <c r="M47" s="81" t="s">
        <v>140</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row>
    <row r="48" spans="1:16330" s="38" customFormat="1" ht="15" customHeight="1">
      <c r="A48" s="35"/>
      <c r="B48" s="36" t="s">
        <v>78</v>
      </c>
      <c r="C48" s="37">
        <f>+C47+C34</f>
        <v>-111072108.17999977</v>
      </c>
      <c r="D48" s="44">
        <f t="shared" si="1"/>
        <v>-2.3955507954104251</v>
      </c>
      <c r="E48" s="37">
        <f>+E47+E34</f>
        <v>-197747156.02272096</v>
      </c>
      <c r="F48" s="44">
        <f t="shared" si="0"/>
        <v>-4.2649173105879523</v>
      </c>
      <c r="G48" s="37">
        <f t="shared" si="2"/>
        <v>86675047.842721194</v>
      </c>
      <c r="H48" s="44">
        <f t="shared" si="3"/>
        <v>-43.831248745120924</v>
      </c>
      <c r="I48" s="37">
        <f>+I47+I34</f>
        <v>-166433568.80399981</v>
      </c>
      <c r="J48" s="44">
        <f t="shared" si="4"/>
        <v>-3.9691302299914106</v>
      </c>
      <c r="K48" s="37">
        <f t="shared" si="5"/>
        <v>55361460.624000043</v>
      </c>
      <c r="L48" s="44">
        <f t="shared" si="6"/>
        <v>-33.263398136463906</v>
      </c>
      <c r="M48" s="81" t="s">
        <v>139</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row>
    <row r="49" spans="1:16330" s="38" customFormat="1" ht="15" customHeight="1">
      <c r="A49" s="35"/>
      <c r="B49" s="36" t="s">
        <v>79</v>
      </c>
      <c r="C49" s="37">
        <f>+C6-(C27-C40)</f>
        <v>-82359758.119999766</v>
      </c>
      <c r="D49" s="44">
        <f t="shared" si="1"/>
        <v>-1.7762963835569117</v>
      </c>
      <c r="E49" s="37">
        <f>+E6-(E27-E40)</f>
        <v>-142282772.41942096</v>
      </c>
      <c r="F49" s="44">
        <f t="shared" si="0"/>
        <v>-3.0686876681063917</v>
      </c>
      <c r="G49" s="37">
        <f t="shared" si="2"/>
        <v>59923014.299421191</v>
      </c>
      <c r="H49" s="44">
        <f t="shared" si="3"/>
        <v>-42.115439051735805</v>
      </c>
      <c r="I49" s="37">
        <f>+I6-(I27-I40)</f>
        <v>-121671660.27399981</v>
      </c>
      <c r="J49" s="44">
        <f t="shared" si="4"/>
        <v>-2.9016421891157065</v>
      </c>
      <c r="K49" s="37">
        <f t="shared" si="5"/>
        <v>39311902.154000044</v>
      </c>
      <c r="L49" s="44">
        <f t="shared" si="6"/>
        <v>-32.309826351897541</v>
      </c>
      <c r="M49" s="81" t="s">
        <v>138</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row>
    <row r="50" spans="1:16330" s="38" customFormat="1" ht="15" customHeight="1">
      <c r="A50" s="35"/>
      <c r="B50" s="36" t="s">
        <v>0</v>
      </c>
      <c r="C50" s="37">
        <f>+C51+C52+C53</f>
        <v>356237817.11000001</v>
      </c>
      <c r="D50" s="44">
        <f t="shared" si="1"/>
        <v>7.6831690702238706</v>
      </c>
      <c r="E50" s="37">
        <f>+E51+E52+E53</f>
        <v>370836550.82999992</v>
      </c>
      <c r="F50" s="44">
        <f t="shared" si="0"/>
        <v>7.9980276674718533</v>
      </c>
      <c r="G50" s="37">
        <f t="shared" si="2"/>
        <v>-14598733.719999909</v>
      </c>
      <c r="H50" s="44">
        <f t="shared" si="3"/>
        <v>-3.9367030265288747</v>
      </c>
      <c r="I50" s="37">
        <f>+I51+I52+I53</f>
        <v>428315236.52999997</v>
      </c>
      <c r="J50" s="44">
        <f t="shared" si="4"/>
        <v>10.214519615806543</v>
      </c>
      <c r="K50" s="37">
        <f t="shared" si="5"/>
        <v>-72077419.419999957</v>
      </c>
      <c r="L50" s="44">
        <f t="shared" si="6"/>
        <v>-16.828124071404943</v>
      </c>
      <c r="M50" s="81" t="s">
        <v>141</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row>
    <row r="51" spans="1:16330">
      <c r="A51" s="21">
        <v>4611</v>
      </c>
      <c r="B51" s="22" t="s">
        <v>53</v>
      </c>
      <c r="C51" s="23">
        <f>+'Centralna država'!C68+'Lokalna država'!C61</f>
        <v>70020740.63000001</v>
      </c>
      <c r="D51" s="41">
        <f t="shared" si="1"/>
        <v>1.5101742792132169</v>
      </c>
      <c r="E51" s="23">
        <f>+'Centralna država'!E68+'Lokalna država'!E61</f>
        <v>71674824.340000004</v>
      </c>
      <c r="F51" s="41">
        <f t="shared" si="0"/>
        <v>1.5458487758271147</v>
      </c>
      <c r="G51" s="23">
        <f t="shared" si="2"/>
        <v>-1654083.7099999934</v>
      </c>
      <c r="H51" s="41">
        <f t="shared" si="3"/>
        <v>-2.3077610935655883</v>
      </c>
      <c r="I51" s="23">
        <f>+'Centralna država'!I68+'Lokalna država'!I61</f>
        <v>84508776.710000008</v>
      </c>
      <c r="J51" s="41">
        <f t="shared" si="4"/>
        <v>2.0153767220738339</v>
      </c>
      <c r="K51" s="23">
        <f t="shared" si="5"/>
        <v>-14488036.079999998</v>
      </c>
      <c r="L51" s="41">
        <f t="shared" si="6"/>
        <v>-17.143824161266807</v>
      </c>
      <c r="M51" s="74" t="s">
        <v>142</v>
      </c>
    </row>
    <row r="52" spans="1:16330" ht="15" customHeight="1">
      <c r="A52" s="21">
        <v>4612</v>
      </c>
      <c r="B52" s="22" t="s">
        <v>54</v>
      </c>
      <c r="C52" s="23">
        <f>+'Centralna država'!C69+'Lokalna država'!C62</f>
        <v>286217076.48000002</v>
      </c>
      <c r="D52" s="41">
        <f t="shared" si="1"/>
        <v>6.1729947910106544</v>
      </c>
      <c r="E52" s="23">
        <f>+'Centralna država'!E69+'Lokalna država'!E62</f>
        <v>299161726.48999995</v>
      </c>
      <c r="F52" s="41">
        <f t="shared" si="0"/>
        <v>6.4521788916447385</v>
      </c>
      <c r="G52" s="23">
        <f t="shared" si="2"/>
        <v>-12944650.009999931</v>
      </c>
      <c r="H52" s="41">
        <f t="shared" si="3"/>
        <v>-4.3269739621698022</v>
      </c>
      <c r="I52" s="23">
        <f>+'Centralna država'!I69+'Lokalna država'!I62</f>
        <v>343806459.81999999</v>
      </c>
      <c r="J52" s="41">
        <f t="shared" si="4"/>
        <v>8.1991428937327093</v>
      </c>
      <c r="K52" s="23">
        <f t="shared" si="5"/>
        <v>-57589383.339999974</v>
      </c>
      <c r="L52" s="41">
        <f t="shared" si="6"/>
        <v>-16.750523934352756</v>
      </c>
      <c r="M52" s="74" t="s">
        <v>143</v>
      </c>
    </row>
    <row r="53" spans="1:16330" ht="15" hidden="1" customHeight="1">
      <c r="A53" s="18">
        <v>463</v>
      </c>
      <c r="B53" s="19" t="s">
        <v>46</v>
      </c>
      <c r="C53" s="20">
        <v>0</v>
      </c>
      <c r="D53" s="40">
        <f t="shared" ref="D53" si="7">+C53/$C$2*100</f>
        <v>0</v>
      </c>
      <c r="E53" s="20">
        <v>0</v>
      </c>
      <c r="F53" s="40">
        <f t="shared" ref="F53" si="8">+E53/$E$2*100</f>
        <v>0</v>
      </c>
      <c r="G53" s="20">
        <f t="shared" ref="G53" si="9">+C53-E53</f>
        <v>0</v>
      </c>
      <c r="H53" s="40" t="e">
        <f t="shared" ref="H53" si="10">+C53/E53*100-100</f>
        <v>#DIV/0!</v>
      </c>
      <c r="I53" s="20">
        <f>+'Lokalna država'!I63</f>
        <v>0</v>
      </c>
      <c r="J53" s="40">
        <f t="shared" ref="J53" si="11">+I53/$I$2*100</f>
        <v>0</v>
      </c>
      <c r="K53" s="20">
        <f t="shared" ref="K53" si="12">+C53-I53</f>
        <v>0</v>
      </c>
      <c r="L53" s="40" t="e">
        <f t="shared" ref="L53" si="13">+C53/I53*100-100</f>
        <v>#DIV/0!</v>
      </c>
      <c r="M53" s="73" t="s">
        <v>134</v>
      </c>
    </row>
    <row r="54" spans="1:16330" s="38" customFormat="1" ht="15" customHeight="1">
      <c r="A54" s="35">
        <v>4418</v>
      </c>
      <c r="B54" s="36" t="s">
        <v>65</v>
      </c>
      <c r="C54" s="37">
        <f>+'Centralna država'!C70+'Lokalna država'!C64</f>
        <v>0</v>
      </c>
      <c r="D54" s="44">
        <f t="shared" si="1"/>
        <v>0</v>
      </c>
      <c r="E54" s="37">
        <f>+'Centralna država'!E70+'Lokalna država'!E64</f>
        <v>536784</v>
      </c>
      <c r="F54" s="44">
        <f t="shared" ref="F54:F61" si="14">+E54/$E$2*100</f>
        <v>1.1577103912349566E-2</v>
      </c>
      <c r="G54" s="37">
        <f t="shared" si="2"/>
        <v>-536784</v>
      </c>
      <c r="H54" s="44">
        <f t="shared" si="3"/>
        <v>-100</v>
      </c>
      <c r="I54" s="37">
        <f>+'Centralna država'!I70+'Lokalna država'!I64</f>
        <v>0</v>
      </c>
      <c r="J54" s="44">
        <f t="shared" si="4"/>
        <v>0</v>
      </c>
      <c r="K54" s="37">
        <f t="shared" si="5"/>
        <v>0</v>
      </c>
      <c r="L54" s="44" t="e">
        <f t="shared" si="6"/>
        <v>#DIV/0!</v>
      </c>
      <c r="M54" s="81" t="s">
        <v>144</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row>
    <row r="55" spans="1:16330" s="38" customFormat="1" ht="15" customHeight="1">
      <c r="A55" s="35"/>
      <c r="B55" s="36" t="s">
        <v>55</v>
      </c>
      <c r="C55" s="37">
        <f>+C47-C50-C54</f>
        <v>-527601242.72999978</v>
      </c>
      <c r="D55" s="44">
        <f t="shared" si="1"/>
        <v>-11.379054538454897</v>
      </c>
      <c r="E55" s="37">
        <f>+E47-E50-E54</f>
        <v>-629892784.0038209</v>
      </c>
      <c r="F55" s="44">
        <f t="shared" si="14"/>
        <v>-13.585230211875531</v>
      </c>
      <c r="G55" s="37">
        <f t="shared" ref="G55:G61" si="15">+C55-E55</f>
        <v>102291541.27382112</v>
      </c>
      <c r="H55" s="44">
        <f t="shared" ref="H55:H61" si="16">+C55/E55*100-100</f>
        <v>-16.239516290950334</v>
      </c>
      <c r="I55" s="37">
        <f>+I47-I50-I54</f>
        <v>-662548435.42399979</v>
      </c>
      <c r="J55" s="44">
        <f t="shared" si="4"/>
        <v>-15.800544582276061</v>
      </c>
      <c r="K55" s="37">
        <f t="shared" ref="K55:K61" si="17">+C55-I55</f>
        <v>134947192.69400001</v>
      </c>
      <c r="L55" s="44">
        <f t="shared" ref="L55:L61" si="18">+C55/I55*100-100</f>
        <v>-20.367898477888673</v>
      </c>
      <c r="M55" s="81" t="s">
        <v>145</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row>
    <row r="56" spans="1:16330" s="38" customFormat="1" ht="15" customHeight="1">
      <c r="A56" s="35"/>
      <c r="B56" s="36" t="s">
        <v>48</v>
      </c>
      <c r="C56" s="37">
        <f>+SUM(C57:C61)</f>
        <v>527601242.72999978</v>
      </c>
      <c r="D56" s="44">
        <f t="shared" ref="D56:D61" si="19">+C56/$C$2*100</f>
        <v>11.379054538454897</v>
      </c>
      <c r="E56" s="37">
        <f>+SUM(E57:E61)</f>
        <v>629892784.0038209</v>
      </c>
      <c r="F56" s="44">
        <f t="shared" si="14"/>
        <v>13.585230211875531</v>
      </c>
      <c r="G56" s="37">
        <f t="shared" si="15"/>
        <v>-102291541.27382112</v>
      </c>
      <c r="H56" s="44">
        <f t="shared" si="16"/>
        <v>-16.239516290950334</v>
      </c>
      <c r="I56" s="37">
        <f>+SUM(I57:I61)</f>
        <v>662548435.42399979</v>
      </c>
      <c r="J56" s="44">
        <f t="shared" ref="J56:J61" si="20">+I56/$I$2*100</f>
        <v>15.800544582276061</v>
      </c>
      <c r="K56" s="37">
        <f t="shared" si="17"/>
        <v>-134947192.69400001</v>
      </c>
      <c r="L56" s="44">
        <f t="shared" si="18"/>
        <v>-20.367898477888673</v>
      </c>
      <c r="M56" s="81" t="s">
        <v>146</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row>
    <row r="57" spans="1:16330">
      <c r="A57" s="21">
        <v>7511</v>
      </c>
      <c r="B57" s="22" t="s">
        <v>56</v>
      </c>
      <c r="C57" s="23">
        <f>+'Centralna država'!C73+'Lokalna država'!C67</f>
        <v>6910716.3700000001</v>
      </c>
      <c r="D57" s="41">
        <f t="shared" si="19"/>
        <v>0.14904706832592848</v>
      </c>
      <c r="E57" s="23">
        <f>+'Centralna država'!E73+'Lokalna država'!E67</f>
        <v>7000000</v>
      </c>
      <c r="F57" s="41">
        <f t="shared" si="14"/>
        <v>0.15097269550964068</v>
      </c>
      <c r="G57" s="23">
        <f t="shared" si="15"/>
        <v>-89283.629999999888</v>
      </c>
      <c r="H57" s="41">
        <f t="shared" si="16"/>
        <v>-1.2754804285714272</v>
      </c>
      <c r="I57" s="23">
        <f>+'Centralna država'!I73+'Lokalna država'!I67</f>
        <v>42949057.740000002</v>
      </c>
      <c r="J57" s="41">
        <f t="shared" si="20"/>
        <v>1.0242549303634456</v>
      </c>
      <c r="K57" s="23">
        <f t="shared" si="17"/>
        <v>-36038341.370000005</v>
      </c>
      <c r="L57" s="41">
        <f t="shared" si="18"/>
        <v>-83.9095041110441</v>
      </c>
      <c r="M57" s="74" t="s">
        <v>147</v>
      </c>
    </row>
    <row r="58" spans="1:16330" ht="15" customHeight="1">
      <c r="A58" s="21">
        <v>7512</v>
      </c>
      <c r="B58" s="22" t="s">
        <v>49</v>
      </c>
      <c r="C58" s="23">
        <f>+'Centralna država'!C74+'Lokalna država'!C68</f>
        <v>57459210.409999996</v>
      </c>
      <c r="D58" s="41">
        <f t="shared" si="19"/>
        <v>1.2392531253504722</v>
      </c>
      <c r="E58" s="23">
        <f>+'Centralna država'!E74+'Lokalna država'!E68</f>
        <v>51600000</v>
      </c>
      <c r="F58" s="41">
        <f t="shared" si="14"/>
        <v>1.1128844411853513</v>
      </c>
      <c r="G58" s="23">
        <f t="shared" si="15"/>
        <v>5859210.4099999964</v>
      </c>
      <c r="H58" s="41">
        <f t="shared" si="16"/>
        <v>11.355058934108527</v>
      </c>
      <c r="I58" s="23">
        <f>+'Centralna država'!I74+'Lokalna država'!I68</f>
        <v>13444655.640000001</v>
      </c>
      <c r="J58" s="41">
        <f t="shared" si="20"/>
        <v>0.32062996375083469</v>
      </c>
      <c r="K58" s="23">
        <f t="shared" si="17"/>
        <v>44014554.769999996</v>
      </c>
      <c r="L58" s="41">
        <f t="shared" si="18"/>
        <v>327.37584322390268</v>
      </c>
      <c r="M58" s="74" t="s">
        <v>148</v>
      </c>
    </row>
    <row r="59" spans="1:16330" ht="15" customHeight="1">
      <c r="A59" s="18">
        <v>72</v>
      </c>
      <c r="B59" s="19" t="s">
        <v>176</v>
      </c>
      <c r="C59" s="20">
        <f>+'Centralna država'!C75+'Lokalna država'!C69</f>
        <v>4956597.2700000005</v>
      </c>
      <c r="D59" s="40">
        <f t="shared" si="19"/>
        <v>0.10690155005823235</v>
      </c>
      <c r="E59" s="20">
        <f>+'Centralna država'!E75+'Lokalna država'!E69</f>
        <v>5923102.5099999998</v>
      </c>
      <c r="F59" s="40">
        <f t="shared" si="14"/>
        <v>0.12774667881637405</v>
      </c>
      <c r="G59" s="20">
        <f t="shared" si="15"/>
        <v>-966505.23999999929</v>
      </c>
      <c r="H59" s="40">
        <f t="shared" si="16"/>
        <v>-16.317550445366152</v>
      </c>
      <c r="I59" s="20">
        <f>+'Centralna država'!I75+'Lokalna država'!I69</f>
        <v>4710445.41</v>
      </c>
      <c r="J59" s="40">
        <f t="shared" si="20"/>
        <v>0.11233533840503673</v>
      </c>
      <c r="K59" s="20">
        <f t="shared" si="17"/>
        <v>246151.86000000034</v>
      </c>
      <c r="L59" s="40">
        <f t="shared" si="18"/>
        <v>5.225659965773815</v>
      </c>
      <c r="M59" s="73" t="s">
        <v>149</v>
      </c>
    </row>
    <row r="60" spans="1:16330" ht="15" customHeight="1">
      <c r="A60" s="28"/>
      <c r="B60" s="29" t="s">
        <v>155</v>
      </c>
      <c r="C60" s="30">
        <f>+'Lokalna država'!C70</f>
        <v>2458041.38</v>
      </c>
      <c r="D60" s="40">
        <f t="shared" si="19"/>
        <v>5.3013876116119567E-2</v>
      </c>
      <c r="E60" s="30">
        <f>+'Lokalna država'!E70</f>
        <v>2500000</v>
      </c>
      <c r="F60" s="40">
        <f t="shared" si="14"/>
        <v>5.3918819824871671E-2</v>
      </c>
      <c r="G60" s="20">
        <f t="shared" si="15"/>
        <v>-41958.620000000112</v>
      </c>
      <c r="H60" s="40">
        <f t="shared" si="16"/>
        <v>-1.678344800000005</v>
      </c>
      <c r="I60" s="30">
        <f>+'Lokalna država'!I70</f>
        <v>3818950.7</v>
      </c>
      <c r="J60" s="40">
        <f t="shared" si="20"/>
        <v>9.1074852141562537E-2</v>
      </c>
      <c r="K60" s="20">
        <f t="shared" si="17"/>
        <v>-1360909.3200000003</v>
      </c>
      <c r="L60" s="40">
        <f t="shared" si="18"/>
        <v>-35.635687048801131</v>
      </c>
      <c r="M60" s="76" t="s">
        <v>156</v>
      </c>
    </row>
    <row r="61" spans="1:16330" ht="15" customHeight="1" thickBot="1">
      <c r="A61" s="24"/>
      <c r="B61" s="25" t="s">
        <v>51</v>
      </c>
      <c r="C61" s="26">
        <f>+-C55-SUM(C57:C60)</f>
        <v>455816677.29999977</v>
      </c>
      <c r="D61" s="42">
        <f t="shared" si="19"/>
        <v>9.8308389186041438</v>
      </c>
      <c r="E61" s="26">
        <f>+-E55-SUM(E57:E60)</f>
        <v>562869681.49382091</v>
      </c>
      <c r="F61" s="42">
        <f t="shared" si="14"/>
        <v>12.139707576539294</v>
      </c>
      <c r="G61" s="26">
        <f t="shared" si="15"/>
        <v>-107053004.19382113</v>
      </c>
      <c r="H61" s="42">
        <f t="shared" si="16"/>
        <v>-19.019145587964374</v>
      </c>
      <c r="I61" s="26">
        <f>+-I55-SUM(I57:I60)</f>
        <v>597625325.93399978</v>
      </c>
      <c r="J61" s="42">
        <f t="shared" si="20"/>
        <v>14.25224949761518</v>
      </c>
      <c r="K61" s="26">
        <f t="shared" si="17"/>
        <v>-141808648.634</v>
      </c>
      <c r="L61" s="42">
        <f t="shared" si="18"/>
        <v>-23.728687938780723</v>
      </c>
      <c r="M61" s="77" t="s">
        <v>150</v>
      </c>
    </row>
    <row r="62" spans="1:16330" ht="13.5" customHeight="1"/>
  </sheetData>
  <sheetProtection algorithmName="SHA-512" hashValue="okiaGhUWa+tLRhu8efdDjnCDkUPllV5S7U/Ds7859OgzGL41Xi9XjEGigPk4C1fkK218Atem0mhOpm328fayZg==" saltValue="lb8JtLxuwV5VcKKRxtNyiA==" spinCount="100000" sheet="1" formatCells="0" formatColumns="0" formatRows="0" sort="0" autoFilter="0"/>
  <mergeCells count="11">
    <mergeCell ref="K4:L4"/>
    <mergeCell ref="M4:M5"/>
    <mergeCell ref="C2:D2"/>
    <mergeCell ref="E2:F2"/>
    <mergeCell ref="I2:J2"/>
    <mergeCell ref="I4:J4"/>
    <mergeCell ref="A4:A5"/>
    <mergeCell ref="B4:B5"/>
    <mergeCell ref="C4:D4"/>
    <mergeCell ref="E4:F4"/>
    <mergeCell ref="G4:H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98"/>
      <c r="C4" s="98" t="s">
        <v>178</v>
      </c>
      <c r="D4" s="106" t="s">
        <v>179</v>
      </c>
    </row>
    <row r="5" spans="2:4">
      <c r="B5" s="99"/>
      <c r="C5" s="99"/>
      <c r="D5" s="107"/>
    </row>
    <row r="6" spans="2:4" ht="13.5">
      <c r="B6" s="22" t="s">
        <v>182</v>
      </c>
      <c r="C6" s="23">
        <v>51122438.960000001</v>
      </c>
      <c r="D6" s="23">
        <v>50118940.61699906</v>
      </c>
    </row>
    <row r="7" spans="2:4" ht="13.5">
      <c r="B7" s="22" t="s">
        <v>181</v>
      </c>
      <c r="C7" s="23">
        <v>59697131.339999996</v>
      </c>
      <c r="D7" s="23">
        <v>57763326.64507816</v>
      </c>
    </row>
    <row r="8" spans="2:4" ht="13.5">
      <c r="B8" s="22" t="s">
        <v>180</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vt:lpstr>
      <vt:lpstr>Lokalna država</vt:lpstr>
      <vt:lpstr>Opšta država</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Andjela Bulatovic</cp:lastModifiedBy>
  <cp:lastPrinted>2021-05-19T06:53:11Z</cp:lastPrinted>
  <dcterms:created xsi:type="dcterms:W3CDTF">2008-03-17T08:49:23Z</dcterms:created>
  <dcterms:modified xsi:type="dcterms:W3CDTF">2021-09-02T06:55:13Z</dcterms:modified>
</cp:coreProperties>
</file>