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updateLinks="always" codeName="ThisWorkbook" defaultThemeVersion="124226"/>
  <mc:AlternateContent xmlns:mc="http://schemas.openxmlformats.org/markup-compatibility/2006">
    <mc:Choice Requires="x15">
      <x15ac:absPath xmlns:x15ac="http://schemas.microsoft.com/office/spreadsheetml/2010/11/ac" url="C:\Users\milica.rahovic\Desktop\Milica Rahović 2025\Desktop\Izvještaji Ministarstvo finansija\Konsolidovani\2025\Prvi kvartal 2025. godine\"/>
    </mc:Choice>
  </mc:AlternateContent>
  <xr:revisionPtr revIDLastSave="0" documentId="13_ncr:1_{8D69D894-14FB-4463-B2C5-CA10C192FBC5}" xr6:coauthVersionLast="36" xr6:coauthVersionMax="36" xr10:uidLastSave="{00000000-0000-0000-0000-000000000000}"/>
  <workbookProtection workbookAlgorithmName="SHA-512" workbookHashValue="U0Zt6j3MJMiX083PeojI5Oir6JWHxlEDlMR+Z+pmAn5B5Y9btdZxnk4nGoLRhk2v/MuU3/84UU5jeSV30ev7fw==" workbookSaltValue="7mTQf/fELNkj/k3gvkzHUQ==" workbookSpinCount="100000" lockStructure="1"/>
  <bookViews>
    <workbookView xWindow="0" yWindow="0" windowWidth="23040" windowHeight="8940" xr2:uid="{00000000-000D-0000-FFFF-FFFF00000000}"/>
  </bookViews>
  <sheets>
    <sheet name="Welcome tab" sheetId="46" r:id="rId1"/>
    <sheet name="Centralna država-ek klas" sheetId="10" r:id="rId2"/>
    <sheet name="Lokalna država-ek klas " sheetId="43" r:id="rId3"/>
    <sheet name="Opšta država-ek klas" sheetId="44" r:id="rId4"/>
    <sheet name="Grafik" sheetId="47" state="hidden" r:id="rId5"/>
  </sheets>
  <definedNames>
    <definedName name="_iva1" localSheetId="1" hidden="1">{#N/A,#N/A,FALSE,"CB";#N/A,#N/A,FALSE,"CMB";#N/A,#N/A,FALSE,"NBFI"}</definedName>
    <definedName name="_iva1" localSheetId="2" hidden="1">{#N/A,#N/A,FALSE,"CB";#N/A,#N/A,FALSE,"CMB";#N/A,#N/A,FALSE,"NBFI"}</definedName>
    <definedName name="_iva1" localSheetId="3" hidden="1">{#N/A,#N/A,FALSE,"CB";#N/A,#N/A,FALSE,"CMB";#N/A,#N/A,FALSE,"NBFI"}</definedName>
    <definedName name="_iva1" hidden="1">{#N/A,#N/A,FALSE,"CB";#N/A,#N/A,FALSE,"CMB";#N/A,#N/A,FALSE,"NBFI"}</definedName>
    <definedName name="_iva2" localSheetId="1" hidden="1">{#N/A,#N/A,FALSE,"CB";#N/A,#N/A,FALSE,"CMB";#N/A,#N/A,FALSE,"BSYS";#N/A,#N/A,FALSE,"NBFI";#N/A,#N/A,FALSE,"FSYS"}</definedName>
    <definedName name="_iva2" localSheetId="2" hidden="1">{#N/A,#N/A,FALSE,"CB";#N/A,#N/A,FALSE,"CMB";#N/A,#N/A,FALSE,"BSYS";#N/A,#N/A,FALSE,"NBFI";#N/A,#N/A,FALSE,"FSYS"}</definedName>
    <definedName name="_iva2" localSheetId="3" hidden="1">{#N/A,#N/A,FALSE,"CB";#N/A,#N/A,FALSE,"CMB";#N/A,#N/A,FALSE,"BSYS";#N/A,#N/A,FALSE,"NBFI";#N/A,#N/A,FALSE,"FSYS"}</definedName>
    <definedName name="_iva2" hidden="1">{#N/A,#N/A,FALSE,"CB";#N/A,#N/A,FALSE,"CMB";#N/A,#N/A,FALSE,"BSYS";#N/A,#N/A,FALSE,"NBFI";#N/A,#N/A,FALSE,"FSYS"}</definedName>
    <definedName name="_Order1" hidden="1">0</definedName>
    <definedName name="_Order2" hidden="1">0</definedName>
    <definedName name="_Regression_Out" localSheetId="2" hidden="1">#REF!</definedName>
    <definedName name="_Regression_Out" localSheetId="3" hidden="1">#REF!</definedName>
    <definedName name="_Regression_Out" hidden="1">#REF!</definedName>
    <definedName name="_Regression_X" localSheetId="2" hidden="1">#REF!</definedName>
    <definedName name="_Regression_X" localSheetId="3" hidden="1">#REF!</definedName>
    <definedName name="_Regression_X" hidden="1">#REF!</definedName>
    <definedName name="_Regression_Y" localSheetId="2" hidden="1">#REF!</definedName>
    <definedName name="_Regression_Y" localSheetId="3" hidden="1">#REF!</definedName>
    <definedName name="_Regression_Y" hidden="1">#REF!</definedName>
    <definedName name="chart4" localSheetId="1" hidden="1">{#N/A,#N/A,FALSE,"CB";#N/A,#N/A,FALSE,"CMB";#N/A,#N/A,FALSE,"NBFI"}</definedName>
    <definedName name="chart4" localSheetId="2" hidden="1">{#N/A,#N/A,FALSE,"CB";#N/A,#N/A,FALSE,"CMB";#N/A,#N/A,FALSE,"NBFI"}</definedName>
    <definedName name="chart4" localSheetId="3" hidden="1">{#N/A,#N/A,FALSE,"CB";#N/A,#N/A,FALSE,"CMB";#N/A,#N/A,FALSE,"NBFI"}</definedName>
    <definedName name="chart4" hidden="1">{#N/A,#N/A,FALSE,"CB";#N/A,#N/A,FALSE,"CMB";#N/A,#N/A,FALSE,"NBFI"}</definedName>
    <definedName name="ChartA" localSheetId="1" hidden="1">{#N/A,#N/A,FALSE,"CB";#N/A,#N/A,FALSE,"CMB";#N/A,#N/A,FALSE,"NBFI"}</definedName>
    <definedName name="ChartA" localSheetId="2" hidden="1">{#N/A,#N/A,FALSE,"CB";#N/A,#N/A,FALSE,"CMB";#N/A,#N/A,FALSE,"NBFI"}</definedName>
    <definedName name="ChartA" localSheetId="3"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hidden="1">{#N/A,#N/A,FALSE,"CB";#N/A,#N/A,FALSE,"CMB";#N/A,#N/A,FALSE,"BSYS";#N/A,#N/A,FALSE,"NBFI";#N/A,#N/A,FALSE,"FSYS"}</definedName>
    <definedName name="DE" localSheetId="1" hidden="1">{#N/A,#N/A,FALSE,"CREDIT"}</definedName>
    <definedName name="DE" localSheetId="2" hidden="1">{#N/A,#N/A,FALSE,"CREDIT"}</definedName>
    <definedName name="DE" localSheetId="3" hidden="1">{#N/A,#N/A,FALSE,"CREDIT"}</definedName>
    <definedName name="DE" hidden="1">{#N/A,#N/A,FALSE,"CREDIT"}</definedName>
    <definedName name="E" localSheetId="1" hidden="1">{#N/A,#N/A,FALSE,"DEPO"}</definedName>
    <definedName name="E" localSheetId="2" hidden="1">{#N/A,#N/A,FALSE,"DEPO"}</definedName>
    <definedName name="E" localSheetId="3" hidden="1">{#N/A,#N/A,FALSE,"DEPO"}</definedName>
    <definedName name="E" hidden="1">{#N/A,#N/A,FALSE,"DEPO"}</definedName>
    <definedName name="EEE" localSheetId="1" hidden="1">{#N/A,#N/A,FALSE,"EXCISE"}</definedName>
    <definedName name="EEE" localSheetId="2" hidden="1">{#N/A,#N/A,FALSE,"EXCISE"}</definedName>
    <definedName name="EEE" localSheetId="3" hidden="1">{#N/A,#N/A,FALSE,"EXCISE"}</definedName>
    <definedName name="EEE" hidden="1">{#N/A,#N/A,FALSE,"EXCISE"}</definedName>
    <definedName name="F" localSheetId="1" hidden="1">{#N/A,#N/A,FALSE,"CB";#N/A,#N/A,FALSE,"CMB";#N/A,#N/A,FALSE,"NBFI"}</definedName>
    <definedName name="F" localSheetId="2" hidden="1">{#N/A,#N/A,FALSE,"CB";#N/A,#N/A,FALSE,"CMB";#N/A,#N/A,FALSE,"NBFI"}</definedName>
    <definedName name="F" localSheetId="3" hidden="1">{#N/A,#N/A,FALSE,"CB";#N/A,#N/A,FALSE,"CMB";#N/A,#N/A,FALSE,"NBFI"}</definedName>
    <definedName name="F" hidden="1">{#N/A,#N/A,FALSE,"CB";#N/A,#N/A,FALSE,"CMB";#N/A,#N/A,FALSE,"NBFI"}</definedName>
    <definedName name="FFF" localSheetId="1" hidden="1">{#N/A,#N/A,FALSE,"CB";#N/A,#N/A,FALSE,"CMB";#N/A,#N/A,FALSE,"BSYS";#N/A,#N/A,FALSE,"NBFI";#N/A,#N/A,FALSE,"FSYS"}</definedName>
    <definedName name="FFF" localSheetId="2" hidden="1">{#N/A,#N/A,FALSE,"CB";#N/A,#N/A,FALSE,"CMB";#N/A,#N/A,FALSE,"BSYS";#N/A,#N/A,FALSE,"NBFI";#N/A,#N/A,FALSE,"FSYS"}</definedName>
    <definedName name="FFF" localSheetId="3" hidden="1">{#N/A,#N/A,FALSE,"CB";#N/A,#N/A,FALSE,"CMB";#N/A,#N/A,FALSE,"BSYS";#N/A,#N/A,FALSE,"NBFI";#N/A,#N/A,FALSE,"FSYS"}</definedName>
    <definedName name="FFF" hidden="1">{#N/A,#N/A,FALSE,"CB";#N/A,#N/A,FALSE,"CMB";#N/A,#N/A,FALSE,"BSYS";#N/A,#N/A,FALSE,"NBFI";#N/A,#N/A,FALSE,"FSYS"}</definedName>
    <definedName name="H" localSheetId="1" hidden="1">{#N/A,#N/A,FALSE,"BANKS"}</definedName>
    <definedName name="H" localSheetId="2" hidden="1">{#N/A,#N/A,FALSE,"BANKS"}</definedName>
    <definedName name="H" localSheetId="3" hidden="1">{#N/A,#N/A,FALSE,"BANKS"}</definedName>
    <definedName name="H" hidden="1">{#N/A,#N/A,FALSE,"BANKS"}</definedName>
    <definedName name="hello" localSheetId="1"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hidden="1">{#N/A,#N/A,FALSE,"CB";#N/A,#N/A,FALSE,"CMB";#N/A,#N/A,FALSE,"BSYS";#N/A,#N/A,FALSE,"NBFI";#N/A,#N/A,FALSE,"FSYS"}</definedName>
    <definedName name="iva" localSheetId="1" hidden="1">{#N/A,#N/A,FALSE,"CB";#N/A,#N/A,FALSE,"CMB";#N/A,#N/A,FALSE,"NBFI"}</definedName>
    <definedName name="iva" localSheetId="2" hidden="1">{#N/A,#N/A,FALSE,"CB";#N/A,#N/A,FALSE,"CMB";#N/A,#N/A,FALSE,"NBFI"}</definedName>
    <definedName name="iva" localSheetId="3" hidden="1">{#N/A,#N/A,FALSE,"CB";#N/A,#N/A,FALSE,"CMB";#N/A,#N/A,FALSE,"NBFI"}</definedName>
    <definedName name="iva" hidden="1">{#N/A,#N/A,FALSE,"CB";#N/A,#N/A,FALSE,"CMB";#N/A,#N/A,FALSE,"NBFI"}</definedName>
    <definedName name="jan" localSheetId="1" hidden="1">{#N/A,#N/A,FALSE,"CB";#N/A,#N/A,FALSE,"CMB";#N/A,#N/A,FALSE,"NBFI"}</definedName>
    <definedName name="jan" localSheetId="2" hidden="1">{#N/A,#N/A,FALSE,"CB";#N/A,#N/A,FALSE,"CMB";#N/A,#N/A,FALSE,"NBFI"}</definedName>
    <definedName name="jan" localSheetId="3" hidden="1">{#N/A,#N/A,FALSE,"CB";#N/A,#N/A,FALSE,"CMB";#N/A,#N/A,FALSE,"NBFI"}</definedName>
    <definedName name="jan" hidden="1">{#N/A,#N/A,FALSE,"CB";#N/A,#N/A,FALSE,"CMB";#N/A,#N/A,FALSE,"NBFI"}</definedName>
    <definedName name="qqq" localSheetId="1" hidden="1">{#N/A,#N/A,FALSE,"EXTRABUDGT"}</definedName>
    <definedName name="qqq" localSheetId="2" hidden="1">{#N/A,#N/A,FALSE,"EXTRABUDGT"}</definedName>
    <definedName name="qqq" localSheetId="3" hidden="1">{#N/A,#N/A,FALSE,"EXTRABUDGT"}</definedName>
    <definedName name="qqq" hidden="1">{#N/A,#N/A,FALSE,"EXTRABUDGT"}</definedName>
    <definedName name="wrn.BANKS." localSheetId="1" hidden="1">{#N/A,#N/A,FALSE,"BANKS"}</definedName>
    <definedName name="wrn.BANKS." localSheetId="2" hidden="1">{#N/A,#N/A,FALSE,"BANKS"}</definedName>
    <definedName name="wrn.BANKS." localSheetId="3" hidden="1">{#N/A,#N/A,FALSE,"BANKS"}</definedName>
    <definedName name="wrn.BANKS." hidden="1">{#N/A,#N/A,FALSE,"BANKS"}</definedName>
    <definedName name="wrn.BOP." localSheetId="1" hidden="1">{#N/A,#N/A,FALSE,"BOP"}</definedName>
    <definedName name="wrn.BOP." localSheetId="2" hidden="1">{#N/A,#N/A,FALSE,"BOP"}</definedName>
    <definedName name="wrn.BOP." localSheetId="3" hidden="1">{#N/A,#N/A,FALSE,"BOP"}</definedName>
    <definedName name="wrn.BOP." hidden="1">{#N/A,#N/A,FALSE,"BOP"}</definedName>
    <definedName name="wrn.CREDIT." localSheetId="1" hidden="1">{#N/A,#N/A,FALSE,"CREDIT"}</definedName>
    <definedName name="wrn.CREDIT." localSheetId="2" hidden="1">{#N/A,#N/A,FALSE,"CREDIT"}</definedName>
    <definedName name="wrn.CREDIT." localSheetId="3" hidden="1">{#N/A,#N/A,FALSE,"CREDIT"}</definedName>
    <definedName name="wrn.CREDIT." hidden="1">{#N/A,#N/A,FALSE,"CREDIT"}</definedName>
    <definedName name="wrn.DEBTSVC." localSheetId="1" hidden="1">{#N/A,#N/A,FALSE,"DEBTSVC"}</definedName>
    <definedName name="wrn.DEBTSVC." localSheetId="2" hidden="1">{#N/A,#N/A,FALSE,"DEBTSVC"}</definedName>
    <definedName name="wrn.DEBTSVC." localSheetId="3" hidden="1">{#N/A,#N/A,FALSE,"DEBTSVC"}</definedName>
    <definedName name="wrn.DEBTSVC." hidden="1">{#N/A,#N/A,FALSE,"DEBTSVC"}</definedName>
    <definedName name="wrn.DEPO." localSheetId="1" hidden="1">{#N/A,#N/A,FALSE,"DEPO"}</definedName>
    <definedName name="wrn.DEPO." localSheetId="2" hidden="1">{#N/A,#N/A,FALSE,"DEPO"}</definedName>
    <definedName name="wrn.DEPO." localSheetId="3" hidden="1">{#N/A,#N/A,FALSE,"DEPO"}</definedName>
    <definedName name="wrn.DEPO." hidden="1">{#N/A,#N/A,FALSE,"DEPO"}</definedName>
    <definedName name="wrn.EXCISE." localSheetId="1" hidden="1">{#N/A,#N/A,FALSE,"EXCISE"}</definedName>
    <definedName name="wrn.EXCISE." localSheetId="2" hidden="1">{#N/A,#N/A,FALSE,"EXCISE"}</definedName>
    <definedName name="wrn.EXCISE." localSheetId="3" hidden="1">{#N/A,#N/A,FALSE,"EXCISE"}</definedName>
    <definedName name="wrn.EXCISE." hidden="1">{#N/A,#N/A,FALSE,"EXCISE"}</definedName>
    <definedName name="wrn.EXRATE." localSheetId="1" hidden="1">{#N/A,#N/A,FALSE,"EXRATE"}</definedName>
    <definedName name="wrn.EXRATE." localSheetId="2" hidden="1">{#N/A,#N/A,FALSE,"EXRATE"}</definedName>
    <definedName name="wrn.EXRATE." localSheetId="3" hidden="1">{#N/A,#N/A,FALSE,"EXRATE"}</definedName>
    <definedName name="wrn.EXRATE." hidden="1">{#N/A,#N/A,FALSE,"EXRATE"}</definedName>
    <definedName name="wrn.EXTDEBT." localSheetId="1" hidden="1">{#N/A,#N/A,FALSE,"EXTDEBT"}</definedName>
    <definedName name="wrn.EXTDEBT." localSheetId="2" hidden="1">{#N/A,#N/A,FALSE,"EXTDEBT"}</definedName>
    <definedName name="wrn.EXTDEBT." localSheetId="3" hidden="1">{#N/A,#N/A,FALSE,"EXTDEBT"}</definedName>
    <definedName name="wrn.EXTDEBT." hidden="1">{#N/A,#N/A,FALSE,"EXTDEBT"}</definedName>
    <definedName name="wrn.EXTRABUDGT." localSheetId="1" hidden="1">{#N/A,#N/A,FALSE,"EXTRABUDGT"}</definedName>
    <definedName name="wrn.EXTRABUDGT." localSheetId="2" hidden="1">{#N/A,#N/A,FALSE,"EXTRABUDGT"}</definedName>
    <definedName name="wrn.EXTRABUDGT." localSheetId="3" hidden="1">{#N/A,#N/A,FALSE,"EXTRABUDGT"}</definedName>
    <definedName name="wrn.EXTRABUDGT." hidden="1">{#N/A,#N/A,FALSE,"EXTRABUDGT"}</definedName>
    <definedName name="wrn.EXTRABUDGT2." localSheetId="1" hidden="1">{#N/A,#N/A,FALSE,"EXTRABUDGT2"}</definedName>
    <definedName name="wrn.EXTRABUDGT2." localSheetId="2" hidden="1">{#N/A,#N/A,FALSE,"EXTRABUDGT2"}</definedName>
    <definedName name="wrn.EXTRABUDGT2." localSheetId="3" hidden="1">{#N/A,#N/A,FALSE,"EXTRABUDGT2"}</definedName>
    <definedName name="wrn.EXTRABUDGT2." hidden="1">{#N/A,#N/A,FALSE,"EXTRABUDGT2"}</definedName>
    <definedName name="wrn.GDP." localSheetId="1" hidden="1">{#N/A,#N/A,FALSE,"GDP_ORIGIN";#N/A,#N/A,FALSE,"EMP_POP"}</definedName>
    <definedName name="wrn.GDP." localSheetId="2" hidden="1">{#N/A,#N/A,FALSE,"GDP_ORIGIN";#N/A,#N/A,FALSE,"EMP_POP"}</definedName>
    <definedName name="wrn.GDP." localSheetId="3" hidden="1">{#N/A,#N/A,FALSE,"GDP_ORIGIN";#N/A,#N/A,FALSE,"EMP_POP"}</definedName>
    <definedName name="wrn.GDP." hidden="1">{#N/A,#N/A,FALSE,"GDP_ORIGIN";#N/A,#N/A,FALSE,"EMP_POP"}</definedName>
    <definedName name="wrn.GGOVT." localSheetId="1" hidden="1">{#N/A,#N/A,FALSE,"GGOVT"}</definedName>
    <definedName name="wrn.GGOVT." localSheetId="2" hidden="1">{#N/A,#N/A,FALSE,"GGOVT"}</definedName>
    <definedName name="wrn.GGOVT." localSheetId="3" hidden="1">{#N/A,#N/A,FALSE,"GGOVT"}</definedName>
    <definedName name="wrn.GGOVT." hidden="1">{#N/A,#N/A,FALSE,"GGOVT"}</definedName>
    <definedName name="wrn.GGOVT2." localSheetId="1" hidden="1">{#N/A,#N/A,FALSE,"GGOVT2"}</definedName>
    <definedName name="wrn.GGOVT2." localSheetId="2" hidden="1">{#N/A,#N/A,FALSE,"GGOVT2"}</definedName>
    <definedName name="wrn.GGOVT2." localSheetId="3" hidden="1">{#N/A,#N/A,FALSE,"GGOVT2"}</definedName>
    <definedName name="wrn.GGOVT2." hidden="1">{#N/A,#N/A,FALSE,"GGOVT2"}</definedName>
    <definedName name="wrn.GGOVTPC." localSheetId="1" hidden="1">{#N/A,#N/A,FALSE,"GGOVT%"}</definedName>
    <definedName name="wrn.GGOVTPC." localSheetId="2" hidden="1">{#N/A,#N/A,FALSE,"GGOVT%"}</definedName>
    <definedName name="wrn.GGOVTPC." localSheetId="3" hidden="1">{#N/A,#N/A,FALSE,"GGOVT%"}</definedName>
    <definedName name="wrn.GGOVTPC." hidden="1">{#N/A,#N/A,FALSE,"GGOVT%"}</definedName>
    <definedName name="wrn.INCOMETX." localSheetId="1" hidden="1">{#N/A,#N/A,FALSE,"INCOMETX"}</definedName>
    <definedName name="wrn.INCOMETX." localSheetId="2" hidden="1">{#N/A,#N/A,FALSE,"INCOMETX"}</definedName>
    <definedName name="wrn.INCOMETX." localSheetId="3" hidden="1">{#N/A,#N/A,FALSE,"INCOMETX"}</definedName>
    <definedName name="wrn.INCOMETX." hidden="1">{#N/A,#N/A,FALSE,"INCOMETX"}</definedName>
    <definedName name="wrn.INTERST." localSheetId="1" hidden="1">{#N/A,#N/A,FALSE,"INTERST"}</definedName>
    <definedName name="wrn.INTERST." localSheetId="2" hidden="1">{#N/A,#N/A,FALSE,"INTERST"}</definedName>
    <definedName name="wrn.INTERST." localSheetId="3" hidden="1">{#N/A,#N/A,FALSE,"INTERST"}</definedName>
    <definedName name="wrn.INTERST." hidden="1">{#N/A,#N/A,FALSE,"INTERST"}</definedName>
    <definedName name="wrn.MAIN." localSheetId="1"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hidden="1">{#N/A,#N/A,FALSE,"CB";#N/A,#N/A,FALSE,"CMB";#N/A,#N/A,FALSE,"BSYS";#N/A,#N/A,FALSE,"NBFI";#N/A,#N/A,FALSE,"FSYS"}</definedName>
    <definedName name="wrn.MIT." localSheetId="1" hidden="1">{#N/A,#N/A,FALSE,"CB";#N/A,#N/A,FALSE,"CMB";#N/A,#N/A,FALSE,"NBFI"}</definedName>
    <definedName name="wrn.MIT." localSheetId="2" hidden="1">{#N/A,#N/A,FALSE,"CB";#N/A,#N/A,FALSE,"CMB";#N/A,#N/A,FALSE,"NBFI"}</definedName>
    <definedName name="wrn.MIT." localSheetId="3" hidden="1">{#N/A,#N/A,FALSE,"CB";#N/A,#N/A,FALSE,"CMB";#N/A,#N/A,FALSE,"NBFI"}</definedName>
    <definedName name="wrn.MIT." hidden="1">{#N/A,#N/A,FALSE,"CB";#N/A,#N/A,FALSE,"CMB";#N/A,#N/A,FALSE,"NBFI"}</definedName>
    <definedName name="wrn.MS." localSheetId="1" hidden="1">{#N/A,#N/A,FALSE,"MS"}</definedName>
    <definedName name="wrn.MS." localSheetId="2" hidden="1">{#N/A,#N/A,FALSE,"MS"}</definedName>
    <definedName name="wrn.MS." localSheetId="3" hidden="1">{#N/A,#N/A,FALSE,"MS"}</definedName>
    <definedName name="wrn.MS." hidden="1">{#N/A,#N/A,FALSE,"MS"}</definedName>
    <definedName name="wrn.NBG." localSheetId="1" hidden="1">{#N/A,#N/A,FALSE,"NBG"}</definedName>
    <definedName name="wrn.NBG." localSheetId="2" hidden="1">{#N/A,#N/A,FALSE,"NBG"}</definedName>
    <definedName name="wrn.NBG." localSheetId="3" hidden="1">{#N/A,#N/A,FALSE,"NBG"}</definedName>
    <definedName name="wrn.NBG." hidden="1">{#N/A,#N/A,FALSE,"NBG"}</definedName>
    <definedName name="wrn.PCPI." localSheetId="1" hidden="1">{#N/A,#N/A,FALSE,"PCPI"}</definedName>
    <definedName name="wrn.PCPI." localSheetId="2" hidden="1">{#N/A,#N/A,FALSE,"PCPI"}</definedName>
    <definedName name="wrn.PCPI." localSheetId="3" hidden="1">{#N/A,#N/A,FALSE,"PCPI"}</definedName>
    <definedName name="wrn.PCPI." hidden="1">{#N/A,#N/A,FALSE,"PCPI"}</definedName>
    <definedName name="wrn.PENSION." localSheetId="1" hidden="1">{#N/A,#N/A,FALSE,"PENSION"}</definedName>
    <definedName name="wrn.PENSION." localSheetId="2" hidden="1">{#N/A,#N/A,FALSE,"PENSION"}</definedName>
    <definedName name="wrn.PENSION." localSheetId="3" hidden="1">{#N/A,#N/A,FALSE,"PENSION"}</definedName>
    <definedName name="wrn.PENSION." hidden="1">{#N/A,#N/A,FALSE,"PENSION"}</definedName>
    <definedName name="wrn.PRUDENT." localSheetId="1" hidden="1">{#N/A,#N/A,FALSE,"PRUDENT"}</definedName>
    <definedName name="wrn.PRUDENT." localSheetId="2" hidden="1">{#N/A,#N/A,FALSE,"PRUDENT"}</definedName>
    <definedName name="wrn.PRUDENT." localSheetId="3" hidden="1">{#N/A,#N/A,FALSE,"PRUDENT"}</definedName>
    <definedName name="wrn.PRUDENT." hidden="1">{#N/A,#N/A,FALSE,"PRUDENT"}</definedName>
    <definedName name="wrn.PUBLEXP." localSheetId="1" hidden="1">{#N/A,#N/A,FALSE,"PUBLEXP"}</definedName>
    <definedName name="wrn.PUBLEXP." localSheetId="2" hidden="1">{#N/A,#N/A,FALSE,"PUBLEXP"}</definedName>
    <definedName name="wrn.PUBLEXP." localSheetId="3" hidden="1">{#N/A,#N/A,FALSE,"PUBLEXP"}</definedName>
    <definedName name="wrn.PUBLEXP." hidden="1">{#N/A,#N/A,FALSE,"PUBLEXP"}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2" hidden="1">{#N/A,#N/A,FALSE,"REVSHARE"}</definedName>
    <definedName name="wrn.REVSHARE." localSheetId="3" hidden="1">{#N/A,#N/A,FALSE,"REVSHARE"}</definedName>
    <definedName name="wrn.REVSHARE." hidden="1">{#N/A,#N/A,FALSE,"REVSHARE"}</definedName>
    <definedName name="wrn.Staff._.Report._.Tables." localSheetId="1"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hidden="1">{#N/A,#N/A,FALSE,"SRFSYS";#N/A,#N/A,FALSE,"SRBSYS"}</definedName>
    <definedName name="wrn.STATE." localSheetId="1" hidden="1">{#N/A,#N/A,FALSE,"STATE"}</definedName>
    <definedName name="wrn.STATE." localSheetId="2" hidden="1">{#N/A,#N/A,FALSE,"STATE"}</definedName>
    <definedName name="wrn.STATE." localSheetId="3" hidden="1">{#N/A,#N/A,FALSE,"STATE"}</definedName>
    <definedName name="wrn.STATE." hidden="1">{#N/A,#N/A,FALSE,"STATE"}</definedName>
    <definedName name="wrn.TAXARREARS." localSheetId="1" hidden="1">{#N/A,#N/A,FALSE,"TAXARREARS"}</definedName>
    <definedName name="wrn.TAXARREARS." localSheetId="2" hidden="1">{#N/A,#N/A,FALSE,"TAXARREARS"}</definedName>
    <definedName name="wrn.TAXARREARS." localSheetId="3" hidden="1">{#N/A,#N/A,FALSE,"TAXARREARS"}</definedName>
    <definedName name="wrn.TAXARREARS." hidden="1">{#N/A,#N/A,FALSE,"TAXARREARS"}</definedName>
    <definedName name="wrn.TAXPAYRS." localSheetId="1" hidden="1">{#N/A,#N/A,FALSE,"TAXPAYRS"}</definedName>
    <definedName name="wrn.TAXPAYRS." localSheetId="2" hidden="1">{#N/A,#N/A,FALSE,"TAXPAYRS"}</definedName>
    <definedName name="wrn.TAXPAYRS." localSheetId="3" hidden="1">{#N/A,#N/A,FALSE,"TAXPAYRS"}</definedName>
    <definedName name="wrn.TAXPAYRS." hidden="1">{#N/A,#N/A,FALSE,"TAXPAYRS"}</definedName>
    <definedName name="wrn.TRADE." localSheetId="1" hidden="1">{#N/A,#N/A,FALSE,"TRADE"}</definedName>
    <definedName name="wrn.TRADE." localSheetId="2" hidden="1">{#N/A,#N/A,FALSE,"TRADE"}</definedName>
    <definedName name="wrn.TRADE." localSheetId="3" hidden="1">{#N/A,#N/A,FALSE,"TRADE"}</definedName>
    <definedName name="wrn.TRADE." hidden="1">{#N/A,#N/A,FALSE,"TRADE"}</definedName>
    <definedName name="wrn.TRANSPORT." localSheetId="1" hidden="1">{#N/A,#N/A,FALSE,"TRANPORT"}</definedName>
    <definedName name="wrn.TRANSPORT." localSheetId="2" hidden="1">{#N/A,#N/A,FALSE,"TRANPORT"}</definedName>
    <definedName name="wrn.TRANSPORT." localSheetId="3" hidden="1">{#N/A,#N/A,FALSE,"TRANPORT"}</definedName>
    <definedName name="wrn.TRANSPORT." hidden="1">{#N/A,#N/A,FALSE,"TRANPORT"}</definedName>
    <definedName name="wrn.UNEMPL." localSheetId="1" hidden="1">{#N/A,#N/A,FALSE,"EMP_POP";#N/A,#N/A,FALSE,"UNEMPL"}</definedName>
    <definedName name="wrn.UNEMPL." localSheetId="2" hidden="1">{#N/A,#N/A,FALSE,"EMP_POP";#N/A,#N/A,FALSE,"UNEMPL"}</definedName>
    <definedName name="wrn.UNEMPL." localSheetId="3" hidden="1">{#N/A,#N/A,FALSE,"EMP_POP";#N/A,#N/A,FALSE,"UNEMPL"}</definedName>
    <definedName name="wrn.UNEMPL." hidden="1">{#N/A,#N/A,FALSE,"EMP_POP";#N/A,#N/A,FALSE,"UNEMPL"}</definedName>
    <definedName name="wrn.WAGES." localSheetId="1" hidden="1">{#N/A,#N/A,FALSE,"WAGES"}</definedName>
    <definedName name="wrn.WAGES." localSheetId="2" hidden="1">{#N/A,#N/A,FALSE,"WAGES"}</definedName>
    <definedName name="wrn.WAGES." localSheetId="3" hidden="1">{#N/A,#N/A,FALSE,"WAGES"}</definedName>
    <definedName name="wrn.WAGES." hidden="1">{#N/A,#N/A,FALSE,"WAGES"}</definedName>
    <definedName name="yyy" localSheetId="1" hidden="1">{#N/A,#N/A,FALSE,"MS"}</definedName>
    <definedName name="yyy" localSheetId="2" hidden="1">{#N/A,#N/A,FALSE,"MS"}</definedName>
    <definedName name="yyy" localSheetId="3" hidden="1">{#N/A,#N/A,FALSE,"MS"}</definedName>
    <definedName name="yyy" hidden="1">{#N/A,#N/A,FALSE,"MS"}</definedName>
    <definedName name="yyyyy" localSheetId="1" hidden="1">{#N/A,#N/A,FALSE,"INTERST"}</definedName>
    <definedName name="yyyyy" localSheetId="2" hidden="1">{#N/A,#N/A,FALSE,"INTERST"}</definedName>
    <definedName name="yyyyy" localSheetId="3" hidden="1">{#N/A,#N/A,FALSE,"INTERST"}</definedName>
    <definedName name="yyyyy" hidden="1">{#N/A,#N/A,FALSE,"INTERST"}</definedName>
    <definedName name="Z_05AB59A7_9F04_4F70_A17E_8EF60EF35C7C_.wvu.PrintArea" localSheetId="1" hidden="1">'Centralna država-ek klas'!#REF!</definedName>
    <definedName name="Z_05AB59A7_9F04_4F70_A17E_8EF60EF35C7C_.wvu.PrintArea" localSheetId="2" hidden="1">'Lokalna država-ek klas '!#REF!</definedName>
    <definedName name="Z_05AB59A7_9F04_4F70_A17E_8EF60EF35C7C_.wvu.PrintArea" localSheetId="3" hidden="1">'Opšta država-ek klas'!#REF!</definedName>
    <definedName name="Z_636A372C_EE02_4B23_8381_E3299ADF8816_.wvu.Cols" localSheetId="1" hidden="1">'Centralna država-ek klas'!#REF!</definedName>
    <definedName name="Z_636A372C_EE02_4B23_8381_E3299ADF8816_.wvu.Cols" localSheetId="2" hidden="1">'Lokalna država-ek klas '!#REF!</definedName>
    <definedName name="Z_636A372C_EE02_4B23_8381_E3299ADF8816_.wvu.Cols" localSheetId="3" hidden="1">'Opšta država-ek klas'!#REF!</definedName>
    <definedName name="Z_7AC1CC92_093E_4DA9_98F8_470D5521A68C_.wvu.Rows" localSheetId="1" hidden="1">'Centralna država-ek klas'!#REF!,'Centralna država-ek klas'!$47:$50,'Centralna država-ek klas'!$52:$53,'Centralna država-ek klas'!$65:$65</definedName>
    <definedName name="Z_7AC1CC92_093E_4DA9_98F8_470D5521A68C_.wvu.Rows" localSheetId="2" hidden="1">'Lokalna država-ek klas '!#REF!,'Lokalna država-ek klas '!$45:$48,'Lokalna država-ek klas '!#REF!,'Lokalna država-ek klas '!$58:$58</definedName>
    <definedName name="Z_7AC1CC92_093E_4DA9_98F8_470D5521A68C_.wvu.Rows" localSheetId="3" hidden="1">'Opšta država-ek klas'!#REF!,'Opšta država-ek klas'!$35:$38,'Opšta država-ek klas'!#REF!,'Opšta država-ek klas'!$48:$48</definedName>
    <definedName name="Z_A32CDCC2_9D7B_41FA_91EC_562A88521235_.wvu.Cols" localSheetId="1" hidden="1">'Centralna država-ek klas'!#REF!,'Centralna država-ek klas'!#REF!</definedName>
    <definedName name="Z_A32CDCC2_9D7B_41FA_91EC_562A88521235_.wvu.Cols" localSheetId="2" hidden="1">'Lokalna država-ek klas '!#REF!,'Lokalna država-ek klas '!#REF!</definedName>
    <definedName name="Z_A32CDCC2_9D7B_41FA_91EC_562A88521235_.wvu.Cols" localSheetId="3" hidden="1">'Opšta država-ek klas'!#REF!,'Opšta država-ek klas'!#REF!</definedName>
    <definedName name="Z_F37FAB72_D883_4CEB_A5EC_0FA851AD2DC3_.wvu.Cols" localSheetId="1" hidden="1">'Centralna država-ek klas'!#REF!</definedName>
    <definedName name="Z_F37FAB72_D883_4CEB_A5EC_0FA851AD2DC3_.wvu.Cols" localSheetId="2" hidden="1">'Lokalna država-ek klas '!#REF!</definedName>
    <definedName name="Z_F37FAB72_D883_4CEB_A5EC_0FA851AD2DC3_.wvu.Cols" localSheetId="3" hidden="1">'Opšta država-ek klas'!#REF!</definedName>
  </definedNames>
  <calcPr calcId="191029"/>
  <customWorkbookViews>
    <customWorkbookView name="RATKO - Personal View" guid="{A4D59F75-8091-4878-A19C-E6F7EFCC98D0}" mergeInterval="0" personalView="1" maximized="1" windowWidth="1276" windowHeight="850" activeSheetId="5"/>
    <customWorkbookView name="pc - Personal View" guid="{5F444141-AB98-4370-9413-F1F0A45DC16B}" mergeInterval="0" personalView="1" maximized="1" windowWidth="1276" windowHeight="874" activeSheetId="5"/>
    <customWorkbookView name="iva.vukovic - Personal View" guid="{E484E83A-8AE1-4ACE-A5D4-7D98A52A9B4B}" mergeInterval="0" personalView="1" maximized="1" windowWidth="1276" windowHeight="856" tabRatio="796" activeSheetId="3"/>
  </customWorkbookViews>
  <fileRecoveryPr autoRecover="0"/>
</workbook>
</file>

<file path=xl/calcChain.xml><?xml version="1.0" encoding="utf-8"?>
<calcChain xmlns="http://schemas.openxmlformats.org/spreadsheetml/2006/main">
  <c r="H41" i="44" l="1"/>
  <c r="L51" i="43" l="1"/>
  <c r="L52" i="43"/>
  <c r="H51" i="43"/>
  <c r="L65" i="43"/>
  <c r="L64" i="43"/>
  <c r="H65" i="43"/>
  <c r="H64" i="43"/>
  <c r="L10" i="10"/>
  <c r="H10" i="10"/>
  <c r="L63" i="10"/>
  <c r="H63" i="10"/>
  <c r="L28" i="10"/>
  <c r="H28" i="10"/>
  <c r="L37" i="10"/>
  <c r="H37" i="10"/>
  <c r="L58" i="10"/>
  <c r="H58" i="10"/>
  <c r="L74" i="10"/>
  <c r="H75" i="10"/>
  <c r="H74" i="10"/>
  <c r="I15" i="10" l="1"/>
  <c r="I60" i="43" l="1"/>
  <c r="I38" i="43"/>
  <c r="I37" i="43" s="1"/>
  <c r="I30" i="43"/>
  <c r="I19" i="43"/>
  <c r="I12" i="43"/>
  <c r="I7" i="43"/>
  <c r="I6" i="43" l="1"/>
  <c r="I59" i="43" s="1"/>
  <c r="I55" i="43" l="1"/>
  <c r="I57" i="43" s="1"/>
  <c r="I66" i="43" s="1"/>
  <c r="I73" i="43" s="1"/>
  <c r="I67" i="43" s="1"/>
  <c r="I58" i="43" l="1"/>
  <c r="C12" i="43"/>
  <c r="E12" i="43" l="1"/>
  <c r="E30" i="43" l="1"/>
  <c r="E7" i="43"/>
  <c r="E19" i="43"/>
  <c r="C2" i="43" l="1"/>
  <c r="D70" i="43" s="1"/>
  <c r="C20" i="10" l="1"/>
  <c r="K24" i="43" l="1"/>
  <c r="L24" i="43"/>
  <c r="D12" i="43" l="1"/>
  <c r="I67" i="10" l="1"/>
  <c r="I55" i="44" l="1"/>
  <c r="J55" i="44" s="1"/>
  <c r="E55" i="44"/>
  <c r="C55" i="44"/>
  <c r="K65" i="43"/>
  <c r="G65" i="43"/>
  <c r="J71" i="10"/>
  <c r="K71" i="10"/>
  <c r="L71" i="10"/>
  <c r="F71" i="10"/>
  <c r="G71" i="10"/>
  <c r="H71" i="10"/>
  <c r="D71" i="10"/>
  <c r="L55" i="44" l="1"/>
  <c r="G55" i="44"/>
  <c r="K55" i="44"/>
  <c r="H55" i="44"/>
  <c r="L71" i="43"/>
  <c r="K71" i="43"/>
  <c r="H71" i="43"/>
  <c r="G71" i="43"/>
  <c r="I61" i="44"/>
  <c r="J61" i="44" s="1"/>
  <c r="E61" i="44"/>
  <c r="C61" i="44"/>
  <c r="I2" i="43"/>
  <c r="J24" i="43" s="1"/>
  <c r="E2" i="43"/>
  <c r="F24" i="43" s="1"/>
  <c r="D25" i="43" l="1"/>
  <c r="D22" i="43"/>
  <c r="D23" i="43"/>
  <c r="J71" i="43"/>
  <c r="J65" i="43"/>
  <c r="F71" i="43"/>
  <c r="F65" i="43"/>
  <c r="D71" i="43"/>
  <c r="D65" i="43"/>
  <c r="K61" i="44"/>
  <c r="H61" i="44"/>
  <c r="L61" i="44"/>
  <c r="G61" i="44"/>
  <c r="L77" i="10" l="1"/>
  <c r="K77" i="10"/>
  <c r="J77" i="10"/>
  <c r="H77" i="10"/>
  <c r="G77" i="10"/>
  <c r="F77" i="10"/>
  <c r="D77" i="10"/>
  <c r="H59" i="10" l="1"/>
  <c r="E67" i="10"/>
  <c r="H60" i="10" l="1"/>
  <c r="J58" i="10" l="1"/>
  <c r="C67" i="10" l="1"/>
  <c r="D68" i="10" l="1"/>
  <c r="F68" i="10"/>
  <c r="I43" i="44" l="1"/>
  <c r="C38" i="43" l="1"/>
  <c r="C37" i="43" s="1"/>
  <c r="E38" i="43"/>
  <c r="E37" i="43" s="1"/>
  <c r="J74" i="10" l="1"/>
  <c r="J75" i="10"/>
  <c r="J76" i="10"/>
  <c r="I53" i="44" l="1"/>
  <c r="E60" i="43" l="1"/>
  <c r="C60" i="43"/>
  <c r="C51" i="44"/>
  <c r="E43" i="44"/>
  <c r="C43" i="44"/>
  <c r="F56" i="43" l="1"/>
  <c r="K68" i="10" l="1"/>
  <c r="K69" i="10"/>
  <c r="C8" i="44" l="1"/>
  <c r="I54" i="44" l="1"/>
  <c r="E54" i="44"/>
  <c r="C54" i="44"/>
  <c r="C7" i="10" l="1"/>
  <c r="C15" i="10"/>
  <c r="E2" i="44" l="1"/>
  <c r="C2" i="44"/>
  <c r="J63" i="43"/>
  <c r="D56" i="43"/>
  <c r="F61" i="44" l="1"/>
  <c r="F55" i="44"/>
  <c r="D61" i="44"/>
  <c r="D55" i="44"/>
  <c r="F17" i="46"/>
  <c r="I17" i="46" s="1"/>
  <c r="G15" i="46"/>
  <c r="G19" i="46" s="1"/>
  <c r="F15" i="46"/>
  <c r="F19" i="46" s="1"/>
  <c r="I19" i="46" s="1"/>
  <c r="D15" i="46"/>
  <c r="D19" i="46" s="1"/>
  <c r="C15" i="46"/>
  <c r="C19" i="46" s="1"/>
  <c r="F13" i="46"/>
  <c r="I13" i="46" s="1"/>
  <c r="J11" i="46"/>
  <c r="G11" i="46"/>
  <c r="J15" i="46" s="1"/>
  <c r="J19" i="46" s="1"/>
  <c r="F11" i="46"/>
  <c r="I15" i="46" s="1"/>
  <c r="F9" i="46"/>
  <c r="I9" i="46" s="1"/>
  <c r="I11" i="46" l="1"/>
  <c r="I62" i="44"/>
  <c r="J62" i="44" s="1"/>
  <c r="E62" i="44"/>
  <c r="F62" i="44" s="1"/>
  <c r="C62" i="44"/>
  <c r="D62" i="44" s="1"/>
  <c r="I60" i="44"/>
  <c r="E60" i="44"/>
  <c r="F60" i="44" s="1"/>
  <c r="C60" i="44"/>
  <c r="I59" i="44"/>
  <c r="J59" i="44" s="1"/>
  <c r="I58" i="44"/>
  <c r="J58" i="44" s="1"/>
  <c r="E59" i="44"/>
  <c r="E58" i="44"/>
  <c r="F58" i="44" s="1"/>
  <c r="C59" i="44"/>
  <c r="C58" i="44"/>
  <c r="I52" i="44"/>
  <c r="J52" i="44" s="1"/>
  <c r="I51" i="44"/>
  <c r="J51" i="44" s="1"/>
  <c r="E52" i="44"/>
  <c r="F52" i="44" s="1"/>
  <c r="E51" i="44"/>
  <c r="C52" i="44"/>
  <c r="D52" i="44" s="1"/>
  <c r="D51" i="44"/>
  <c r="I46" i="44"/>
  <c r="E46" i="44"/>
  <c r="F46" i="44" s="1"/>
  <c r="C46" i="44"/>
  <c r="D46" i="44" s="1"/>
  <c r="I44" i="44"/>
  <c r="J44" i="44" s="1"/>
  <c r="E44" i="44"/>
  <c r="F44" i="44" s="1"/>
  <c r="C44" i="44"/>
  <c r="D44" i="44" s="1"/>
  <c r="F43" i="44"/>
  <c r="D43" i="44"/>
  <c r="I42" i="44"/>
  <c r="J42" i="44" s="1"/>
  <c r="E42" i="44"/>
  <c r="F42" i="44" s="1"/>
  <c r="C42" i="44"/>
  <c r="D42" i="44" s="1"/>
  <c r="I41" i="44"/>
  <c r="E41" i="44"/>
  <c r="F41" i="44" s="1"/>
  <c r="C41" i="44"/>
  <c r="D41" i="44" s="1"/>
  <c r="I40" i="44"/>
  <c r="E40" i="44"/>
  <c r="F40" i="44" s="1"/>
  <c r="C40" i="44"/>
  <c r="D40" i="44" s="1"/>
  <c r="I39" i="44"/>
  <c r="J39" i="44" s="1"/>
  <c r="E39" i="44"/>
  <c r="F39" i="44" s="1"/>
  <c r="C39" i="44"/>
  <c r="I37" i="44"/>
  <c r="J37" i="44" s="1"/>
  <c r="I36" i="44"/>
  <c r="I35" i="44"/>
  <c r="J35" i="44" s="1"/>
  <c r="I34" i="44"/>
  <c r="J34" i="44" s="1"/>
  <c r="I33" i="44"/>
  <c r="J33" i="44" s="1"/>
  <c r="I32" i="44"/>
  <c r="I31" i="44"/>
  <c r="J31" i="44" s="1"/>
  <c r="I30" i="44"/>
  <c r="J30" i="44" s="1"/>
  <c r="I29" i="44"/>
  <c r="J29" i="44" s="1"/>
  <c r="E37" i="44"/>
  <c r="F37" i="44" s="1"/>
  <c r="E36" i="44"/>
  <c r="F36" i="44" s="1"/>
  <c r="E35" i="44"/>
  <c r="E34" i="44"/>
  <c r="F34" i="44" s="1"/>
  <c r="E33" i="44"/>
  <c r="F33" i="44" s="1"/>
  <c r="E32" i="44"/>
  <c r="F32" i="44" s="1"/>
  <c r="E31" i="44"/>
  <c r="F31" i="44" s="1"/>
  <c r="E30" i="44"/>
  <c r="F30" i="44" s="1"/>
  <c r="E29" i="44"/>
  <c r="F29" i="44" s="1"/>
  <c r="C30" i="44"/>
  <c r="D30" i="44" s="1"/>
  <c r="C31" i="44"/>
  <c r="D31" i="44" s="1"/>
  <c r="C32" i="44"/>
  <c r="D32" i="44" s="1"/>
  <c r="C33" i="44"/>
  <c r="C34" i="44"/>
  <c r="D34" i="44" s="1"/>
  <c r="C35" i="44"/>
  <c r="C36" i="44"/>
  <c r="D36" i="44" s="1"/>
  <c r="C37" i="44"/>
  <c r="C29" i="44"/>
  <c r="D29" i="44" s="1"/>
  <c r="I26" i="44"/>
  <c r="J26" i="44" s="1"/>
  <c r="E26" i="44"/>
  <c r="C26" i="44"/>
  <c r="I25" i="44"/>
  <c r="J25" i="44" s="1"/>
  <c r="E25" i="44"/>
  <c r="F25" i="44" s="1"/>
  <c r="C25" i="44"/>
  <c r="I21" i="44"/>
  <c r="J21" i="44" s="1"/>
  <c r="I20" i="44"/>
  <c r="I19" i="44"/>
  <c r="J19" i="44" s="1"/>
  <c r="I18" i="44"/>
  <c r="J18" i="44" s="1"/>
  <c r="E21" i="44"/>
  <c r="F21" i="44" s="1"/>
  <c r="E20" i="44"/>
  <c r="E19" i="44"/>
  <c r="F19" i="44" s="1"/>
  <c r="E18" i="44"/>
  <c r="F18" i="44" s="1"/>
  <c r="C19" i="44"/>
  <c r="C20" i="44"/>
  <c r="C21" i="44"/>
  <c r="D21" i="44" s="1"/>
  <c r="C18" i="44"/>
  <c r="D18" i="44" s="1"/>
  <c r="I16" i="44"/>
  <c r="J16" i="44" s="1"/>
  <c r="E16" i="44"/>
  <c r="C16" i="44"/>
  <c r="D16" i="44" s="1"/>
  <c r="I15" i="44"/>
  <c r="E15" i="44"/>
  <c r="F15" i="44" s="1"/>
  <c r="C15" i="44"/>
  <c r="I14" i="44"/>
  <c r="J14" i="44" s="1"/>
  <c r="E14" i="44"/>
  <c r="F14" i="44" s="1"/>
  <c r="C14" i="44"/>
  <c r="I13" i="44"/>
  <c r="E13" i="44"/>
  <c r="F13" i="44" s="1"/>
  <c r="C13" i="44"/>
  <c r="D13" i="44" s="1"/>
  <c r="I12" i="44"/>
  <c r="E12" i="44"/>
  <c r="F12" i="44" s="1"/>
  <c r="C12" i="44"/>
  <c r="D12" i="44" s="1"/>
  <c r="I11" i="44"/>
  <c r="E11" i="44"/>
  <c r="F11" i="44" s="1"/>
  <c r="C11" i="44"/>
  <c r="I10" i="44"/>
  <c r="J10" i="44" s="1"/>
  <c r="E10" i="44"/>
  <c r="C10" i="44"/>
  <c r="I9" i="44"/>
  <c r="J9" i="44" s="1"/>
  <c r="E9" i="44"/>
  <c r="F9" i="44" s="1"/>
  <c r="C9" i="44"/>
  <c r="I8" i="44"/>
  <c r="E8" i="44"/>
  <c r="F8" i="44" s="1"/>
  <c r="D8" i="44"/>
  <c r="L54" i="44"/>
  <c r="K54" i="44"/>
  <c r="J54" i="44"/>
  <c r="H54" i="44"/>
  <c r="G54" i="44"/>
  <c r="F54" i="44"/>
  <c r="D54" i="44"/>
  <c r="J41" i="44" l="1"/>
  <c r="L41" i="44"/>
  <c r="L25" i="44"/>
  <c r="H25" i="44"/>
  <c r="H20" i="44"/>
  <c r="D58" i="44"/>
  <c r="D20" i="44"/>
  <c r="H37" i="44"/>
  <c r="H33" i="44"/>
  <c r="L13" i="44"/>
  <c r="G20" i="44"/>
  <c r="L20" i="44"/>
  <c r="G14" i="44"/>
  <c r="K35" i="44"/>
  <c r="G39" i="44"/>
  <c r="G10" i="44"/>
  <c r="L15" i="44"/>
  <c r="K60" i="44"/>
  <c r="L36" i="44"/>
  <c r="K32" i="44"/>
  <c r="L31" i="44"/>
  <c r="D15" i="44"/>
  <c r="G51" i="44"/>
  <c r="K15" i="44"/>
  <c r="K43" i="44"/>
  <c r="K31" i="44"/>
  <c r="D35" i="44"/>
  <c r="J20" i="44"/>
  <c r="K20" i="44"/>
  <c r="J13" i="44"/>
  <c r="H19" i="44"/>
  <c r="F20" i="44"/>
  <c r="H12" i="44"/>
  <c r="L8" i="44"/>
  <c r="L12" i="44"/>
  <c r="G13" i="44"/>
  <c r="K13" i="44"/>
  <c r="L59" i="44"/>
  <c r="K51" i="44"/>
  <c r="L51" i="44"/>
  <c r="K26" i="44"/>
  <c r="K62" i="44"/>
  <c r="L62" i="44"/>
  <c r="H59" i="44"/>
  <c r="D39" i="44"/>
  <c r="K21" i="44"/>
  <c r="J8" i="44"/>
  <c r="J12" i="44"/>
  <c r="G60" i="44"/>
  <c r="H18" i="44"/>
  <c r="G9" i="44"/>
  <c r="L35" i="44"/>
  <c r="G12" i="44"/>
  <c r="G8" i="44"/>
  <c r="H13" i="44"/>
  <c r="H10" i="44"/>
  <c r="G36" i="44"/>
  <c r="G62" i="44"/>
  <c r="L60" i="44"/>
  <c r="H8" i="44"/>
  <c r="K9" i="44"/>
  <c r="G32" i="44"/>
  <c r="H36" i="44"/>
  <c r="H51" i="44"/>
  <c r="D60" i="44"/>
  <c r="K29" i="44"/>
  <c r="J32" i="44"/>
  <c r="J15" i="44"/>
  <c r="F51" i="44"/>
  <c r="G31" i="44"/>
  <c r="F10" i="44"/>
  <c r="K59" i="44"/>
  <c r="H62" i="44"/>
  <c r="D59" i="44"/>
  <c r="L53" i="44"/>
  <c r="H32" i="44"/>
  <c r="H39" i="44"/>
  <c r="L40" i="44"/>
  <c r="K10" i="44"/>
  <c r="D10" i="44"/>
  <c r="L10" i="44"/>
  <c r="J60" i="44"/>
  <c r="J36" i="44"/>
  <c r="L32" i="44"/>
  <c r="K36" i="44"/>
  <c r="H29" i="44"/>
  <c r="D33" i="44"/>
  <c r="D37" i="44"/>
  <c r="G35" i="44"/>
  <c r="K33" i="44"/>
  <c r="K37" i="44"/>
  <c r="L11" i="44"/>
  <c r="H44" i="44"/>
  <c r="G44" i="44"/>
  <c r="L44" i="44"/>
  <c r="K44" i="44"/>
  <c r="K39" i="44"/>
  <c r="L39" i="44"/>
  <c r="L26" i="44"/>
  <c r="L21" i="44"/>
  <c r="I17" i="44"/>
  <c r="J17" i="44" s="1"/>
  <c r="L14" i="44"/>
  <c r="K14" i="44"/>
  <c r="K8" i="44"/>
  <c r="K12" i="44"/>
  <c r="J11" i="44"/>
  <c r="K16" i="44"/>
  <c r="K11" i="44"/>
  <c r="E50" i="44"/>
  <c r="F50" i="44" s="1"/>
  <c r="H31" i="44"/>
  <c r="F35" i="44"/>
  <c r="G21" i="44"/>
  <c r="K58" i="44"/>
  <c r="G59" i="44"/>
  <c r="H60" i="44"/>
  <c r="K46" i="44"/>
  <c r="K34" i="44"/>
  <c r="G29" i="44"/>
  <c r="K30" i="44"/>
  <c r="H35" i="44"/>
  <c r="D26" i="44"/>
  <c r="H26" i="44"/>
  <c r="D19" i="44"/>
  <c r="H14" i="44"/>
  <c r="D14" i="44"/>
  <c r="H16" i="44"/>
  <c r="H11" i="44"/>
  <c r="G11" i="44"/>
  <c r="D11" i="44"/>
  <c r="C7" i="44"/>
  <c r="D7" i="44" s="1"/>
  <c r="D9" i="44"/>
  <c r="L9" i="44"/>
  <c r="F59" i="44"/>
  <c r="H58" i="44"/>
  <c r="G58" i="44"/>
  <c r="L58" i="44"/>
  <c r="J53" i="44"/>
  <c r="K53" i="44"/>
  <c r="F53" i="44"/>
  <c r="G53" i="44"/>
  <c r="H53" i="44"/>
  <c r="D53" i="44"/>
  <c r="C50" i="44"/>
  <c r="I50" i="44"/>
  <c r="J50" i="44" s="1"/>
  <c r="K52" i="44"/>
  <c r="G52" i="44"/>
  <c r="L52" i="44"/>
  <c r="H52" i="44"/>
  <c r="J46" i="44"/>
  <c r="G46" i="44"/>
  <c r="L46" i="44"/>
  <c r="H46" i="44"/>
  <c r="J43" i="44"/>
  <c r="G43" i="44"/>
  <c r="L43" i="44"/>
  <c r="H43" i="44"/>
  <c r="G42" i="44"/>
  <c r="L42" i="44"/>
  <c r="K42" i="44"/>
  <c r="H42" i="44"/>
  <c r="K41" i="44"/>
  <c r="G41" i="44"/>
  <c r="K40" i="44"/>
  <c r="J40" i="44"/>
  <c r="G40" i="44"/>
  <c r="H40" i="44"/>
  <c r="L29" i="44"/>
  <c r="I28" i="44"/>
  <c r="E28" i="44"/>
  <c r="F28" i="44" s="1"/>
  <c r="G30" i="44"/>
  <c r="L30" i="44"/>
  <c r="G34" i="44"/>
  <c r="L34" i="44"/>
  <c r="H30" i="44"/>
  <c r="G33" i="44"/>
  <c r="L33" i="44"/>
  <c r="H34" i="44"/>
  <c r="G37" i="44"/>
  <c r="L37" i="44"/>
  <c r="C28" i="44"/>
  <c r="D28" i="44" s="1"/>
  <c r="F26" i="44"/>
  <c r="G26" i="44"/>
  <c r="D25" i="44"/>
  <c r="K25" i="44"/>
  <c r="G25" i="44"/>
  <c r="H21" i="44"/>
  <c r="E17" i="44"/>
  <c r="F17" i="44" s="1"/>
  <c r="G19" i="44"/>
  <c r="L19" i="44"/>
  <c r="K19" i="44"/>
  <c r="C17" i="44"/>
  <c r="D17" i="44" s="1"/>
  <c r="K18" i="44"/>
  <c r="G18" i="44"/>
  <c r="L18" i="44"/>
  <c r="I7" i="44"/>
  <c r="L16" i="44"/>
  <c r="F16" i="44"/>
  <c r="G16" i="44"/>
  <c r="H15" i="44"/>
  <c r="G15" i="44"/>
  <c r="H9" i="44"/>
  <c r="E7" i="44"/>
  <c r="K50" i="44" l="1"/>
  <c r="G50" i="44"/>
  <c r="K28" i="44"/>
  <c r="J28" i="44"/>
  <c r="H28" i="44"/>
  <c r="H50" i="44"/>
  <c r="D50" i="44"/>
  <c r="L50" i="44"/>
  <c r="G28" i="44"/>
  <c r="L28" i="44"/>
  <c r="G17" i="44"/>
  <c r="L17" i="44"/>
  <c r="K17" i="44"/>
  <c r="H17" i="44"/>
  <c r="J7" i="44"/>
  <c r="L7" i="44"/>
  <c r="K7" i="44"/>
  <c r="G7" i="44"/>
  <c r="F7" i="44"/>
  <c r="H7" i="44"/>
  <c r="J72" i="43" l="1"/>
  <c r="K72" i="43"/>
  <c r="L72" i="43"/>
  <c r="F72" i="43"/>
  <c r="G72" i="43"/>
  <c r="H72" i="43"/>
  <c r="D72" i="43"/>
  <c r="J25" i="43"/>
  <c r="K25" i="43"/>
  <c r="L25" i="43"/>
  <c r="J26" i="43"/>
  <c r="K26" i="43"/>
  <c r="L26" i="43"/>
  <c r="J27" i="43"/>
  <c r="K27" i="43"/>
  <c r="L27" i="43"/>
  <c r="G25" i="43"/>
  <c r="H25" i="43"/>
  <c r="G26" i="43"/>
  <c r="H26" i="43"/>
  <c r="G27" i="43"/>
  <c r="H27" i="43"/>
  <c r="F25" i="43"/>
  <c r="F26" i="43"/>
  <c r="F27" i="43"/>
  <c r="F28" i="43"/>
  <c r="F29" i="43"/>
  <c r="D26" i="43"/>
  <c r="D27" i="43"/>
  <c r="D28" i="43"/>
  <c r="D29" i="43"/>
  <c r="J16" i="43"/>
  <c r="K16" i="43"/>
  <c r="L16" i="43"/>
  <c r="J17" i="43"/>
  <c r="K17" i="43"/>
  <c r="L17" i="43"/>
  <c r="F16" i="43"/>
  <c r="G16" i="43"/>
  <c r="H16" i="43"/>
  <c r="F17" i="43"/>
  <c r="G17" i="43"/>
  <c r="H17" i="43"/>
  <c r="D16" i="43"/>
  <c r="D17" i="43"/>
  <c r="J60" i="43"/>
  <c r="F60" i="43"/>
  <c r="J9" i="43"/>
  <c r="K9" i="43"/>
  <c r="L9" i="43"/>
  <c r="G9" i="43"/>
  <c r="H9" i="43"/>
  <c r="F9" i="43"/>
  <c r="D9" i="43"/>
  <c r="L70" i="43"/>
  <c r="K70" i="43"/>
  <c r="J70" i="43"/>
  <c r="H70" i="43"/>
  <c r="G70" i="43"/>
  <c r="F70" i="43"/>
  <c r="L69" i="43"/>
  <c r="K69" i="43"/>
  <c r="J69" i="43"/>
  <c r="H69" i="43"/>
  <c r="G69" i="43"/>
  <c r="F69" i="43"/>
  <c r="D69" i="43"/>
  <c r="L68" i="43"/>
  <c r="K68" i="43"/>
  <c r="J68" i="43"/>
  <c r="H68" i="43"/>
  <c r="G68" i="43"/>
  <c r="F68" i="43"/>
  <c r="D68" i="43"/>
  <c r="K64" i="43"/>
  <c r="J64" i="43"/>
  <c r="G64" i="43"/>
  <c r="F64" i="43"/>
  <c r="D64" i="43"/>
  <c r="L62" i="43"/>
  <c r="K62" i="43"/>
  <c r="J62" i="43"/>
  <c r="H62" i="43"/>
  <c r="G62" i="43"/>
  <c r="F62" i="43"/>
  <c r="D62" i="43"/>
  <c r="L61" i="43"/>
  <c r="K61" i="43"/>
  <c r="J61" i="43"/>
  <c r="H61" i="43"/>
  <c r="G61" i="43"/>
  <c r="F61" i="43"/>
  <c r="D61" i="43"/>
  <c r="L56" i="43"/>
  <c r="K56" i="43"/>
  <c r="J56" i="43"/>
  <c r="H56" i="43"/>
  <c r="G56" i="43"/>
  <c r="L54" i="43"/>
  <c r="K54" i="43"/>
  <c r="J54" i="43"/>
  <c r="H54" i="43"/>
  <c r="G54" i="43"/>
  <c r="F54" i="43"/>
  <c r="D54" i="43"/>
  <c r="L53" i="43"/>
  <c r="K53" i="43"/>
  <c r="H53" i="43"/>
  <c r="G53" i="43"/>
  <c r="F53" i="43"/>
  <c r="D53" i="43"/>
  <c r="K52" i="43"/>
  <c r="J52" i="43"/>
  <c r="G52" i="43"/>
  <c r="F52" i="43"/>
  <c r="D52" i="43"/>
  <c r="K51" i="43"/>
  <c r="J51" i="43"/>
  <c r="G51" i="43"/>
  <c r="F51" i="43"/>
  <c r="D51" i="43"/>
  <c r="L50" i="43"/>
  <c r="K50" i="43"/>
  <c r="J50" i="43"/>
  <c r="H50" i="43"/>
  <c r="G50" i="43"/>
  <c r="F50" i="43"/>
  <c r="D50" i="43"/>
  <c r="L49" i="43"/>
  <c r="K49" i="43"/>
  <c r="J49" i="43"/>
  <c r="H49" i="43"/>
  <c r="G49" i="43"/>
  <c r="F49" i="43"/>
  <c r="D49" i="43"/>
  <c r="J48" i="43"/>
  <c r="F48" i="43"/>
  <c r="D48" i="43"/>
  <c r="L47" i="43"/>
  <c r="K47" i="43"/>
  <c r="J47" i="43"/>
  <c r="H47" i="43"/>
  <c r="G47" i="43"/>
  <c r="F47" i="43"/>
  <c r="D47" i="43"/>
  <c r="L46" i="43"/>
  <c r="K46" i="43"/>
  <c r="J46" i="43"/>
  <c r="H46" i="43"/>
  <c r="G46" i="43"/>
  <c r="F46" i="43"/>
  <c r="D46" i="43"/>
  <c r="L45" i="43"/>
  <c r="K45" i="43"/>
  <c r="J45" i="43"/>
  <c r="H45" i="43"/>
  <c r="G45" i="43"/>
  <c r="F45" i="43"/>
  <c r="D45" i="43"/>
  <c r="L44" i="43"/>
  <c r="K44" i="43"/>
  <c r="J44" i="43"/>
  <c r="H44" i="43"/>
  <c r="G44" i="43"/>
  <c r="F44" i="43"/>
  <c r="D44" i="43"/>
  <c r="L43" i="43"/>
  <c r="K43" i="43"/>
  <c r="J43" i="43"/>
  <c r="H43" i="43"/>
  <c r="G43" i="43"/>
  <c r="F43" i="43"/>
  <c r="D43" i="43"/>
  <c r="L42" i="43"/>
  <c r="K42" i="43"/>
  <c r="J42" i="43"/>
  <c r="H42" i="43"/>
  <c r="G42" i="43"/>
  <c r="F42" i="43"/>
  <c r="D42" i="43"/>
  <c r="L41" i="43"/>
  <c r="K41" i="43"/>
  <c r="J41" i="43"/>
  <c r="H41" i="43"/>
  <c r="G41" i="43"/>
  <c r="F41" i="43"/>
  <c r="D41" i="43"/>
  <c r="L40" i="43"/>
  <c r="K40" i="43"/>
  <c r="J40" i="43"/>
  <c r="H40" i="43"/>
  <c r="G40" i="43"/>
  <c r="F40" i="43"/>
  <c r="D40" i="43"/>
  <c r="L39" i="43"/>
  <c r="K39" i="43"/>
  <c r="J39" i="43"/>
  <c r="H39" i="43"/>
  <c r="G39" i="43"/>
  <c r="F39" i="43"/>
  <c r="D39" i="43"/>
  <c r="L36" i="43"/>
  <c r="K36" i="43"/>
  <c r="J36" i="43"/>
  <c r="H36" i="43"/>
  <c r="G36" i="43"/>
  <c r="F36" i="43"/>
  <c r="D36" i="43"/>
  <c r="K35" i="43"/>
  <c r="J35" i="43"/>
  <c r="G35" i="43"/>
  <c r="F35" i="43"/>
  <c r="D35" i="43"/>
  <c r="L34" i="43"/>
  <c r="K34" i="43"/>
  <c r="J34" i="43"/>
  <c r="H34" i="43"/>
  <c r="G34" i="43"/>
  <c r="F34" i="43"/>
  <c r="D34" i="43"/>
  <c r="L33" i="43"/>
  <c r="K33" i="43"/>
  <c r="J33" i="43"/>
  <c r="H33" i="43"/>
  <c r="G33" i="43"/>
  <c r="F33" i="43"/>
  <c r="D33" i="43"/>
  <c r="L32" i="43"/>
  <c r="K32" i="43"/>
  <c r="J32" i="43"/>
  <c r="H32" i="43"/>
  <c r="G32" i="43"/>
  <c r="F32" i="43"/>
  <c r="D32" i="43"/>
  <c r="L31" i="43"/>
  <c r="K31" i="43"/>
  <c r="J31" i="43"/>
  <c r="H31" i="43"/>
  <c r="G31" i="43"/>
  <c r="F31" i="43"/>
  <c r="D31" i="43"/>
  <c r="J30" i="43"/>
  <c r="F30" i="43"/>
  <c r="C30" i="43"/>
  <c r="L29" i="43"/>
  <c r="K29" i="43"/>
  <c r="J29" i="43"/>
  <c r="H29" i="43"/>
  <c r="G29" i="43"/>
  <c r="L28" i="43"/>
  <c r="K28" i="43"/>
  <c r="J28" i="43"/>
  <c r="H28" i="43"/>
  <c r="G28" i="43"/>
  <c r="L23" i="43"/>
  <c r="K23" i="43"/>
  <c r="J23" i="43"/>
  <c r="H23" i="43"/>
  <c r="G23" i="43"/>
  <c r="F23" i="43"/>
  <c r="L22" i="43"/>
  <c r="K22" i="43"/>
  <c r="J22" i="43"/>
  <c r="H22" i="43"/>
  <c r="G22" i="43"/>
  <c r="F22" i="43"/>
  <c r="L21" i="43"/>
  <c r="K21" i="43"/>
  <c r="J21" i="43"/>
  <c r="H21" i="43"/>
  <c r="G21" i="43"/>
  <c r="F21" i="43"/>
  <c r="D21" i="43"/>
  <c r="L20" i="43"/>
  <c r="K20" i="43"/>
  <c r="J20" i="43"/>
  <c r="H20" i="43"/>
  <c r="G20" i="43"/>
  <c r="F20" i="43"/>
  <c r="D20" i="43"/>
  <c r="J19" i="43"/>
  <c r="F19" i="43"/>
  <c r="C19" i="43"/>
  <c r="L18" i="43"/>
  <c r="K18" i="43"/>
  <c r="J18" i="43"/>
  <c r="H18" i="43"/>
  <c r="G18" i="43"/>
  <c r="F18" i="43"/>
  <c r="D18" i="43"/>
  <c r="L15" i="43"/>
  <c r="K15" i="43"/>
  <c r="J15" i="43"/>
  <c r="H15" i="43"/>
  <c r="G15" i="43"/>
  <c r="F15" i="43"/>
  <c r="D15" i="43"/>
  <c r="L14" i="43"/>
  <c r="K14" i="43"/>
  <c r="J14" i="43"/>
  <c r="H14" i="43"/>
  <c r="G14" i="43"/>
  <c r="F14" i="43"/>
  <c r="D14" i="43"/>
  <c r="L13" i="43"/>
  <c r="K13" i="43"/>
  <c r="J13" i="43"/>
  <c r="H13" i="43"/>
  <c r="G13" i="43"/>
  <c r="F13" i="43"/>
  <c r="D13" i="43"/>
  <c r="J12" i="43"/>
  <c r="F12" i="43"/>
  <c r="L11" i="43"/>
  <c r="K11" i="43"/>
  <c r="J11" i="43"/>
  <c r="H11" i="43"/>
  <c r="G11" i="43"/>
  <c r="F11" i="43"/>
  <c r="D11" i="43"/>
  <c r="L10" i="43"/>
  <c r="K10" i="43"/>
  <c r="J10" i="43"/>
  <c r="H10" i="43"/>
  <c r="G10" i="43"/>
  <c r="F10" i="43"/>
  <c r="D10" i="43"/>
  <c r="L8" i="43"/>
  <c r="K8" i="43"/>
  <c r="J8" i="43"/>
  <c r="H8" i="43"/>
  <c r="G8" i="43"/>
  <c r="F8" i="43"/>
  <c r="D8" i="43"/>
  <c r="C7" i="43"/>
  <c r="K7" i="43" l="1"/>
  <c r="C6" i="43"/>
  <c r="C55" i="43" s="1"/>
  <c r="E6" i="43"/>
  <c r="F14" i="46"/>
  <c r="L60" i="43"/>
  <c r="K30" i="43"/>
  <c r="K38" i="43"/>
  <c r="K19" i="43"/>
  <c r="K48" i="43"/>
  <c r="G30" i="43"/>
  <c r="K12" i="43"/>
  <c r="G19" i="43"/>
  <c r="H38" i="43"/>
  <c r="D38" i="43"/>
  <c r="L38" i="43"/>
  <c r="F7" i="43"/>
  <c r="L12" i="43"/>
  <c r="J37" i="43"/>
  <c r="J38" i="43"/>
  <c r="G48" i="43"/>
  <c r="L48" i="43"/>
  <c r="L19" i="43"/>
  <c r="H19" i="43"/>
  <c r="D19" i="43"/>
  <c r="H48" i="43"/>
  <c r="L7" i="43"/>
  <c r="J7" i="43"/>
  <c r="H12" i="43"/>
  <c r="L30" i="43"/>
  <c r="H30" i="43"/>
  <c r="D30" i="43"/>
  <c r="F37" i="43"/>
  <c r="F38" i="43"/>
  <c r="G7" i="43"/>
  <c r="G60" i="43"/>
  <c r="K60" i="43"/>
  <c r="D7" i="43"/>
  <c r="H7" i="43"/>
  <c r="G12" i="43"/>
  <c r="G38" i="43"/>
  <c r="D60" i="43"/>
  <c r="H60" i="43"/>
  <c r="K74" i="10"/>
  <c r="K75" i="10"/>
  <c r="L75" i="10"/>
  <c r="K76" i="10"/>
  <c r="L76" i="10"/>
  <c r="G74" i="10"/>
  <c r="G75" i="10"/>
  <c r="G76" i="10"/>
  <c r="H76" i="10"/>
  <c r="F74" i="10"/>
  <c r="F75" i="10"/>
  <c r="F76" i="10"/>
  <c r="D74" i="10"/>
  <c r="D75" i="10"/>
  <c r="D76" i="10"/>
  <c r="J6" i="43" l="1"/>
  <c r="J59" i="43"/>
  <c r="F6" i="43"/>
  <c r="E59" i="43"/>
  <c r="F10" i="46"/>
  <c r="C59" i="43"/>
  <c r="H37" i="43"/>
  <c r="D37" i="43"/>
  <c r="G6" i="43"/>
  <c r="L6" i="43"/>
  <c r="D6" i="43"/>
  <c r="G10" i="46" s="1"/>
  <c r="H6" i="43"/>
  <c r="K6" i="43"/>
  <c r="G37" i="43"/>
  <c r="E55" i="43"/>
  <c r="L37" i="43"/>
  <c r="K37" i="43"/>
  <c r="J68" i="10"/>
  <c r="L68" i="10"/>
  <c r="J69" i="10"/>
  <c r="L69" i="10"/>
  <c r="J70" i="10"/>
  <c r="K70" i="10"/>
  <c r="L70" i="10"/>
  <c r="G68" i="10"/>
  <c r="H68" i="10"/>
  <c r="G69" i="10"/>
  <c r="H69" i="10"/>
  <c r="G70" i="10"/>
  <c r="H70" i="10"/>
  <c r="F69" i="10"/>
  <c r="F70" i="10"/>
  <c r="D69" i="10"/>
  <c r="D70" i="10"/>
  <c r="J67" i="10"/>
  <c r="H67" i="10"/>
  <c r="K63" i="10"/>
  <c r="J63" i="10"/>
  <c r="G63" i="10"/>
  <c r="F63" i="10"/>
  <c r="D63" i="10"/>
  <c r="K41" i="10"/>
  <c r="L41" i="10"/>
  <c r="K42" i="10"/>
  <c r="L42" i="10"/>
  <c r="K43" i="10"/>
  <c r="L43" i="10"/>
  <c r="K44" i="10"/>
  <c r="L44" i="10"/>
  <c r="K45" i="10"/>
  <c r="L45" i="10"/>
  <c r="K46" i="10"/>
  <c r="L46" i="10"/>
  <c r="K47" i="10"/>
  <c r="L47" i="10"/>
  <c r="K48" i="10"/>
  <c r="L48" i="10"/>
  <c r="K49" i="10"/>
  <c r="L49" i="10"/>
  <c r="K51" i="10"/>
  <c r="L51" i="10"/>
  <c r="K52" i="10"/>
  <c r="L52" i="10"/>
  <c r="K53" i="10"/>
  <c r="L53" i="10"/>
  <c r="K54" i="10"/>
  <c r="L54" i="10"/>
  <c r="K55" i="10"/>
  <c r="L55" i="10"/>
  <c r="K56" i="10"/>
  <c r="L56" i="10"/>
  <c r="K57" i="10"/>
  <c r="L57" i="10"/>
  <c r="K58" i="10"/>
  <c r="K59" i="10"/>
  <c r="L59" i="10"/>
  <c r="K60" i="10"/>
  <c r="L60" i="10"/>
  <c r="K61" i="10"/>
  <c r="L61" i="10"/>
  <c r="J41" i="10"/>
  <c r="J42" i="10"/>
  <c r="J43" i="10"/>
  <c r="J44" i="10"/>
  <c r="J45" i="10"/>
  <c r="J46" i="10"/>
  <c r="J47" i="10"/>
  <c r="J48" i="10"/>
  <c r="J49" i="10"/>
  <c r="J51" i="10"/>
  <c r="J52" i="10"/>
  <c r="J53" i="10"/>
  <c r="J54" i="10"/>
  <c r="J55" i="10"/>
  <c r="J56" i="10"/>
  <c r="J57" i="10"/>
  <c r="J59" i="10"/>
  <c r="J60" i="10"/>
  <c r="J61" i="10"/>
  <c r="I50" i="10"/>
  <c r="I40" i="10"/>
  <c r="H41" i="10"/>
  <c r="H42" i="10"/>
  <c r="H43" i="10"/>
  <c r="H44" i="10"/>
  <c r="H45" i="10"/>
  <c r="H46" i="10"/>
  <c r="H47" i="10"/>
  <c r="H48" i="10"/>
  <c r="H49" i="10"/>
  <c r="H51" i="10"/>
  <c r="H52" i="10"/>
  <c r="H53" i="10"/>
  <c r="H54" i="10"/>
  <c r="H55" i="10"/>
  <c r="H56" i="10"/>
  <c r="H57" i="10"/>
  <c r="H61" i="10"/>
  <c r="G41" i="10"/>
  <c r="G42" i="10"/>
  <c r="G43" i="10"/>
  <c r="G44" i="10"/>
  <c r="G45" i="10"/>
  <c r="G46" i="10"/>
  <c r="G47" i="10"/>
  <c r="G48" i="10"/>
  <c r="G49" i="10"/>
  <c r="G51" i="10"/>
  <c r="G52" i="10"/>
  <c r="G53" i="10"/>
  <c r="G54" i="10"/>
  <c r="G55" i="10"/>
  <c r="G56" i="10"/>
  <c r="G57" i="10"/>
  <c r="G58" i="10"/>
  <c r="G59" i="10"/>
  <c r="G60" i="10"/>
  <c r="G61" i="10"/>
  <c r="E50" i="10"/>
  <c r="E40" i="10"/>
  <c r="F41" i="10"/>
  <c r="F42" i="10"/>
  <c r="F43" i="10"/>
  <c r="F44" i="10"/>
  <c r="F45" i="10"/>
  <c r="F46" i="10"/>
  <c r="F47" i="10"/>
  <c r="F48" i="10"/>
  <c r="F49" i="10"/>
  <c r="F51" i="10"/>
  <c r="F52" i="10"/>
  <c r="F53" i="10"/>
  <c r="F54" i="10"/>
  <c r="F55" i="10"/>
  <c r="F56" i="10"/>
  <c r="F57" i="10"/>
  <c r="F58" i="10"/>
  <c r="F59" i="10"/>
  <c r="F60" i="10"/>
  <c r="F61" i="10"/>
  <c r="D41" i="10"/>
  <c r="D42" i="10"/>
  <c r="D43" i="10"/>
  <c r="D44" i="10"/>
  <c r="D45" i="10"/>
  <c r="D46" i="10"/>
  <c r="D47" i="10"/>
  <c r="D48" i="10"/>
  <c r="D49" i="10"/>
  <c r="D51" i="10"/>
  <c r="D52" i="10"/>
  <c r="D53" i="10"/>
  <c r="D54" i="10"/>
  <c r="D55" i="10"/>
  <c r="D56" i="10"/>
  <c r="D57" i="10"/>
  <c r="D58" i="10"/>
  <c r="D59" i="10"/>
  <c r="D60" i="10"/>
  <c r="D61" i="10"/>
  <c r="C50" i="10"/>
  <c r="C38" i="44" s="1"/>
  <c r="C40" i="10"/>
  <c r="L8" i="10"/>
  <c r="L9" i="10"/>
  <c r="L11" i="10"/>
  <c r="L12" i="10"/>
  <c r="L13" i="10"/>
  <c r="L14" i="10"/>
  <c r="L16" i="10"/>
  <c r="L17" i="10"/>
  <c r="L18" i="10"/>
  <c r="L19" i="10"/>
  <c r="L21" i="10"/>
  <c r="L22" i="10"/>
  <c r="L23" i="10"/>
  <c r="L24" i="10"/>
  <c r="L26" i="10"/>
  <c r="L27" i="10"/>
  <c r="L29" i="10"/>
  <c r="L30" i="10"/>
  <c r="L31" i="10"/>
  <c r="L33" i="10"/>
  <c r="L34" i="10"/>
  <c r="L35" i="10"/>
  <c r="L36" i="10"/>
  <c r="L38" i="10"/>
  <c r="K8" i="10"/>
  <c r="K9" i="10"/>
  <c r="K10" i="10"/>
  <c r="K11" i="10"/>
  <c r="K12" i="10"/>
  <c r="K13" i="10"/>
  <c r="K14" i="10"/>
  <c r="K16" i="10"/>
  <c r="K17" i="10"/>
  <c r="K18" i="10"/>
  <c r="K19" i="10"/>
  <c r="K21" i="10"/>
  <c r="K22" i="10"/>
  <c r="K23" i="10"/>
  <c r="K24" i="10"/>
  <c r="K26" i="10"/>
  <c r="K27" i="10"/>
  <c r="K28" i="10"/>
  <c r="K29" i="10"/>
  <c r="K30" i="10"/>
  <c r="K31" i="10"/>
  <c r="K33" i="10"/>
  <c r="K34" i="10"/>
  <c r="K35" i="10"/>
  <c r="K36" i="10"/>
  <c r="K37" i="10"/>
  <c r="K38" i="10"/>
  <c r="J8" i="10"/>
  <c r="J9" i="10"/>
  <c r="J10" i="10"/>
  <c r="J11" i="10"/>
  <c r="J12" i="10"/>
  <c r="J13" i="10"/>
  <c r="J14" i="10"/>
  <c r="J16" i="10"/>
  <c r="J17" i="10"/>
  <c r="J18" i="10"/>
  <c r="J19" i="10"/>
  <c r="J21" i="10"/>
  <c r="J22" i="10"/>
  <c r="J23" i="10"/>
  <c r="J24" i="10"/>
  <c r="J26" i="10"/>
  <c r="J27" i="10"/>
  <c r="J28" i="10"/>
  <c r="J29" i="10"/>
  <c r="J30" i="10"/>
  <c r="J31" i="10"/>
  <c r="J33" i="10"/>
  <c r="J34" i="10"/>
  <c r="J35" i="10"/>
  <c r="J36" i="10"/>
  <c r="J37" i="10"/>
  <c r="J38" i="10"/>
  <c r="I32" i="10"/>
  <c r="I25" i="10"/>
  <c r="I20" i="10"/>
  <c r="J15" i="10"/>
  <c r="I7" i="10"/>
  <c r="I6" i="10" s="1"/>
  <c r="H8" i="10"/>
  <c r="H9" i="10"/>
  <c r="H11" i="10"/>
  <c r="H12" i="10"/>
  <c r="H13" i="10"/>
  <c r="H14" i="10"/>
  <c r="H16" i="10"/>
  <c r="H17" i="10"/>
  <c r="H18" i="10"/>
  <c r="H19" i="10"/>
  <c r="H21" i="10"/>
  <c r="H22" i="10"/>
  <c r="H23" i="10"/>
  <c r="H24" i="10"/>
  <c r="H26" i="10"/>
  <c r="H27" i="10"/>
  <c r="H29" i="10"/>
  <c r="H30" i="10"/>
  <c r="H31" i="10"/>
  <c r="H33" i="10"/>
  <c r="H34" i="10"/>
  <c r="H35" i="10"/>
  <c r="H36" i="10"/>
  <c r="H38" i="10"/>
  <c r="G8" i="10"/>
  <c r="G9" i="10"/>
  <c r="G10" i="10"/>
  <c r="G11" i="10"/>
  <c r="G12" i="10"/>
  <c r="G13" i="10"/>
  <c r="G14" i="10"/>
  <c r="G16" i="10"/>
  <c r="G17" i="10"/>
  <c r="G18" i="10"/>
  <c r="G19" i="10"/>
  <c r="G21" i="10"/>
  <c r="G22" i="10"/>
  <c r="G23" i="10"/>
  <c r="G24" i="10"/>
  <c r="G26" i="10"/>
  <c r="G27" i="10"/>
  <c r="G28" i="10"/>
  <c r="G29" i="10"/>
  <c r="G30" i="10"/>
  <c r="G31" i="10"/>
  <c r="G33" i="10"/>
  <c r="G34" i="10"/>
  <c r="G35" i="10"/>
  <c r="G36" i="10"/>
  <c r="G37" i="10"/>
  <c r="G38" i="10"/>
  <c r="F8" i="10"/>
  <c r="F9" i="10"/>
  <c r="F10" i="10"/>
  <c r="F11" i="10"/>
  <c r="F12" i="10"/>
  <c r="F13" i="10"/>
  <c r="F14" i="10"/>
  <c r="F16" i="10"/>
  <c r="F17" i="10"/>
  <c r="F18" i="10"/>
  <c r="F19" i="10"/>
  <c r="F21" i="10"/>
  <c r="F22" i="10"/>
  <c r="F23" i="10"/>
  <c r="F24" i="10"/>
  <c r="F26" i="10"/>
  <c r="F27" i="10"/>
  <c r="F28" i="10"/>
  <c r="F29" i="10"/>
  <c r="F30" i="10"/>
  <c r="F31" i="10"/>
  <c r="F33" i="10"/>
  <c r="F34" i="10"/>
  <c r="F35" i="10"/>
  <c r="F36" i="10"/>
  <c r="F37" i="10"/>
  <c r="F38" i="10"/>
  <c r="E32" i="10"/>
  <c r="E25" i="10"/>
  <c r="E20" i="10"/>
  <c r="E15" i="10"/>
  <c r="F15" i="10" s="1"/>
  <c r="E7" i="10"/>
  <c r="D8" i="10"/>
  <c r="D9" i="10"/>
  <c r="D10" i="10"/>
  <c r="D11" i="10"/>
  <c r="D12" i="10"/>
  <c r="D13" i="10"/>
  <c r="D14" i="10"/>
  <c r="D16" i="10"/>
  <c r="D17" i="10"/>
  <c r="D18" i="10"/>
  <c r="D19" i="10"/>
  <c r="D21" i="10"/>
  <c r="D22" i="10"/>
  <c r="D23" i="10"/>
  <c r="D24" i="10"/>
  <c r="D26" i="10"/>
  <c r="D27" i="10"/>
  <c r="D28" i="10"/>
  <c r="D29" i="10"/>
  <c r="D30" i="10"/>
  <c r="D31" i="10"/>
  <c r="D33" i="10"/>
  <c r="D34" i="10"/>
  <c r="D35" i="10"/>
  <c r="D36" i="10"/>
  <c r="D37" i="10"/>
  <c r="D38" i="10"/>
  <c r="C32" i="10"/>
  <c r="C24" i="44" s="1"/>
  <c r="C25" i="10"/>
  <c r="C6" i="10" l="1"/>
  <c r="F59" i="43"/>
  <c r="F18" i="46"/>
  <c r="G14" i="46"/>
  <c r="C39" i="10"/>
  <c r="C22" i="44"/>
  <c r="D22" i="44" s="1"/>
  <c r="F7" i="10"/>
  <c r="E6" i="10"/>
  <c r="J50" i="10"/>
  <c r="I38" i="44"/>
  <c r="J32" i="10"/>
  <c r="I24" i="44"/>
  <c r="J24" i="44" s="1"/>
  <c r="J25" i="10"/>
  <c r="I23" i="44"/>
  <c r="J23" i="44" s="1"/>
  <c r="J20" i="10"/>
  <c r="I22" i="44"/>
  <c r="F67" i="10"/>
  <c r="E39" i="10"/>
  <c r="F39" i="10" s="1"/>
  <c r="F50" i="10"/>
  <c r="E38" i="44"/>
  <c r="H38" i="44" s="1"/>
  <c r="F40" i="10"/>
  <c r="F32" i="10"/>
  <c r="E24" i="44"/>
  <c r="F24" i="44" s="1"/>
  <c r="F25" i="10"/>
  <c r="E23" i="44"/>
  <c r="F23" i="44" s="1"/>
  <c r="F20" i="10"/>
  <c r="E22" i="44"/>
  <c r="C27" i="44"/>
  <c r="D38" i="44"/>
  <c r="D24" i="44"/>
  <c r="D25" i="10"/>
  <c r="C23" i="44"/>
  <c r="E57" i="43"/>
  <c r="F55" i="43"/>
  <c r="L59" i="43"/>
  <c r="H59" i="43"/>
  <c r="D59" i="43"/>
  <c r="K59" i="43"/>
  <c r="G59" i="43"/>
  <c r="J55" i="43"/>
  <c r="K55" i="43"/>
  <c r="G55" i="43"/>
  <c r="C57" i="43"/>
  <c r="C66" i="43" s="1"/>
  <c r="C73" i="43" s="1"/>
  <c r="C67" i="43" s="1"/>
  <c r="L55" i="43"/>
  <c r="D55" i="43"/>
  <c r="G18" i="46" s="1"/>
  <c r="H55" i="43"/>
  <c r="L50" i="10"/>
  <c r="K40" i="10"/>
  <c r="D67" i="10"/>
  <c r="K50" i="10"/>
  <c r="G40" i="10"/>
  <c r="G67" i="10"/>
  <c r="L67" i="10"/>
  <c r="K67" i="10"/>
  <c r="G50" i="10"/>
  <c r="D40" i="10"/>
  <c r="D50" i="10"/>
  <c r="H50" i="10"/>
  <c r="I39" i="10"/>
  <c r="J40" i="10"/>
  <c r="L40" i="10"/>
  <c r="H40" i="10"/>
  <c r="L25" i="10"/>
  <c r="L15" i="10"/>
  <c r="K20" i="10"/>
  <c r="L20" i="10"/>
  <c r="D20" i="10"/>
  <c r="G25" i="10"/>
  <c r="G20" i="10"/>
  <c r="H25" i="10"/>
  <c r="L7" i="10"/>
  <c r="L32" i="10"/>
  <c r="K25" i="10"/>
  <c r="G32" i="10"/>
  <c r="D32" i="10"/>
  <c r="G15" i="10"/>
  <c r="G7" i="10"/>
  <c r="H32" i="10"/>
  <c r="H20" i="10"/>
  <c r="J7" i="10"/>
  <c r="K32" i="10"/>
  <c r="D15" i="10"/>
  <c r="D7" i="10"/>
  <c r="H15" i="10"/>
  <c r="H7" i="10"/>
  <c r="K15" i="10"/>
  <c r="K7" i="10"/>
  <c r="E66" i="43" l="1"/>
  <c r="C66" i="10"/>
  <c r="J39" i="10"/>
  <c r="I66" i="10"/>
  <c r="J66" i="10" s="1"/>
  <c r="F6" i="10"/>
  <c r="E66" i="10"/>
  <c r="F66" i="10" s="1"/>
  <c r="H22" i="44"/>
  <c r="C6" i="44"/>
  <c r="C10" i="46"/>
  <c r="C62" i="10"/>
  <c r="K24" i="44"/>
  <c r="J38" i="44"/>
  <c r="I27" i="44"/>
  <c r="J27" i="44" s="1"/>
  <c r="L38" i="44"/>
  <c r="K38" i="44"/>
  <c r="L24" i="44"/>
  <c r="J22" i="44"/>
  <c r="I6" i="44"/>
  <c r="K22" i="44"/>
  <c r="L22" i="44"/>
  <c r="F38" i="44"/>
  <c r="E27" i="44"/>
  <c r="F27" i="44" s="1"/>
  <c r="G38" i="44"/>
  <c r="H24" i="44"/>
  <c r="G24" i="44"/>
  <c r="F22" i="44"/>
  <c r="E6" i="44"/>
  <c r="G22" i="44"/>
  <c r="C14" i="46"/>
  <c r="I14" i="46"/>
  <c r="D27" i="44"/>
  <c r="J14" i="46" s="1"/>
  <c r="D23" i="44"/>
  <c r="K23" i="44"/>
  <c r="L23" i="44"/>
  <c r="G23" i="44"/>
  <c r="H23" i="44"/>
  <c r="C58" i="43"/>
  <c r="K57" i="43"/>
  <c r="H57" i="43"/>
  <c r="G57" i="43"/>
  <c r="L57" i="43"/>
  <c r="D57" i="43"/>
  <c r="J57" i="43"/>
  <c r="J58" i="43"/>
  <c r="F57" i="43"/>
  <c r="E58" i="43"/>
  <c r="E62" i="10"/>
  <c r="K39" i="10"/>
  <c r="H39" i="10"/>
  <c r="D39" i="10"/>
  <c r="D14" i="46" s="1"/>
  <c r="G39" i="10"/>
  <c r="L39" i="10"/>
  <c r="J6" i="10"/>
  <c r="I62" i="10"/>
  <c r="L6" i="10"/>
  <c r="K6" i="10"/>
  <c r="H6" i="10"/>
  <c r="D6" i="10"/>
  <c r="D10" i="46" s="1"/>
  <c r="G6" i="10"/>
  <c r="E73" i="43" l="1"/>
  <c r="F58" i="43"/>
  <c r="C64" i="10"/>
  <c r="C72" i="10" s="1"/>
  <c r="C78" i="10" s="1"/>
  <c r="D6" i="44"/>
  <c r="J10" i="46" s="1"/>
  <c r="E49" i="44"/>
  <c r="F49" i="44" s="1"/>
  <c r="K66" i="10"/>
  <c r="I49" i="44"/>
  <c r="J49" i="44" s="1"/>
  <c r="G66" i="10"/>
  <c r="G6" i="44"/>
  <c r="C49" i="44"/>
  <c r="D49" i="44" s="1"/>
  <c r="I10" i="46"/>
  <c r="C45" i="44"/>
  <c r="K6" i="44"/>
  <c r="G27" i="44"/>
  <c r="C18" i="46"/>
  <c r="H6" i="44"/>
  <c r="L6" i="44"/>
  <c r="K27" i="44"/>
  <c r="L27" i="44"/>
  <c r="J6" i="44"/>
  <c r="I45" i="44"/>
  <c r="H27" i="44"/>
  <c r="F6" i="44"/>
  <c r="E45" i="44"/>
  <c r="J66" i="43"/>
  <c r="F66" i="43"/>
  <c r="L66" i="43"/>
  <c r="H66" i="43"/>
  <c r="D66" i="43"/>
  <c r="K66" i="43"/>
  <c r="G66" i="43"/>
  <c r="L58" i="43"/>
  <c r="H58" i="43"/>
  <c r="D58" i="43"/>
  <c r="K58" i="43"/>
  <c r="G58" i="43"/>
  <c r="E64" i="10"/>
  <c r="E72" i="10" s="1"/>
  <c r="F62" i="10"/>
  <c r="L62" i="10"/>
  <c r="H62" i="10"/>
  <c r="D62" i="10"/>
  <c r="D18" i="46" s="1"/>
  <c r="K62" i="10"/>
  <c r="G62" i="10"/>
  <c r="J62" i="10"/>
  <c r="I64" i="10"/>
  <c r="H66" i="10"/>
  <c r="L66" i="10"/>
  <c r="D66" i="10"/>
  <c r="E67" i="43" l="1"/>
  <c r="E78" i="10"/>
  <c r="E73" i="10" s="1"/>
  <c r="I72" i="10"/>
  <c r="C73" i="10"/>
  <c r="C65" i="10"/>
  <c r="D45" i="44"/>
  <c r="J18" i="46" s="1"/>
  <c r="G45" i="44"/>
  <c r="I18" i="46"/>
  <c r="C47" i="44"/>
  <c r="L45" i="44"/>
  <c r="K45" i="44"/>
  <c r="K49" i="44"/>
  <c r="H49" i="44"/>
  <c r="L49" i="44"/>
  <c r="J45" i="44"/>
  <c r="I47" i="44"/>
  <c r="I56" i="44" s="1"/>
  <c r="H45" i="44"/>
  <c r="G49" i="44"/>
  <c r="E47" i="44"/>
  <c r="E56" i="44" s="1"/>
  <c r="E63" i="44" s="1"/>
  <c r="F45" i="44"/>
  <c r="F73" i="43"/>
  <c r="F67" i="43"/>
  <c r="J73" i="43"/>
  <c r="J67" i="43"/>
  <c r="J64" i="10"/>
  <c r="I65" i="10"/>
  <c r="J65" i="10" s="1"/>
  <c r="H64" i="10"/>
  <c r="D64" i="10"/>
  <c r="G64" i="10"/>
  <c r="K64" i="10"/>
  <c r="L64" i="10"/>
  <c r="F64" i="10"/>
  <c r="E65" i="10"/>
  <c r="I78" i="10" l="1"/>
  <c r="I73" i="10" s="1"/>
  <c r="J73" i="10" s="1"/>
  <c r="L72" i="10"/>
  <c r="J72" i="10"/>
  <c r="I63" i="44"/>
  <c r="I57" i="44" s="1"/>
  <c r="C48" i="44"/>
  <c r="D48" i="44" s="1"/>
  <c r="C56" i="44"/>
  <c r="C63" i="44" s="1"/>
  <c r="C57" i="44" s="1"/>
  <c r="K72" i="10"/>
  <c r="D72" i="10"/>
  <c r="H47" i="44"/>
  <c r="D47" i="44"/>
  <c r="L47" i="44"/>
  <c r="K47" i="44"/>
  <c r="J47" i="44"/>
  <c r="I48" i="44"/>
  <c r="J48" i="44" s="1"/>
  <c r="G47" i="44"/>
  <c r="E48" i="44"/>
  <c r="F48" i="44" s="1"/>
  <c r="F47" i="44"/>
  <c r="D78" i="10"/>
  <c r="D65" i="10"/>
  <c r="H65" i="10"/>
  <c r="L65" i="10"/>
  <c r="K65" i="10"/>
  <c r="G65" i="10"/>
  <c r="F65" i="10"/>
  <c r="J78" i="10" l="1"/>
  <c r="L78" i="10"/>
  <c r="D56" i="44"/>
  <c r="K78" i="10"/>
  <c r="G48" i="44"/>
  <c r="D63" i="44"/>
  <c r="G56" i="44"/>
  <c r="E57" i="44"/>
  <c r="K56" i="44"/>
  <c r="L48" i="44"/>
  <c r="H48" i="44"/>
  <c r="K48" i="44"/>
  <c r="J56" i="44"/>
  <c r="L56" i="44"/>
  <c r="H56" i="44"/>
  <c r="F56" i="44"/>
  <c r="K73" i="10"/>
  <c r="D73" i="10"/>
  <c r="L73" i="10"/>
  <c r="L63" i="44" l="1"/>
  <c r="D57" i="44"/>
  <c r="H63" i="44"/>
  <c r="K63" i="44"/>
  <c r="J63" i="44"/>
  <c r="J57" i="44"/>
  <c r="F63" i="44"/>
  <c r="F57" i="44"/>
  <c r="G63" i="44"/>
  <c r="L57" i="44" l="1"/>
  <c r="K57" i="44"/>
  <c r="G57" i="44"/>
  <c r="H57" i="44"/>
  <c r="K73" i="43"/>
  <c r="L73" i="43"/>
  <c r="H73" i="43"/>
  <c r="D73" i="43"/>
  <c r="K67" i="43"/>
  <c r="G73" i="43"/>
  <c r="D67" i="43" l="1"/>
  <c r="L67" i="43"/>
  <c r="G67" i="43"/>
  <c r="H67" i="43"/>
  <c r="G72" i="10"/>
  <c r="F72" i="10"/>
  <c r="H72" i="10"/>
  <c r="G73" i="10" l="1"/>
  <c r="H73" i="10"/>
  <c r="F73" i="10"/>
  <c r="G78" i="10"/>
  <c r="H78" i="10"/>
  <c r="F78" i="10"/>
</calcChain>
</file>

<file path=xl/sharedStrings.xml><?xml version="1.0" encoding="utf-8"?>
<sst xmlns="http://schemas.openxmlformats.org/spreadsheetml/2006/main" count="473" uniqueCount="195">
  <si>
    <t>Otplata duga</t>
  </si>
  <si>
    <t>Porezi</t>
  </si>
  <si>
    <t>Porez na dohodak fizičkih lica</t>
  </si>
  <si>
    <t>Porez na dobit pravnih lica</t>
  </si>
  <si>
    <t>Porez na promet nepokretnosti</t>
  </si>
  <si>
    <t>Porez na dodatu vrijednost</t>
  </si>
  <si>
    <t>Akcize</t>
  </si>
  <si>
    <t>Porez na međunarodnu trgovinu i transakcije</t>
  </si>
  <si>
    <t>Doprinosi</t>
  </si>
  <si>
    <t>Doprinosi za penzijsko i invalidsko osiguranje</t>
  </si>
  <si>
    <t>Doprinosi za zdravstveno osiguranje</t>
  </si>
  <si>
    <t>Doprinosi za osiguranje od nezaposlenosti</t>
  </si>
  <si>
    <t>Ostali doprinosi</t>
  </si>
  <si>
    <t>Takse</t>
  </si>
  <si>
    <t>Administrativne takse</t>
  </si>
  <si>
    <t>Sudske takse</t>
  </si>
  <si>
    <t>Boravišne takse</t>
  </si>
  <si>
    <t>Lokalne komunalne takse</t>
  </si>
  <si>
    <t>Ostale takse</t>
  </si>
  <si>
    <t>Naknade</t>
  </si>
  <si>
    <t>Naknade za korišćenje dobara od opšteg interesa</t>
  </si>
  <si>
    <t>Naknade za korišćenje prirodnih dobara</t>
  </si>
  <si>
    <t>Ekološke naknade</t>
  </si>
  <si>
    <t>Naknade za priređivanje igara na sreću</t>
  </si>
  <si>
    <t>Naknada za puteve</t>
  </si>
  <si>
    <t>Ostale naknade</t>
  </si>
  <si>
    <t>Ostali prihodi</t>
  </si>
  <si>
    <t>Prihodi od kapitala</t>
  </si>
  <si>
    <t>Novčane kazne i oduzete imovinske koristi</t>
  </si>
  <si>
    <t>Prihodi koje organi ostvaruju vršenjem svoje djelatnosti</t>
  </si>
  <si>
    <t>Bruto zarade i doprinosi na teret poslodavca</t>
  </si>
  <si>
    <t>Ostala lična primanja</t>
  </si>
  <si>
    <t>Tekuće održavanje</t>
  </si>
  <si>
    <t>Kamate</t>
  </si>
  <si>
    <t>Renta</t>
  </si>
  <si>
    <t>Subvencije</t>
  </si>
  <si>
    <t>Ostali izdaci</t>
  </si>
  <si>
    <t>Transferi za socijalnu zaštitu</t>
  </si>
  <si>
    <t>Prava iz oblasti socijalne zaštite</t>
  </si>
  <si>
    <t>Sredstva za tehnološke viškove</t>
  </si>
  <si>
    <t>Prava iz oblasti penzijskog i invalidskog osiguranja</t>
  </si>
  <si>
    <t>Ostala prava iz oblasti zdravstvene zaštite</t>
  </si>
  <si>
    <t>Ostala prava iz oblasti zdravstvenog osiguranja</t>
  </si>
  <si>
    <t>Transferi institucijama pojedinicima nevladinom i javnom sektoru</t>
  </si>
  <si>
    <t>Pozajmice i krediti</t>
  </si>
  <si>
    <t>Otplata garancija</t>
  </si>
  <si>
    <t>Otplata obaveza iz prethodnog perioda</t>
  </si>
  <si>
    <t>Rezerve</t>
  </si>
  <si>
    <t>Finansiranje</t>
  </si>
  <si>
    <t>Pozajmice i krediti iz inostranih izvora</t>
  </si>
  <si>
    <t>Povećanje/smanjenje depozita</t>
  </si>
  <si>
    <t>Izvorni prihodi</t>
  </si>
  <si>
    <t>Otplata duga rezidentima</t>
  </si>
  <si>
    <t>Otplata duga nerezidentima</t>
  </si>
  <si>
    <t>Nedostajuća sredstva</t>
  </si>
  <si>
    <t>Pozajmice i krediti iz domaćih izvora</t>
  </si>
  <si>
    <t>% BDP</t>
  </si>
  <si>
    <t>Neto povećanje obaveza</t>
  </si>
  <si>
    <t>BDP (u mil. €)</t>
  </si>
  <si>
    <t>Korigovani suficit/deficit</t>
  </si>
  <si>
    <t>Ostali državni prihodi</t>
  </si>
  <si>
    <t>mil.€</t>
  </si>
  <si>
    <t>%</t>
  </si>
  <si>
    <t>Izdaci za kupovinu hartija od vrijednosti</t>
  </si>
  <si>
    <t xml:space="preserve">mil.€ </t>
  </si>
  <si>
    <t xml:space="preserve">Kapitalni izdaci </t>
  </si>
  <si>
    <t>Porez na nepokretnosti</t>
  </si>
  <si>
    <t>Naknada za korišćenje građevinskog zemljišta</t>
  </si>
  <si>
    <t>Naknada za izgradnju i održavanje lokalnih puteva i drugih javnih objekata od opštinskog značaja</t>
  </si>
  <si>
    <t xml:space="preserve">Tekući izdaci </t>
  </si>
  <si>
    <t xml:space="preserve">Ekonomska klasifikacija KOD </t>
  </si>
  <si>
    <t xml:space="preserve">Naziv </t>
  </si>
  <si>
    <t xml:space="preserve">Ukupni izdaci </t>
  </si>
  <si>
    <t xml:space="preserve">Rashodi za materijal </t>
  </si>
  <si>
    <t xml:space="preserve">Rashodi za usluge </t>
  </si>
  <si>
    <t>Primarni suficit/deficit</t>
  </si>
  <si>
    <t xml:space="preserve">Gotovinski suficit/deficit tekuće potrošnje </t>
  </si>
  <si>
    <t xml:space="preserve">Gotovinski suficit/deficit </t>
  </si>
  <si>
    <t>GDP (mil. €)</t>
  </si>
  <si>
    <t>Taxes</t>
  </si>
  <si>
    <t>Personal income tax</t>
  </si>
  <si>
    <t>Tax on Profits of Legal Person</t>
  </si>
  <si>
    <t xml:space="preserve">Taxes on Immovable of Property </t>
  </si>
  <si>
    <t>Value Added Tax</t>
  </si>
  <si>
    <t>Excises</t>
  </si>
  <si>
    <t>Tax on International Trade and Transactions</t>
  </si>
  <si>
    <t>Other State Taxes</t>
  </si>
  <si>
    <t>Contributions</t>
  </si>
  <si>
    <t>Contributions for Pension and Disability Insurance</t>
  </si>
  <si>
    <t>Contributions for Health Insurance</t>
  </si>
  <si>
    <t>Contributions for Insurance from Unemployment</t>
  </si>
  <si>
    <t>Other contributions</t>
  </si>
  <si>
    <t>Duties</t>
  </si>
  <si>
    <t>Administrative duties</t>
  </si>
  <si>
    <t>Court duties</t>
  </si>
  <si>
    <t>Residential duty</t>
  </si>
  <si>
    <t>Other duties</t>
  </si>
  <si>
    <t>Fees</t>
  </si>
  <si>
    <t>Fees for use of goods of common interest</t>
  </si>
  <si>
    <t>Fees for use of natural resources</t>
  </si>
  <si>
    <t>Ecological fees</t>
  </si>
  <si>
    <t>Fee for organizing games of chance</t>
  </si>
  <si>
    <t xml:space="preserve">Road fees </t>
  </si>
  <si>
    <t>Other fees</t>
  </si>
  <si>
    <t>Other revenues</t>
  </si>
  <si>
    <t>Revenues from capital</t>
  </si>
  <si>
    <t>Fines and seized property gains</t>
  </si>
  <si>
    <t>Revenues from own activities of government bodies</t>
  </si>
  <si>
    <t>Receipts from repayment of loans</t>
  </si>
  <si>
    <t>Grants</t>
  </si>
  <si>
    <t>Total Expenditures</t>
  </si>
  <si>
    <t>Current expenditures</t>
  </si>
  <si>
    <t>Gross salaries and contributions charged to employer</t>
  </si>
  <si>
    <t>Other personal income</t>
  </si>
  <si>
    <t xml:space="preserve">Expenditures for supplies </t>
  </si>
  <si>
    <t>Expenditures for services</t>
  </si>
  <si>
    <t>Current maintenace</t>
  </si>
  <si>
    <t>Interests</t>
  </si>
  <si>
    <t>Rent</t>
  </si>
  <si>
    <t>Subsidies</t>
  </si>
  <si>
    <t>Other expenditures</t>
  </si>
  <si>
    <t>Social security transfers</t>
  </si>
  <si>
    <t>Social security related rights</t>
  </si>
  <si>
    <t>Funds for redundant labor</t>
  </si>
  <si>
    <t>Pension and disability insurance rights</t>
  </si>
  <si>
    <t>Other rights related to health care</t>
  </si>
  <si>
    <t>Other rights related to health care insurance</t>
  </si>
  <si>
    <t xml:space="preserve">Transfers to institutions, individuals, NGO and public sector </t>
  </si>
  <si>
    <t>Capital expenditures</t>
  </si>
  <si>
    <t>Loans and credits</t>
  </si>
  <si>
    <t>Repayment of Garantees</t>
  </si>
  <si>
    <t>Repayment of liabilities from the previous period</t>
  </si>
  <si>
    <t>Reserves</t>
  </si>
  <si>
    <t xml:space="preserve">Net increse of liabilities </t>
  </si>
  <si>
    <t>Cash Surplus/ Deficit</t>
  </si>
  <si>
    <t>Cash Surplus/Deficit of current expenditures</t>
  </si>
  <si>
    <t>Primary Surplus / Deficit</t>
  </si>
  <si>
    <t>Modified Surplus/Deficit</t>
  </si>
  <si>
    <t>Repayment of debt</t>
  </si>
  <si>
    <t>Repayment of principal to residents</t>
  </si>
  <si>
    <t>Repayment of principal to nonresidents</t>
  </si>
  <si>
    <t>Expenditures for the purchase of securities</t>
  </si>
  <si>
    <t>Financing needs</t>
  </si>
  <si>
    <t xml:space="preserve">Financing </t>
  </si>
  <si>
    <t>Borrowings and credits from domestic sources</t>
  </si>
  <si>
    <t>Borrowings and credits from foreign sources</t>
  </si>
  <si>
    <t xml:space="preserve">Revenues from selling assets </t>
  </si>
  <si>
    <t>Increase/Decrease of deposits</t>
  </si>
  <si>
    <t>Desription</t>
  </si>
  <si>
    <t>Total Revenues</t>
  </si>
  <si>
    <t>Tax on Proprety</t>
  </si>
  <si>
    <t xml:space="preserve">Registracione takse </t>
  </si>
  <si>
    <t xml:space="preserve">Transferi iz budžeta CG </t>
  </si>
  <si>
    <t>Transfers from Central Budget</t>
  </si>
  <si>
    <t>Lolacl utility duties</t>
  </si>
  <si>
    <t>Registration duties</t>
  </si>
  <si>
    <t>Residential duties</t>
  </si>
  <si>
    <t>Fees for usage of construction land</t>
  </si>
  <si>
    <t>Fees for the construction and maintenance of local roads and other public buildings of municipal importance</t>
  </si>
  <si>
    <t xml:space="preserve">Lokalni porezi i ostali prihodi od egalizacionog fonda </t>
  </si>
  <si>
    <t xml:space="preserve">Local taxes and other revenues from Egalisation Fund </t>
  </si>
  <si>
    <t>mil. €</t>
  </si>
  <si>
    <t>% BDP-a</t>
  </si>
  <si>
    <t xml:space="preserve">Centralna država/Central Government </t>
  </si>
  <si>
    <t xml:space="preserve">Lokalna država/Local Government </t>
  </si>
  <si>
    <t xml:space="preserve">Opšta država/General Government </t>
  </si>
  <si>
    <t>Prihodi/Revenues</t>
  </si>
  <si>
    <t>Rashodi/Expenditures</t>
  </si>
  <si>
    <t>Budžetski bilans/ Budget balance</t>
  </si>
  <si>
    <t>Crna Gora / Montenegro</t>
  </si>
  <si>
    <t>Direktorat za državni budžet / Directorate for State Budget</t>
  </si>
  <si>
    <t>Odstupanje/Deviations</t>
  </si>
  <si>
    <t>Primici od prodaje imovine</t>
  </si>
  <si>
    <t>Transferi institucijama, pojedinicima nevladinom i javnom sektoru</t>
  </si>
  <si>
    <t>Ostvarenje</t>
  </si>
  <si>
    <t>Plan</t>
  </si>
  <si>
    <t xml:space="preserve">Doprinosi </t>
  </si>
  <si>
    <t xml:space="preserve">Porez na dobit </t>
  </si>
  <si>
    <t>Porez na dohodak</t>
  </si>
  <si>
    <t>Otplata hartija od vrijednosti i kredita rezidentima</t>
  </si>
  <si>
    <t>Otplata hartija od vrijednosti i kredita nerezidentima</t>
  </si>
  <si>
    <t xml:space="preserve">Ministarstvo finansija/ Ministry of finance </t>
  </si>
  <si>
    <t>Neto promjena obaveza</t>
  </si>
  <si>
    <t>Donacije i transferi</t>
  </si>
  <si>
    <t>Naknada za komunalno opremanje građevinskog zemljišta</t>
  </si>
  <si>
    <t>Fee for communal equipment of construction land</t>
  </si>
  <si>
    <t>Primarni  suficit/deficit</t>
  </si>
  <si>
    <t xml:space="preserve">Primici od otplate kredita </t>
  </si>
  <si>
    <t>Primici od otplate kredita</t>
  </si>
  <si>
    <t>71175</t>
  </si>
  <si>
    <t>Prirez porezu na dohodak fizičkih lica</t>
  </si>
  <si>
    <t>Q1 2025</t>
  </si>
  <si>
    <t>Plan Q1 2025</t>
  </si>
  <si>
    <t>Q1 2024</t>
  </si>
  <si>
    <t>Q1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</si>
</sst>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_(* \(#,##0.00\);_(* &quot;-&quot;??_);_(@_)"/>
    <numFmt numFmtId="164" formatCode="_-* #,##0.00\ _€_-;\-* #,##0.00\ _€_-;_-* &quot;-&quot;??\ _€_-;_-@_-"/>
    <numFmt numFmtId="165" formatCode="0.0,,"/>
    <numFmt numFmtId="166" formatCode="#,##0.0"/>
    <numFmt numFmtId="167" formatCode="&quot;   &quot;@"/>
    <numFmt numFmtId="168" formatCode="&quot;      &quot;@"/>
    <numFmt numFmtId="169" formatCode="&quot;         &quot;@"/>
    <numFmt numFmtId="170" formatCode="&quot;            &quot;@"/>
    <numFmt numFmtId="171" formatCode="[&gt;0.05]#,##0.0;[&lt;-0.05]\-#,##0.0;\-\-&quot; &quot;;"/>
    <numFmt numFmtId="172" formatCode="[&gt;0.5]#,##0;[&lt;-0.5]\-#,##0;\-\-&quot; &quot;;"/>
    <numFmt numFmtId="173" formatCode="[Black]#,##0.0;[Black]\-#,##0.0;;"/>
    <numFmt numFmtId="174" formatCode="#,##0.0,,"/>
    <numFmt numFmtId="175" formatCode="0.0"/>
    <numFmt numFmtId="176" formatCode="_-* #,##0.00\ &quot;RSD&quot;_-;\-* #,##0.00\ &quot;RSD&quot;_-;_-* &quot;-&quot;??\ &quot;RSD&quot;_-;_-@_-"/>
    <numFmt numFmtId="177" formatCode="[$-409]General"/>
    <numFmt numFmtId="178" formatCode="0.00,,"/>
    <numFmt numFmtId="179" formatCode="0.000000000000000000"/>
    <numFmt numFmtId="180" formatCode="_-* #,##0.00\ _D_i_n_._-;\-* #,##0.00\ _D_i_n_._-;_-* &quot;-&quot;??\ _D_i_n_._-;_-@_-"/>
  </numFmts>
  <fonts count="69">
    <font>
      <sz val="10"/>
      <name val="Arial"/>
    </font>
    <font>
      <sz val="11"/>
      <color theme="1"/>
      <name val="Calibri"/>
      <family val="2"/>
      <scheme val="minor"/>
    </font>
    <font>
      <sz val="11"/>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10"/>
      <name val="Arial"/>
      <family val="2"/>
    </font>
    <font>
      <sz val="11"/>
      <color theme="1"/>
      <name val="Calibri"/>
      <family val="2"/>
      <charset val="238"/>
      <scheme val="minor"/>
    </font>
    <font>
      <sz val="11"/>
      <color theme="1"/>
      <name val="Calibri"/>
      <family val="2"/>
      <scheme val="minor"/>
    </font>
    <font>
      <sz val="10"/>
      <name val="Century Gothic"/>
      <family val="2"/>
      <charset val="238"/>
    </font>
    <font>
      <b/>
      <sz val="10"/>
      <name val="Century Gothic"/>
      <family val="2"/>
      <charset val="238"/>
    </font>
    <font>
      <b/>
      <i/>
      <sz val="12"/>
      <name val="Century Gothic"/>
      <family val="2"/>
      <charset val="238"/>
    </font>
    <font>
      <b/>
      <i/>
      <sz val="10"/>
      <name val="Arial"/>
      <family val="2"/>
      <charset val="238"/>
    </font>
    <font>
      <sz val="9"/>
      <color theme="1"/>
      <name val="Calibri"/>
      <family val="2"/>
      <scheme val="minor"/>
    </font>
    <font>
      <sz val="11"/>
      <name val="Calibri"/>
      <family val="2"/>
      <scheme val="minor"/>
    </font>
    <font>
      <sz val="10"/>
      <color theme="1"/>
      <name val="Calibri"/>
      <family val="2"/>
      <scheme val="minor"/>
    </font>
    <font>
      <sz val="10"/>
      <name val="Calibri"/>
      <family val="2"/>
      <scheme val="minor"/>
    </font>
    <font>
      <i/>
      <sz val="8"/>
      <color theme="1"/>
      <name val="Calibri"/>
      <family val="2"/>
      <scheme val="minor"/>
    </font>
    <font>
      <i/>
      <sz val="8"/>
      <name val="Calibri"/>
      <family val="2"/>
      <scheme val="minor"/>
    </font>
    <font>
      <i/>
      <sz val="8"/>
      <color theme="0" tint="-4.9989318521683403E-2"/>
      <name val="Calibri"/>
      <family val="2"/>
      <scheme val="minor"/>
    </font>
    <font>
      <i/>
      <sz val="9"/>
      <color theme="1"/>
      <name val="Calibri"/>
      <family val="2"/>
      <charset val="238"/>
      <scheme val="minor"/>
    </font>
    <font>
      <b/>
      <i/>
      <sz val="9"/>
      <color theme="1"/>
      <name val="Calibri"/>
      <family val="2"/>
      <charset val="238"/>
      <scheme val="minor"/>
    </font>
    <font>
      <sz val="12"/>
      <color rgb="FF222222"/>
      <name val="Arial"/>
      <family val="2"/>
    </font>
    <font>
      <sz val="11"/>
      <color rgb="FF000000"/>
      <name val="Calibri"/>
      <family val="2"/>
    </font>
    <font>
      <b/>
      <sz val="10"/>
      <name val="Century Gothic"/>
      <family val="2"/>
    </font>
    <font>
      <sz val="12"/>
      <name val="Arial"/>
      <family val="2"/>
      <charset val="238"/>
    </font>
    <font>
      <sz val="11"/>
      <color rgb="FF9C0006"/>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0"/>
      <color indexed="8"/>
      <name val="Arial"/>
      <family val="2"/>
    </font>
    <font>
      <b/>
      <sz val="11"/>
      <color indexed="8"/>
      <name val="Calibri"/>
      <family val="2"/>
      <charset val="238"/>
    </font>
    <font>
      <sz val="11"/>
      <color indexed="8"/>
      <name val="Calibri"/>
      <family val="2"/>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sz val="11"/>
      <color indexed="10"/>
      <name val="Calibri"/>
      <family val="2"/>
      <charset val="238"/>
    </font>
  </fonts>
  <fills count="60">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5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86">
    <xf numFmtId="0" fontId="0" fillId="0" borderId="0"/>
    <xf numFmtId="167" fontId="5" fillId="0" borderId="0" applyFont="0" applyFill="0" applyBorder="0" applyAlignment="0" applyProtection="0"/>
    <xf numFmtId="168"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0" fontId="6" fillId="0" borderId="0" applyProtection="0"/>
    <xf numFmtId="0" fontId="7" fillId="0" borderId="0">
      <protection locked="0"/>
    </xf>
    <xf numFmtId="0" fontId="7" fillId="0" borderId="0">
      <protection locked="0"/>
    </xf>
    <xf numFmtId="0" fontId="8" fillId="0" borderId="0">
      <protection locked="0"/>
    </xf>
    <xf numFmtId="0" fontId="7" fillId="0" borderId="0">
      <protection locked="0"/>
    </xf>
    <xf numFmtId="0" fontId="7" fillId="0" borderId="0">
      <protection locked="0"/>
    </xf>
    <xf numFmtId="0" fontId="7" fillId="0" borderId="0">
      <protection locked="0"/>
    </xf>
    <xf numFmtId="0" fontId="8" fillId="0" borderId="0">
      <protection locked="0"/>
    </xf>
    <xf numFmtId="2" fontId="6" fillId="0" borderId="0" applyProtection="0"/>
    <xf numFmtId="0" fontId="6" fillId="0" borderId="0" applyNumberFormat="0" applyFont="0" applyFill="0" applyBorder="0" applyAlignment="0" applyProtection="0"/>
    <xf numFmtId="0" fontId="9" fillId="0" borderId="0" applyProtection="0"/>
    <xf numFmtId="171" fontId="5" fillId="0" borderId="0" applyFont="0" applyFill="0" applyBorder="0" applyAlignment="0" applyProtection="0"/>
    <xf numFmtId="172" fontId="5" fillId="0" borderId="0" applyFont="0" applyFill="0" applyBorder="0" applyAlignment="0" applyProtection="0"/>
    <xf numFmtId="166" fontId="10" fillId="0" borderId="0"/>
    <xf numFmtId="0" fontId="11" fillId="0" borderId="0"/>
    <xf numFmtId="0" fontId="12" fillId="0" borderId="0"/>
    <xf numFmtId="0" fontId="12" fillId="0" borderId="0"/>
    <xf numFmtId="0" fontId="15" fillId="0" borderId="0"/>
    <xf numFmtId="0" fontId="15" fillId="0" borderId="0"/>
    <xf numFmtId="0" fontId="15" fillId="0" borderId="0"/>
    <xf numFmtId="0" fontId="14" fillId="0" borderId="0">
      <alignment vertical="center"/>
    </xf>
    <xf numFmtId="0" fontId="16" fillId="0" borderId="0"/>
    <xf numFmtId="0" fontId="5" fillId="0" borderId="0"/>
    <xf numFmtId="0" fontId="4" fillId="0" borderId="0"/>
    <xf numFmtId="0" fontId="4"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4" fillId="0" borderId="0"/>
    <xf numFmtId="173" fontId="5" fillId="0" borderId="0" applyFont="0" applyFill="0" applyBorder="0" applyAlignment="0" applyProtection="0"/>
    <xf numFmtId="0" fontId="13" fillId="0" borderId="0"/>
    <xf numFmtId="0" fontId="3" fillId="0" borderId="0"/>
    <xf numFmtId="167" fontId="4"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9" fontId="4" fillId="0" borderId="0" applyFont="0" applyFill="0" applyBorder="0" applyAlignment="0" applyProtection="0"/>
    <xf numFmtId="0" fontId="4" fillId="0" borderId="0"/>
    <xf numFmtId="176" fontId="4" fillId="0" borderId="0" applyFont="0" applyFill="0" applyBorder="0" applyAlignment="0" applyProtection="0"/>
    <xf numFmtId="177" fontId="31" fillId="0" borderId="0"/>
    <xf numFmtId="0" fontId="14" fillId="0" borderId="0"/>
    <xf numFmtId="0" fontId="14" fillId="0" borderId="0"/>
    <xf numFmtId="0" fontId="34" fillId="8" borderId="0" applyNumberFormat="0" applyBorder="0" applyAlignment="0" applyProtection="0"/>
    <xf numFmtId="0" fontId="35" fillId="0" borderId="0" applyNumberFormat="0" applyFill="0" applyBorder="0" applyAlignment="0" applyProtection="0"/>
    <xf numFmtId="0" fontId="36" fillId="0" borderId="32" applyNumberFormat="0" applyFill="0" applyAlignment="0" applyProtection="0"/>
    <xf numFmtId="0" fontId="37" fillId="0" borderId="33" applyNumberFormat="0" applyFill="0" applyAlignment="0" applyProtection="0"/>
    <xf numFmtId="0" fontId="38" fillId="0" borderId="34" applyNumberFormat="0" applyFill="0" applyAlignment="0" applyProtection="0"/>
    <xf numFmtId="0" fontId="38" fillId="0" borderId="0" applyNumberFormat="0" applyFill="0" applyBorder="0" applyAlignment="0" applyProtection="0"/>
    <xf numFmtId="0" fontId="39" fillId="7" borderId="0" applyNumberFormat="0" applyBorder="0" applyAlignment="0" applyProtection="0"/>
    <xf numFmtId="0" fontId="34" fillId="8" borderId="0" applyNumberFormat="0" applyBorder="0" applyAlignment="0" applyProtection="0"/>
    <xf numFmtId="0" fontId="40" fillId="9" borderId="0" applyNumberFormat="0" applyBorder="0" applyAlignment="0" applyProtection="0"/>
    <xf numFmtId="0" fontId="41" fillId="10" borderId="35" applyNumberFormat="0" applyAlignment="0" applyProtection="0"/>
    <xf numFmtId="0" fontId="42" fillId="11" borderId="36" applyNumberFormat="0" applyAlignment="0" applyProtection="0"/>
    <xf numFmtId="0" fontId="43" fillId="11" borderId="35" applyNumberFormat="0" applyAlignment="0" applyProtection="0"/>
    <xf numFmtId="0" fontId="44" fillId="0" borderId="37" applyNumberFormat="0" applyFill="0" applyAlignment="0" applyProtection="0"/>
    <xf numFmtId="0" fontId="45" fillId="12" borderId="38"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40" applyNumberFormat="0" applyFill="0" applyAlignment="0" applyProtection="0"/>
    <xf numFmtId="0" fontId="49"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49" fillId="21" borderId="0" applyNumberFormat="0" applyBorder="0" applyAlignment="0" applyProtection="0"/>
    <xf numFmtId="0" fontId="49"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49" fillId="33" borderId="0" applyNumberFormat="0" applyBorder="0" applyAlignment="0" applyProtection="0"/>
    <xf numFmtId="0" fontId="49"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49" fillId="37" borderId="0" applyNumberFormat="0" applyBorder="0" applyAlignment="0" applyProtection="0"/>
    <xf numFmtId="0" fontId="2" fillId="0" borderId="0"/>
    <xf numFmtId="0" fontId="2" fillId="13" borderId="3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3" borderId="39" applyNumberFormat="0" applyFont="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0" borderId="0"/>
    <xf numFmtId="0" fontId="2" fillId="0" borderId="0"/>
    <xf numFmtId="0" fontId="2" fillId="0" borderId="0"/>
    <xf numFmtId="0" fontId="1" fillId="0" borderId="0"/>
    <xf numFmtId="0" fontId="33" fillId="0" borderId="0"/>
    <xf numFmtId="0" fontId="1" fillId="0" borderId="0"/>
    <xf numFmtId="164" fontId="4" fillId="0" borderId="0" applyFont="0" applyFill="0" applyBorder="0" applyAlignment="0" applyProtection="0"/>
    <xf numFmtId="0" fontId="2" fillId="0" borderId="0"/>
    <xf numFmtId="164" fontId="4" fillId="0" borderId="0" applyFont="0" applyFill="0" applyBorder="0" applyAlignment="0" applyProtection="0"/>
    <xf numFmtId="0" fontId="14" fillId="0" borderId="0"/>
    <xf numFmtId="167" fontId="4" fillId="0" borderId="0" applyFont="0" applyFill="0" applyBorder="0" applyAlignment="0" applyProtection="0"/>
    <xf numFmtId="168" fontId="4" fillId="0" borderId="0" applyFont="0" applyFill="0" applyBorder="0" applyAlignment="0" applyProtection="0"/>
    <xf numFmtId="0" fontId="50" fillId="38"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169" fontId="4" fillId="0" borderId="0" applyFont="0" applyFill="0" applyBorder="0" applyAlignment="0" applyProtection="0"/>
    <xf numFmtId="170" fontId="4" fillId="0" borderId="0" applyFont="0" applyFill="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7" borderId="0" applyNumberFormat="0" applyBorder="0" applyAlignment="0" applyProtection="0"/>
    <xf numFmtId="0" fontId="54" fillId="48" borderId="0" applyNumberFormat="0" applyBorder="0" applyAlignment="0" applyProtection="0"/>
    <xf numFmtId="0" fontId="54" fillId="45" borderId="0" applyNumberFormat="0" applyBorder="0" applyAlignment="0" applyProtection="0"/>
    <xf numFmtId="0" fontId="54" fillId="46"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5" borderId="0" applyNumberFormat="0" applyBorder="0" applyAlignment="0" applyProtection="0"/>
    <xf numFmtId="0" fontId="55" fillId="39" borderId="0" applyNumberFormat="0" applyBorder="0" applyAlignment="0" applyProtection="0"/>
    <xf numFmtId="0" fontId="56" fillId="56" borderId="41" applyNumberFormat="0" applyAlignment="0" applyProtection="0"/>
    <xf numFmtId="0" fontId="57" fillId="57" borderId="42" applyNumberFormat="0" applyAlignment="0" applyProtection="0"/>
    <xf numFmtId="43" fontId="14" fillId="0" borderId="0" applyFont="0" applyFill="0" applyBorder="0" applyAlignment="0" applyProtection="0"/>
    <xf numFmtId="43" fontId="4" fillId="0" borderId="0" applyFont="0" applyFill="0" applyBorder="0" applyAlignment="0" applyProtection="0"/>
    <xf numFmtId="0" fontId="50" fillId="0" borderId="0"/>
    <xf numFmtId="0" fontId="4" fillId="0" borderId="0"/>
    <xf numFmtId="0" fontId="4" fillId="0" borderId="0"/>
    <xf numFmtId="0" fontId="4" fillId="0" borderId="0"/>
    <xf numFmtId="0" fontId="58" fillId="0" borderId="0" applyNumberFormat="0" applyFill="0" applyBorder="0" applyAlignment="0" applyProtection="0"/>
    <xf numFmtId="0" fontId="59" fillId="40" borderId="0" applyNumberFormat="0" applyBorder="0" applyAlignment="0" applyProtection="0"/>
    <xf numFmtId="0" fontId="60" fillId="0" borderId="43" applyNumberFormat="0" applyFill="0" applyAlignment="0" applyProtection="0"/>
    <xf numFmtId="0" fontId="61" fillId="0" borderId="44" applyNumberFormat="0" applyFill="0" applyAlignment="0" applyProtection="0"/>
    <xf numFmtId="0" fontId="62" fillId="0" borderId="45" applyNumberFormat="0" applyFill="0" applyAlignment="0" applyProtection="0"/>
    <xf numFmtId="0" fontId="62" fillId="0" borderId="0" applyNumberForma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63" fillId="43" borderId="41" applyNumberFormat="0" applyAlignment="0" applyProtection="0"/>
    <xf numFmtId="0" fontId="64" fillId="0" borderId="46" applyNumberFormat="0" applyFill="0" applyAlignment="0" applyProtection="0"/>
    <xf numFmtId="0" fontId="65" fillId="5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1" fillId="0" borderId="0">
      <alignment vertical="top"/>
    </xf>
    <xf numFmtId="0" fontId="51" fillId="0" borderId="0">
      <alignment vertical="top"/>
    </xf>
    <xf numFmtId="0" fontId="5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1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53" fillId="59" borderId="47" applyNumberFormat="0" applyFont="0" applyAlignment="0" applyProtection="0"/>
    <xf numFmtId="0" fontId="66" fillId="56" borderId="48" applyNumberFormat="0" applyAlignment="0" applyProtection="0"/>
    <xf numFmtId="173" fontId="4" fillId="0" borderId="0" applyFont="0" applyFill="0" applyBorder="0" applyAlignment="0" applyProtection="0"/>
    <xf numFmtId="0" fontId="67" fillId="0" borderId="0" applyNumberFormat="0" applyFill="0" applyBorder="0" applyAlignment="0" applyProtection="0"/>
    <xf numFmtId="0" fontId="52" fillId="0" borderId="49" applyNumberFormat="0" applyFill="0" applyAlignment="0" applyProtection="0"/>
    <xf numFmtId="0" fontId="6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 fillId="0" borderId="0"/>
    <xf numFmtId="0" fontId="2" fillId="31" borderId="0" applyNumberFormat="0" applyBorder="0" applyAlignment="0" applyProtection="0"/>
    <xf numFmtId="0" fontId="2" fillId="32" borderId="0" applyNumberFormat="0" applyBorder="0" applyAlignment="0" applyProtection="0"/>
    <xf numFmtId="0" fontId="1" fillId="0" borderId="0"/>
    <xf numFmtId="0" fontId="2" fillId="35" borderId="0" applyNumberFormat="0" applyBorder="0" applyAlignment="0" applyProtection="0"/>
    <xf numFmtId="0" fontId="2" fillId="36" borderId="0" applyNumberFormat="0" applyBorder="0" applyAlignment="0" applyProtection="0"/>
    <xf numFmtId="0" fontId="2" fillId="0" borderId="0"/>
    <xf numFmtId="0" fontId="2" fillId="13" borderId="39" applyNumberFormat="0" applyFont="0" applyAlignment="0" applyProtection="0"/>
    <xf numFmtId="0" fontId="1" fillId="0" borderId="0"/>
    <xf numFmtId="0" fontId="1" fillId="0" borderId="0"/>
    <xf numFmtId="180" fontId="1" fillId="0" borderId="0" applyFont="0" applyFill="0" applyBorder="0" applyAlignment="0" applyProtection="0"/>
    <xf numFmtId="0" fontId="1" fillId="0" borderId="0"/>
    <xf numFmtId="0" fontId="1" fillId="0" borderId="0"/>
    <xf numFmtId="0" fontId="1" fillId="0" borderId="0"/>
    <xf numFmtId="0" fontId="1" fillId="0" borderId="0"/>
  </cellStyleXfs>
  <cellXfs count="130">
    <xf numFmtId="0" fontId="0" fillId="0" borderId="0" xfId="0"/>
    <xf numFmtId="0" fontId="4" fillId="0" borderId="0" xfId="27" applyFont="1"/>
    <xf numFmtId="0" fontId="4" fillId="0" borderId="0" xfId="27" applyFont="1" applyFill="1"/>
    <xf numFmtId="0" fontId="4" fillId="2" borderId="0" xfId="27" applyFont="1" applyFill="1"/>
    <xf numFmtId="0" fontId="17" fillId="0" borderId="0" xfId="0" applyFont="1"/>
    <xf numFmtId="0" fontId="17" fillId="0" borderId="0" xfId="0" applyFont="1" applyAlignment="1">
      <alignment horizontal="center"/>
    </xf>
    <xf numFmtId="165" fontId="17" fillId="0" borderId="0" xfId="0" applyNumberFormat="1" applyFont="1"/>
    <xf numFmtId="0" fontId="17" fillId="0" borderId="0" xfId="27" applyFont="1"/>
    <xf numFmtId="0" fontId="18" fillId="0" borderId="0" xfId="0" applyFont="1"/>
    <xf numFmtId="0" fontId="18" fillId="0" borderId="0" xfId="0" applyFont="1" applyBorder="1" applyAlignment="1"/>
    <xf numFmtId="0" fontId="18" fillId="0" borderId="0" xfId="27" applyFont="1"/>
    <xf numFmtId="165" fontId="18" fillId="0" borderId="0" xfId="0" applyNumberFormat="1" applyFont="1"/>
    <xf numFmtId="165" fontId="18" fillId="0" borderId="1" xfId="0" applyNumberFormat="1" applyFont="1" applyBorder="1" applyAlignment="1">
      <alignment horizontal="center"/>
    </xf>
    <xf numFmtId="0" fontId="18" fillId="0" borderId="1" xfId="0" applyFont="1" applyBorder="1" applyAlignment="1">
      <alignment horizontal="center"/>
    </xf>
    <xf numFmtId="0" fontId="18" fillId="0" borderId="1" xfId="27" applyFont="1" applyBorder="1" applyAlignment="1">
      <alignment horizontal="center"/>
    </xf>
    <xf numFmtId="0" fontId="18" fillId="5" borderId="5" xfId="0" applyFont="1" applyFill="1" applyBorder="1"/>
    <xf numFmtId="0" fontId="19" fillId="5" borderId="1" xfId="0" applyFont="1" applyFill="1" applyBorder="1"/>
    <xf numFmtId="165" fontId="18" fillId="5" borderId="1" xfId="0" applyNumberFormat="1" applyFont="1" applyFill="1" applyBorder="1"/>
    <xf numFmtId="0" fontId="18" fillId="0" borderId="5" xfId="0" applyFont="1" applyBorder="1"/>
    <xf numFmtId="0" fontId="18" fillId="0" borderId="1" xfId="0" applyFont="1" applyBorder="1"/>
    <xf numFmtId="165" fontId="18" fillId="0" borderId="1" xfId="0" applyNumberFormat="1" applyFont="1" applyBorder="1"/>
    <xf numFmtId="0" fontId="17" fillId="0" borderId="5" xfId="0" applyFont="1" applyBorder="1"/>
    <xf numFmtId="0" fontId="17" fillId="0" borderId="1" xfId="0" applyFont="1" applyBorder="1"/>
    <xf numFmtId="165" fontId="17" fillId="0" borderId="1" xfId="0" applyNumberFormat="1" applyFont="1" applyBorder="1"/>
    <xf numFmtId="0" fontId="18" fillId="0" borderId="7" xfId="0" applyFont="1" applyBorder="1"/>
    <xf numFmtId="0" fontId="18" fillId="0" borderId="8" xfId="0" applyFont="1" applyBorder="1"/>
    <xf numFmtId="165" fontId="18" fillId="0" borderId="8" xfId="0" applyNumberFormat="1" applyFont="1" applyBorder="1"/>
    <xf numFmtId="0" fontId="17" fillId="0" borderId="1" xfId="0" applyFont="1" applyBorder="1" applyAlignment="1">
      <alignment wrapText="1"/>
    </xf>
    <xf numFmtId="0" fontId="18" fillId="0" borderId="14" xfId="0" applyFont="1" applyBorder="1"/>
    <xf numFmtId="0" fontId="18" fillId="0" borderId="15" xfId="0" applyFont="1" applyBorder="1"/>
    <xf numFmtId="165" fontId="18" fillId="0" borderId="15" xfId="0" applyNumberFormat="1" applyFont="1" applyBorder="1"/>
    <xf numFmtId="0" fontId="18" fillId="3" borderId="5" xfId="0" applyFont="1" applyFill="1" applyBorder="1"/>
    <xf numFmtId="0" fontId="19" fillId="3" borderId="1" xfId="0" applyFont="1" applyFill="1" applyBorder="1"/>
    <xf numFmtId="165" fontId="18" fillId="3" borderId="1" xfId="0" applyNumberFormat="1" applyFont="1" applyFill="1" applyBorder="1"/>
    <xf numFmtId="0" fontId="4" fillId="3" borderId="0" xfId="27" applyFont="1" applyFill="1"/>
    <xf numFmtId="0" fontId="18" fillId="4" borderId="5" xfId="0" applyFont="1" applyFill="1" applyBorder="1"/>
    <xf numFmtId="0" fontId="19" fillId="4" borderId="1" xfId="0" applyFont="1" applyFill="1" applyBorder="1"/>
    <xf numFmtId="165" fontId="18" fillId="4" borderId="1" xfId="0" applyNumberFormat="1" applyFont="1" applyFill="1" applyBorder="1"/>
    <xf numFmtId="0" fontId="4" fillId="4" borderId="0" xfId="27" applyFont="1" applyFill="1"/>
    <xf numFmtId="175" fontId="18" fillId="5" borderId="1" xfId="0" applyNumberFormat="1" applyFont="1" applyFill="1" applyBorder="1"/>
    <xf numFmtId="175" fontId="18" fillId="0" borderId="1" xfId="0" applyNumberFormat="1" applyFont="1" applyBorder="1"/>
    <xf numFmtId="175" fontId="17" fillId="0" borderId="1" xfId="0" applyNumberFormat="1" applyFont="1" applyBorder="1"/>
    <xf numFmtId="175" fontId="18" fillId="0" borderId="8" xfId="0" applyNumberFormat="1" applyFont="1" applyBorder="1"/>
    <xf numFmtId="175" fontId="18" fillId="3" borderId="1" xfId="0" applyNumberFormat="1" applyFont="1" applyFill="1" applyBorder="1"/>
    <xf numFmtId="175" fontId="18" fillId="4" borderId="1" xfId="0" applyNumberFormat="1" applyFont="1" applyFill="1" applyBorder="1"/>
    <xf numFmtId="0" fontId="0" fillId="6" borderId="16" xfId="0" applyFill="1" applyBorder="1" applyAlignment="1" applyProtection="1">
      <alignment vertical="center"/>
      <protection hidden="1"/>
    </xf>
    <xf numFmtId="0" fontId="0" fillId="6" borderId="17" xfId="0" applyFill="1" applyBorder="1" applyAlignment="1" applyProtection="1">
      <alignment vertical="center"/>
      <protection hidden="1"/>
    </xf>
    <xf numFmtId="0" fontId="0" fillId="6" borderId="18" xfId="0" applyFill="1" applyBorder="1" applyAlignment="1" applyProtection="1">
      <alignment vertical="center"/>
      <protection hidden="1"/>
    </xf>
    <xf numFmtId="0" fontId="0" fillId="6" borderId="19" xfId="0" applyFill="1" applyBorder="1" applyAlignment="1" applyProtection="1">
      <alignment vertical="center"/>
      <protection hidden="1"/>
    </xf>
    <xf numFmtId="0" fontId="0" fillId="6" borderId="0" xfId="0" applyFill="1" applyBorder="1" applyAlignment="1" applyProtection="1">
      <alignment vertical="center"/>
      <protection hidden="1"/>
    </xf>
    <xf numFmtId="0" fontId="0" fillId="6" borderId="20" xfId="0" applyFill="1" applyBorder="1" applyAlignment="1" applyProtection="1">
      <alignment vertical="center"/>
      <protection hidden="1"/>
    </xf>
    <xf numFmtId="0" fontId="29" fillId="6" borderId="0" xfId="0" applyFont="1" applyFill="1" applyBorder="1" applyAlignment="1" applyProtection="1">
      <alignment vertical="center"/>
      <protection hidden="1"/>
    </xf>
    <xf numFmtId="0" fontId="28" fillId="6" borderId="0" xfId="0" applyFont="1" applyFill="1" applyBorder="1" applyAlignment="1" applyProtection="1">
      <alignment vertical="center"/>
      <protection hidden="1"/>
    </xf>
    <xf numFmtId="0" fontId="21" fillId="6" borderId="0" xfId="0" applyFont="1" applyFill="1" applyBorder="1" applyAlignment="1" applyProtection="1">
      <alignment vertical="center"/>
      <protection hidden="1"/>
    </xf>
    <xf numFmtId="0" fontId="22" fillId="6" borderId="0" xfId="0" applyFont="1" applyFill="1" applyBorder="1" applyAlignment="1" applyProtection="1">
      <alignment vertical="center"/>
      <protection hidden="1"/>
    </xf>
    <xf numFmtId="0" fontId="0" fillId="6" borderId="0" xfId="0" applyFill="1"/>
    <xf numFmtId="174" fontId="23" fillId="6" borderId="21" xfId="0" applyNumberFormat="1" applyFont="1" applyFill="1" applyBorder="1" applyAlignment="1" applyProtection="1">
      <alignment vertical="center"/>
      <protection hidden="1"/>
    </xf>
    <xf numFmtId="175" fontId="23" fillId="6" borderId="1" xfId="0" applyNumberFormat="1" applyFont="1" applyFill="1" applyBorder="1" applyAlignment="1" applyProtection="1">
      <alignment vertical="center"/>
      <protection hidden="1"/>
    </xf>
    <xf numFmtId="174" fontId="24" fillId="6" borderId="21" xfId="0" applyNumberFormat="1" applyFont="1" applyFill="1" applyBorder="1" applyAlignment="1" applyProtection="1">
      <alignment vertical="center"/>
      <protection hidden="1"/>
    </xf>
    <xf numFmtId="0" fontId="25" fillId="6" borderId="0" xfId="0" applyFont="1" applyFill="1" applyBorder="1" applyAlignment="1" applyProtection="1">
      <alignment horizontal="center" vertical="top"/>
      <protection hidden="1"/>
    </xf>
    <xf numFmtId="0" fontId="26" fillId="6" borderId="0" xfId="0" applyFont="1" applyFill="1" applyBorder="1" applyAlignment="1" applyProtection="1">
      <alignment horizontal="center" vertical="top"/>
      <protection hidden="1"/>
    </xf>
    <xf numFmtId="0" fontId="0" fillId="6" borderId="0" xfId="0" applyFill="1" applyAlignment="1" applyProtection="1">
      <alignment vertical="center"/>
      <protection hidden="1"/>
    </xf>
    <xf numFmtId="0" fontId="22" fillId="6" borderId="0" xfId="0" applyFont="1" applyFill="1" applyAlignment="1" applyProtection="1">
      <alignment vertical="center"/>
      <protection hidden="1"/>
    </xf>
    <xf numFmtId="0" fontId="27" fillId="6" borderId="0" xfId="0" applyFont="1" applyFill="1" applyBorder="1" applyAlignment="1" applyProtection="1">
      <alignment horizontal="center" vertical="top"/>
      <protection hidden="1"/>
    </xf>
    <xf numFmtId="0" fontId="0" fillId="6" borderId="22" xfId="0" applyFill="1" applyBorder="1" applyAlignment="1" applyProtection="1">
      <alignment vertical="center"/>
      <protection hidden="1"/>
    </xf>
    <xf numFmtId="0" fontId="0" fillId="6" borderId="23" xfId="0" applyFill="1" applyBorder="1" applyAlignment="1" applyProtection="1">
      <alignment vertical="center"/>
      <protection hidden="1"/>
    </xf>
    <xf numFmtId="0" fontId="0" fillId="6" borderId="24" xfId="0" applyFill="1" applyBorder="1" applyAlignment="1" applyProtection="1">
      <alignment vertical="center"/>
      <protection hidden="1"/>
    </xf>
    <xf numFmtId="0" fontId="20" fillId="2" borderId="0" xfId="0" applyFont="1" applyFill="1" applyAlignment="1" applyProtection="1">
      <alignment vertical="center"/>
      <protection hidden="1"/>
    </xf>
    <xf numFmtId="0" fontId="30" fillId="0" borderId="0" xfId="0" applyFont="1" applyAlignment="1">
      <alignment vertical="center" wrapText="1"/>
    </xf>
    <xf numFmtId="165" fontId="18" fillId="2" borderId="1" xfId="0" applyNumberFormat="1" applyFont="1" applyFill="1" applyBorder="1"/>
    <xf numFmtId="0" fontId="19" fillId="3" borderId="6" xfId="0" applyFont="1" applyFill="1" applyBorder="1"/>
    <xf numFmtId="0" fontId="18" fillId="0" borderId="6" xfId="0" applyFont="1" applyBorder="1"/>
    <xf numFmtId="0" fontId="17" fillId="0" borderId="6" xfId="0" applyFont="1" applyBorder="1"/>
    <xf numFmtId="0" fontId="17" fillId="0" borderId="6" xfId="0" applyFont="1" applyBorder="1" applyAlignment="1">
      <alignment wrapText="1"/>
    </xf>
    <xf numFmtId="0" fontId="18" fillId="0" borderId="28" xfId="0" applyFont="1" applyBorder="1"/>
    <xf numFmtId="0" fontId="18" fillId="0" borderId="25" xfId="0" applyFont="1" applyBorder="1"/>
    <xf numFmtId="165" fontId="17" fillId="0" borderId="1" xfId="27" applyNumberFormat="1" applyFont="1" applyBorder="1" applyAlignment="1">
      <alignment horizontal="right"/>
    </xf>
    <xf numFmtId="0" fontId="18" fillId="0" borderId="1" xfId="0" applyFont="1" applyBorder="1" applyAlignment="1">
      <alignment wrapText="1"/>
    </xf>
    <xf numFmtId="2" fontId="4" fillId="0" borderId="0" xfId="27" applyNumberFormat="1" applyFont="1"/>
    <xf numFmtId="0" fontId="19" fillId="4" borderId="6" xfId="0" applyFont="1" applyFill="1" applyBorder="1"/>
    <xf numFmtId="0" fontId="19" fillId="5" borderId="6" xfId="0" applyFont="1" applyFill="1" applyBorder="1"/>
    <xf numFmtId="0" fontId="19" fillId="5" borderId="5" xfId="0" applyFont="1" applyFill="1" applyBorder="1"/>
    <xf numFmtId="165" fontId="17" fillId="0" borderId="1" xfId="28" applyNumberFormat="1" applyFont="1" applyBorder="1" applyAlignment="1">
      <alignment horizontal="right"/>
    </xf>
    <xf numFmtId="175" fontId="4" fillId="0" borderId="0" xfId="27" applyNumberFormat="1" applyFont="1"/>
    <xf numFmtId="166" fontId="17" fillId="0" borderId="0" xfId="0" applyNumberFormat="1" applyFont="1"/>
    <xf numFmtId="166" fontId="17" fillId="0" borderId="0" xfId="27" applyNumberFormat="1" applyFont="1"/>
    <xf numFmtId="178" fontId="4" fillId="0" borderId="0" xfId="27" applyNumberFormat="1" applyFont="1"/>
    <xf numFmtId="165" fontId="4" fillId="0" borderId="0" xfId="27" applyNumberFormat="1" applyFont="1"/>
    <xf numFmtId="166" fontId="0" fillId="0" borderId="0" xfId="0" applyNumberFormat="1"/>
    <xf numFmtId="175" fontId="18" fillId="0" borderId="1" xfId="0" applyNumberFormat="1" applyFont="1" applyBorder="1" applyAlignment="1">
      <alignment horizontal="right"/>
    </xf>
    <xf numFmtId="0" fontId="18" fillId="0" borderId="31" xfId="0" applyFont="1" applyBorder="1"/>
    <xf numFmtId="0" fontId="18" fillId="2" borderId="1" xfId="0" applyFont="1" applyFill="1" applyBorder="1"/>
    <xf numFmtId="0" fontId="32" fillId="0" borderId="1" xfId="0" applyFont="1" applyBorder="1"/>
    <xf numFmtId="175" fontId="18" fillId="5" borderId="1" xfId="0" applyNumberFormat="1" applyFont="1" applyFill="1" applyBorder="1" applyAlignment="1">
      <alignment horizontal="right"/>
    </xf>
    <xf numFmtId="175" fontId="17" fillId="0" borderId="1" xfId="0" applyNumberFormat="1" applyFont="1" applyBorder="1" applyAlignment="1">
      <alignment horizontal="right"/>
    </xf>
    <xf numFmtId="175" fontId="18" fillId="0" borderId="8" xfId="0" applyNumberFormat="1" applyFont="1" applyBorder="1" applyAlignment="1">
      <alignment horizontal="right"/>
    </xf>
    <xf numFmtId="0" fontId="17" fillId="0" borderId="0" xfId="27" applyFont="1" applyAlignment="1">
      <alignment horizontal="right"/>
    </xf>
    <xf numFmtId="0" fontId="18" fillId="0" borderId="0" xfId="27" applyFont="1" applyAlignment="1">
      <alignment horizontal="right"/>
    </xf>
    <xf numFmtId="0" fontId="18" fillId="0" borderId="1" xfId="0" applyFont="1" applyBorder="1" applyAlignment="1">
      <alignment horizontal="right"/>
    </xf>
    <xf numFmtId="175" fontId="18" fillId="3" borderId="1" xfId="0" applyNumberFormat="1" applyFont="1" applyFill="1" applyBorder="1" applyAlignment="1">
      <alignment horizontal="right"/>
    </xf>
    <xf numFmtId="0" fontId="18" fillId="0" borderId="1" xfId="27" applyFont="1" applyBorder="1" applyAlignment="1">
      <alignment horizontal="right"/>
    </xf>
    <xf numFmtId="175" fontId="18" fillId="4" borderId="1" xfId="0" applyNumberFormat="1" applyFont="1" applyFill="1" applyBorder="1" applyAlignment="1">
      <alignment horizontal="right"/>
    </xf>
    <xf numFmtId="0" fontId="18" fillId="0" borderId="1" xfId="0" applyFont="1" applyFill="1" applyBorder="1"/>
    <xf numFmtId="179" fontId="4" fillId="0" borderId="0" xfId="27" applyNumberFormat="1" applyFont="1"/>
    <xf numFmtId="178" fontId="18" fillId="0" borderId="1" xfId="0" applyNumberFormat="1" applyFont="1" applyBorder="1" applyAlignment="1">
      <alignment horizontal="right"/>
    </xf>
    <xf numFmtId="175" fontId="17" fillId="0" borderId="0" xfId="0" applyNumberFormat="1" applyFont="1" applyAlignment="1">
      <alignment horizontal="center"/>
    </xf>
    <xf numFmtId="0" fontId="17" fillId="0" borderId="5" xfId="0" applyFont="1" applyBorder="1" applyAlignment="1">
      <alignment horizontal="right"/>
    </xf>
    <xf numFmtId="165" fontId="17" fillId="0" borderId="1" xfId="0" applyNumberFormat="1" applyFont="1" applyFill="1" applyBorder="1"/>
    <xf numFmtId="165" fontId="18" fillId="0" borderId="1" xfId="0" applyNumberFormat="1" applyFont="1" applyFill="1" applyBorder="1"/>
    <xf numFmtId="165" fontId="17" fillId="0" borderId="1" xfId="27" applyNumberFormat="1" applyFont="1" applyFill="1" applyBorder="1" applyAlignment="1">
      <alignment horizontal="right"/>
    </xf>
    <xf numFmtId="175" fontId="18" fillId="0" borderId="1" xfId="0" applyNumberFormat="1" applyFont="1" applyFill="1" applyBorder="1"/>
    <xf numFmtId="0" fontId="20" fillId="6" borderId="0" xfId="0" applyFont="1" applyFill="1" applyBorder="1" applyAlignment="1" applyProtection="1">
      <alignment horizontal="center" vertical="center" wrapText="1"/>
      <protection hidden="1"/>
    </xf>
    <xf numFmtId="0" fontId="18" fillId="0" borderId="2" xfId="0" applyFont="1" applyBorder="1" applyAlignment="1">
      <alignment horizontal="center" wrapText="1"/>
    </xf>
    <xf numFmtId="0" fontId="18" fillId="0" borderId="11" xfId="0" applyFont="1" applyBorder="1" applyAlignment="1">
      <alignment horizontal="center" wrapText="1"/>
    </xf>
    <xf numFmtId="0" fontId="18" fillId="0" borderId="9" xfId="27" applyFont="1" applyBorder="1" applyAlignment="1">
      <alignment horizontal="center"/>
    </xf>
    <xf numFmtId="0" fontId="18" fillId="0" borderId="10" xfId="27" applyFont="1" applyBorder="1" applyAlignment="1">
      <alignment horizontal="center"/>
    </xf>
    <xf numFmtId="0" fontId="18" fillId="0" borderId="9" xfId="0" applyFont="1" applyBorder="1" applyAlignment="1">
      <alignment horizontal="center"/>
    </xf>
    <xf numFmtId="0" fontId="18" fillId="0" borderId="10" xfId="0" applyFont="1" applyBorder="1" applyAlignment="1">
      <alignment horizontal="center"/>
    </xf>
    <xf numFmtId="0" fontId="18" fillId="0" borderId="9" xfId="28" applyFont="1" applyBorder="1" applyAlignment="1">
      <alignment horizontal="center"/>
    </xf>
    <xf numFmtId="0" fontId="18" fillId="0" borderId="10" xfId="28" applyFont="1" applyBorder="1" applyAlignment="1">
      <alignment horizontal="center"/>
    </xf>
    <xf numFmtId="165" fontId="18" fillId="0" borderId="3" xfId="0" applyNumberFormat="1" applyFont="1" applyBorder="1" applyAlignment="1">
      <alignment horizontal="center"/>
    </xf>
    <xf numFmtId="165" fontId="18" fillId="0" borderId="4" xfId="0" applyNumberFormat="1" applyFont="1" applyBorder="1" applyAlignment="1">
      <alignment horizontal="center"/>
    </xf>
    <xf numFmtId="0" fontId="18" fillId="0" borderId="26" xfId="0" applyFont="1" applyBorder="1" applyAlignment="1">
      <alignment horizontal="center"/>
    </xf>
    <xf numFmtId="0" fontId="18" fillId="0" borderId="27" xfId="0" applyFont="1" applyBorder="1" applyAlignment="1">
      <alignment horizontal="center"/>
    </xf>
    <xf numFmtId="0" fontId="18" fillId="0" borderId="12" xfId="0" applyFont="1" applyBorder="1" applyAlignment="1">
      <alignment horizontal="center"/>
    </xf>
    <xf numFmtId="0" fontId="18" fillId="0" borderId="13" xfId="0" applyFont="1" applyBorder="1" applyAlignment="1">
      <alignment horizontal="center"/>
    </xf>
    <xf numFmtId="165" fontId="18" fillId="2" borderId="3" xfId="0" applyNumberFormat="1" applyFont="1" applyFill="1" applyBorder="1" applyAlignment="1">
      <alignment horizontal="center"/>
    </xf>
    <xf numFmtId="165" fontId="18" fillId="2" borderId="4" xfId="0" applyNumberFormat="1" applyFont="1" applyFill="1" applyBorder="1" applyAlignment="1">
      <alignment horizontal="center"/>
    </xf>
    <xf numFmtId="0" fontId="18" fillId="0" borderId="29" xfId="27" applyFont="1" applyBorder="1" applyAlignment="1">
      <alignment horizontal="center"/>
    </xf>
    <xf numFmtId="0" fontId="18" fillId="0" borderId="30" xfId="27" applyFont="1" applyBorder="1" applyAlignment="1">
      <alignment horizontal="center"/>
    </xf>
  </cellXfs>
  <cellStyles count="286">
    <cellStyle name="1 indent" xfId="1" xr:uid="{00000000-0005-0000-0000-000000000000}"/>
    <cellStyle name="1 indent 2" xfId="41" xr:uid="{00000000-0005-0000-0000-000001000000}"/>
    <cellStyle name="1 indent 3" xfId="140" xr:uid="{00000000-0005-0000-0000-000002000000}"/>
    <cellStyle name="2 indents" xfId="2" xr:uid="{00000000-0005-0000-0000-000003000000}"/>
    <cellStyle name="2 indents 2" xfId="42" xr:uid="{00000000-0005-0000-0000-000004000000}"/>
    <cellStyle name="2 indents 3" xfId="141" xr:uid="{00000000-0005-0000-0000-000005000000}"/>
    <cellStyle name="20% - Accent1 2" xfId="118" xr:uid="{00000000-0005-0000-0000-000006000000}"/>
    <cellStyle name="20% - Accent1 2 2" xfId="142" xr:uid="{00000000-0005-0000-0000-000007000000}"/>
    <cellStyle name="20% - Accent1 3" xfId="263" xr:uid="{00000000-0005-0000-0000-000008000000}"/>
    <cellStyle name="20% - Accent1 4" xfId="82" xr:uid="{00000000-0005-0000-0000-000009000000}"/>
    <cellStyle name="20% - Accent2 2" xfId="120" xr:uid="{00000000-0005-0000-0000-00000A000000}"/>
    <cellStyle name="20% - Accent2 2 2" xfId="143" xr:uid="{00000000-0005-0000-0000-00000B000000}"/>
    <cellStyle name="20% - Accent2 3" xfId="265" xr:uid="{00000000-0005-0000-0000-00000C000000}"/>
    <cellStyle name="20% - Accent2 4" xfId="86" xr:uid="{00000000-0005-0000-0000-00000D000000}"/>
    <cellStyle name="20% - Accent3 2" xfId="122" xr:uid="{00000000-0005-0000-0000-00000E000000}"/>
    <cellStyle name="20% - Accent3 2 2" xfId="144" xr:uid="{00000000-0005-0000-0000-00000F000000}"/>
    <cellStyle name="20% - Accent3 3" xfId="267" xr:uid="{00000000-0005-0000-0000-000010000000}"/>
    <cellStyle name="20% - Accent3 4" xfId="90" xr:uid="{00000000-0005-0000-0000-000011000000}"/>
    <cellStyle name="20% - Accent4 2" xfId="124" xr:uid="{00000000-0005-0000-0000-000012000000}"/>
    <cellStyle name="20% - Accent4 2 2" xfId="145" xr:uid="{00000000-0005-0000-0000-000013000000}"/>
    <cellStyle name="20% - Accent4 3" xfId="269" xr:uid="{00000000-0005-0000-0000-000014000000}"/>
    <cellStyle name="20% - Accent4 4" xfId="94" xr:uid="{00000000-0005-0000-0000-000015000000}"/>
    <cellStyle name="20% - Accent5 2" xfId="126" xr:uid="{00000000-0005-0000-0000-000016000000}"/>
    <cellStyle name="20% - Accent5 2 2" xfId="146" xr:uid="{00000000-0005-0000-0000-000017000000}"/>
    <cellStyle name="20% - Accent5 3" xfId="272" xr:uid="{00000000-0005-0000-0000-000018000000}"/>
    <cellStyle name="20% - Accent5 4" xfId="98" xr:uid="{00000000-0005-0000-0000-000019000000}"/>
    <cellStyle name="20% - Accent6 2" xfId="128" xr:uid="{00000000-0005-0000-0000-00001A000000}"/>
    <cellStyle name="20% - Accent6 2 2" xfId="147" xr:uid="{00000000-0005-0000-0000-00001B000000}"/>
    <cellStyle name="20% - Accent6 3" xfId="275" xr:uid="{00000000-0005-0000-0000-00001C000000}"/>
    <cellStyle name="20% - Accent6 4" xfId="102" xr:uid="{00000000-0005-0000-0000-00001D000000}"/>
    <cellStyle name="3 indents" xfId="3" xr:uid="{00000000-0005-0000-0000-00001E000000}"/>
    <cellStyle name="3 indents 2" xfId="43" xr:uid="{00000000-0005-0000-0000-00001F000000}"/>
    <cellStyle name="3 indents 3" xfId="148" xr:uid="{00000000-0005-0000-0000-000020000000}"/>
    <cellStyle name="4 indents" xfId="4" xr:uid="{00000000-0005-0000-0000-000021000000}"/>
    <cellStyle name="4 indents 2" xfId="44" xr:uid="{00000000-0005-0000-0000-000022000000}"/>
    <cellStyle name="4 indents 3" xfId="149" xr:uid="{00000000-0005-0000-0000-000023000000}"/>
    <cellStyle name="40% - Accent1 2" xfId="119" xr:uid="{00000000-0005-0000-0000-000024000000}"/>
    <cellStyle name="40% - Accent1 2 2" xfId="150" xr:uid="{00000000-0005-0000-0000-000025000000}"/>
    <cellStyle name="40% - Accent1 3" xfId="264" xr:uid="{00000000-0005-0000-0000-000026000000}"/>
    <cellStyle name="40% - Accent1 4" xfId="83" xr:uid="{00000000-0005-0000-0000-000027000000}"/>
    <cellStyle name="40% - Accent2 2" xfId="121" xr:uid="{00000000-0005-0000-0000-000028000000}"/>
    <cellStyle name="40% - Accent2 2 2" xfId="151" xr:uid="{00000000-0005-0000-0000-000029000000}"/>
    <cellStyle name="40% - Accent2 3" xfId="266" xr:uid="{00000000-0005-0000-0000-00002A000000}"/>
    <cellStyle name="40% - Accent2 4" xfId="87" xr:uid="{00000000-0005-0000-0000-00002B000000}"/>
    <cellStyle name="40% - Accent3 2" xfId="123" xr:uid="{00000000-0005-0000-0000-00002C000000}"/>
    <cellStyle name="40% - Accent3 2 2" xfId="152" xr:uid="{00000000-0005-0000-0000-00002D000000}"/>
    <cellStyle name="40% - Accent3 3" xfId="268" xr:uid="{00000000-0005-0000-0000-00002E000000}"/>
    <cellStyle name="40% - Accent3 4" xfId="91" xr:uid="{00000000-0005-0000-0000-00002F000000}"/>
    <cellStyle name="40% - Accent4 2" xfId="125" xr:uid="{00000000-0005-0000-0000-000030000000}"/>
    <cellStyle name="40% - Accent4 2 2" xfId="153" xr:uid="{00000000-0005-0000-0000-000031000000}"/>
    <cellStyle name="40% - Accent4 3" xfId="270" xr:uid="{00000000-0005-0000-0000-000032000000}"/>
    <cellStyle name="40% - Accent4 4" xfId="95" xr:uid="{00000000-0005-0000-0000-000033000000}"/>
    <cellStyle name="40% - Accent5 2" xfId="127" xr:uid="{00000000-0005-0000-0000-000034000000}"/>
    <cellStyle name="40% - Accent5 2 2" xfId="154" xr:uid="{00000000-0005-0000-0000-000035000000}"/>
    <cellStyle name="40% - Accent5 3" xfId="273" xr:uid="{00000000-0005-0000-0000-000036000000}"/>
    <cellStyle name="40% - Accent5 4" xfId="99" xr:uid="{00000000-0005-0000-0000-000037000000}"/>
    <cellStyle name="40% - Accent6 2" xfId="129" xr:uid="{00000000-0005-0000-0000-000038000000}"/>
    <cellStyle name="40% - Accent6 2 2" xfId="155" xr:uid="{00000000-0005-0000-0000-000039000000}"/>
    <cellStyle name="40% - Accent6 3" xfId="276" xr:uid="{00000000-0005-0000-0000-00003A000000}"/>
    <cellStyle name="40% - Accent6 4" xfId="103" xr:uid="{00000000-0005-0000-0000-00003B000000}"/>
    <cellStyle name="60% - Accent1 2" xfId="156" xr:uid="{00000000-0005-0000-0000-00003C000000}"/>
    <cellStyle name="60% - Accent1 3" xfId="84" xr:uid="{00000000-0005-0000-0000-00003D000000}"/>
    <cellStyle name="60% - Accent2 2" xfId="157" xr:uid="{00000000-0005-0000-0000-00003E000000}"/>
    <cellStyle name="60% - Accent2 3" xfId="88" xr:uid="{00000000-0005-0000-0000-00003F000000}"/>
    <cellStyle name="60% - Accent3 2" xfId="158" xr:uid="{00000000-0005-0000-0000-000040000000}"/>
    <cellStyle name="60% - Accent3 3" xfId="92" xr:uid="{00000000-0005-0000-0000-000041000000}"/>
    <cellStyle name="60% - Accent4 2" xfId="159" xr:uid="{00000000-0005-0000-0000-000042000000}"/>
    <cellStyle name="60% - Accent4 3" xfId="96" xr:uid="{00000000-0005-0000-0000-000043000000}"/>
    <cellStyle name="60% - Accent5 2" xfId="160" xr:uid="{00000000-0005-0000-0000-000044000000}"/>
    <cellStyle name="60% - Accent5 3" xfId="100" xr:uid="{00000000-0005-0000-0000-000045000000}"/>
    <cellStyle name="60% - Accent6 2" xfId="161" xr:uid="{00000000-0005-0000-0000-000046000000}"/>
    <cellStyle name="60% - Accent6 3" xfId="104" xr:uid="{00000000-0005-0000-0000-000047000000}"/>
    <cellStyle name="Accent1 2" xfId="162" xr:uid="{00000000-0005-0000-0000-000048000000}"/>
    <cellStyle name="Accent1 3" xfId="81" xr:uid="{00000000-0005-0000-0000-000049000000}"/>
    <cellStyle name="Accent2 2" xfId="163" xr:uid="{00000000-0005-0000-0000-00004A000000}"/>
    <cellStyle name="Accent2 3" xfId="85" xr:uid="{00000000-0005-0000-0000-00004B000000}"/>
    <cellStyle name="Accent3 2" xfId="164" xr:uid="{00000000-0005-0000-0000-00004C000000}"/>
    <cellStyle name="Accent3 3" xfId="89" xr:uid="{00000000-0005-0000-0000-00004D000000}"/>
    <cellStyle name="Accent4 2" xfId="165" xr:uid="{00000000-0005-0000-0000-00004E000000}"/>
    <cellStyle name="Accent4 3" xfId="93" xr:uid="{00000000-0005-0000-0000-00004F000000}"/>
    <cellStyle name="Accent5 2" xfId="166" xr:uid="{00000000-0005-0000-0000-000050000000}"/>
    <cellStyle name="Accent5 3" xfId="97" xr:uid="{00000000-0005-0000-0000-000051000000}"/>
    <cellStyle name="Accent6 2" xfId="167" xr:uid="{00000000-0005-0000-0000-000052000000}"/>
    <cellStyle name="Accent6 3" xfId="101" xr:uid="{00000000-0005-0000-0000-000053000000}"/>
    <cellStyle name="Bad 2" xfId="64" xr:uid="{00000000-0005-0000-0000-000054000000}"/>
    <cellStyle name="Bad 2 2" xfId="168" xr:uid="{00000000-0005-0000-0000-000055000000}"/>
    <cellStyle name="Bad 3" xfId="71" xr:uid="{00000000-0005-0000-0000-000056000000}"/>
    <cellStyle name="Calculation 2" xfId="169" xr:uid="{00000000-0005-0000-0000-000057000000}"/>
    <cellStyle name="Calculation 3" xfId="75" xr:uid="{00000000-0005-0000-0000-000058000000}"/>
    <cellStyle name="Check Cell 2" xfId="170" xr:uid="{00000000-0005-0000-0000-000059000000}"/>
    <cellStyle name="Check Cell 3" xfId="77" xr:uid="{00000000-0005-0000-0000-00005A000000}"/>
    <cellStyle name="Comma 2" xfId="138" xr:uid="{00000000-0005-0000-0000-00005B000000}"/>
    <cellStyle name="Comma 2 2" xfId="172" xr:uid="{00000000-0005-0000-0000-00005C000000}"/>
    <cellStyle name="Comma 3" xfId="171" xr:uid="{00000000-0005-0000-0000-00005D000000}"/>
    <cellStyle name="Comma 4" xfId="281" xr:uid="{00000000-0005-0000-0000-00005E000000}"/>
    <cellStyle name="Comma 5" xfId="136" xr:uid="{00000000-0005-0000-0000-00005F000000}"/>
    <cellStyle name="Currency 2" xfId="60" xr:uid="{00000000-0005-0000-0000-000060000000}"/>
    <cellStyle name="Date" xfId="5" xr:uid="{00000000-0005-0000-0000-000061000000}"/>
    <cellStyle name="Excel Built-in Normal" xfId="61" xr:uid="{00000000-0005-0000-0000-000062000000}"/>
    <cellStyle name="Excel Built-in Normal 2" xfId="174" xr:uid="{00000000-0005-0000-0000-000063000000}"/>
    <cellStyle name="Excel Built-in Normal 2 2" xfId="175" xr:uid="{00000000-0005-0000-0000-000064000000}"/>
    <cellStyle name="Excel Built-in Normal 2 3" xfId="176" xr:uid="{00000000-0005-0000-0000-000065000000}"/>
    <cellStyle name="Excel Built-in Normal 3" xfId="173" xr:uid="{00000000-0005-0000-0000-000066000000}"/>
    <cellStyle name="Explanatory Text 2" xfId="177" xr:uid="{00000000-0005-0000-0000-000067000000}"/>
    <cellStyle name="Explanatory Text 3" xfId="79" xr:uid="{00000000-0005-0000-0000-000068000000}"/>
    <cellStyle name="F2" xfId="6" xr:uid="{00000000-0005-0000-0000-000069000000}"/>
    <cellStyle name="F3" xfId="7" xr:uid="{00000000-0005-0000-0000-00006A000000}"/>
    <cellStyle name="F4" xfId="8" xr:uid="{00000000-0005-0000-0000-00006B000000}"/>
    <cellStyle name="F5" xfId="9" xr:uid="{00000000-0005-0000-0000-00006C000000}"/>
    <cellStyle name="F6" xfId="10" xr:uid="{00000000-0005-0000-0000-00006D000000}"/>
    <cellStyle name="F7" xfId="11" xr:uid="{00000000-0005-0000-0000-00006E000000}"/>
    <cellStyle name="F8" xfId="12" xr:uid="{00000000-0005-0000-0000-00006F000000}"/>
    <cellStyle name="Fixed" xfId="13" xr:uid="{00000000-0005-0000-0000-000070000000}"/>
    <cellStyle name="Good 2" xfId="178" xr:uid="{00000000-0005-0000-0000-000071000000}"/>
    <cellStyle name="Good 3" xfId="70" xr:uid="{00000000-0005-0000-0000-000072000000}"/>
    <cellStyle name="Heading 1 2" xfId="179" xr:uid="{00000000-0005-0000-0000-000073000000}"/>
    <cellStyle name="Heading 1 3" xfId="66" xr:uid="{00000000-0005-0000-0000-000074000000}"/>
    <cellStyle name="Heading 2 2" xfId="180" xr:uid="{00000000-0005-0000-0000-000075000000}"/>
    <cellStyle name="Heading 2 3" xfId="67" xr:uid="{00000000-0005-0000-0000-000076000000}"/>
    <cellStyle name="Heading 3 2" xfId="181" xr:uid="{00000000-0005-0000-0000-000077000000}"/>
    <cellStyle name="Heading 3 3" xfId="68" xr:uid="{00000000-0005-0000-0000-000078000000}"/>
    <cellStyle name="Heading 4 2" xfId="182" xr:uid="{00000000-0005-0000-0000-000079000000}"/>
    <cellStyle name="Heading 4 3" xfId="69" xr:uid="{00000000-0005-0000-0000-00007A000000}"/>
    <cellStyle name="HEADING1" xfId="14" xr:uid="{00000000-0005-0000-0000-00007B000000}"/>
    <cellStyle name="HEADING2" xfId="15" xr:uid="{00000000-0005-0000-0000-00007C000000}"/>
    <cellStyle name="imf-one decimal" xfId="16" xr:uid="{00000000-0005-0000-0000-00007D000000}"/>
    <cellStyle name="imf-one decimal 2" xfId="45" xr:uid="{00000000-0005-0000-0000-00007E000000}"/>
    <cellStyle name="imf-one decimal 3" xfId="183" xr:uid="{00000000-0005-0000-0000-00007F000000}"/>
    <cellStyle name="imf-zero decimal" xfId="17" xr:uid="{00000000-0005-0000-0000-000080000000}"/>
    <cellStyle name="imf-zero decimal 2" xfId="46" xr:uid="{00000000-0005-0000-0000-000081000000}"/>
    <cellStyle name="imf-zero decimal 3" xfId="184" xr:uid="{00000000-0005-0000-0000-000082000000}"/>
    <cellStyle name="Input 2" xfId="185" xr:uid="{00000000-0005-0000-0000-000083000000}"/>
    <cellStyle name="Input 3" xfId="73" xr:uid="{00000000-0005-0000-0000-000084000000}"/>
    <cellStyle name="Label" xfId="18" xr:uid="{00000000-0005-0000-0000-000085000000}"/>
    <cellStyle name="Linked Cell 2" xfId="186" xr:uid="{00000000-0005-0000-0000-000086000000}"/>
    <cellStyle name="Linked Cell 3" xfId="76" xr:uid="{00000000-0005-0000-0000-000087000000}"/>
    <cellStyle name="Neutral 2" xfId="187" xr:uid="{00000000-0005-0000-0000-000088000000}"/>
    <cellStyle name="Neutral 3" xfId="72" xr:uid="{00000000-0005-0000-0000-000089000000}"/>
    <cellStyle name="Normal" xfId="0" builtinId="0"/>
    <cellStyle name="Normal - Style1" xfId="19" xr:uid="{00000000-0005-0000-0000-00008B000000}"/>
    <cellStyle name="Normal - Style2" xfId="20" xr:uid="{00000000-0005-0000-0000-00008C000000}"/>
    <cellStyle name="Normal - Style3" xfId="21" xr:uid="{00000000-0005-0000-0000-00008D000000}"/>
    <cellStyle name="Normal 10" xfId="22" xr:uid="{00000000-0005-0000-0000-00008E000000}"/>
    <cellStyle name="Normal 10 2" xfId="54" xr:uid="{00000000-0005-0000-0000-00008F000000}"/>
    <cellStyle name="Normal 10 2 2" xfId="254" xr:uid="{00000000-0005-0000-0000-000090000000}"/>
    <cellStyle name="Normal 11" xfId="23" xr:uid="{00000000-0005-0000-0000-000091000000}"/>
    <cellStyle name="Normal 11 2" xfId="55" xr:uid="{00000000-0005-0000-0000-000092000000}"/>
    <cellStyle name="Normal 11 2 2" xfId="255" xr:uid="{00000000-0005-0000-0000-000093000000}"/>
    <cellStyle name="Normal 12" xfId="24" xr:uid="{00000000-0005-0000-0000-000094000000}"/>
    <cellStyle name="Normal 12 2" xfId="56" xr:uid="{00000000-0005-0000-0000-000095000000}"/>
    <cellStyle name="Normal 12 2 2" xfId="256" xr:uid="{00000000-0005-0000-0000-000096000000}"/>
    <cellStyle name="Normal 13" xfId="40" xr:uid="{00000000-0005-0000-0000-000097000000}"/>
    <cellStyle name="Normal 13 2" xfId="63" xr:uid="{00000000-0005-0000-0000-000098000000}"/>
    <cellStyle name="Normal 14" xfId="105" xr:uid="{00000000-0005-0000-0000-000099000000}"/>
    <cellStyle name="Normal 14 2" xfId="257" xr:uid="{00000000-0005-0000-0000-00009A000000}"/>
    <cellStyle name="Normal 15" xfId="25" xr:uid="{00000000-0005-0000-0000-00009B000000}"/>
    <cellStyle name="Normal 15 2" xfId="107" xr:uid="{00000000-0005-0000-0000-00009C000000}"/>
    <cellStyle name="Normal 16" xfId="26" xr:uid="{00000000-0005-0000-0000-00009D000000}"/>
    <cellStyle name="Normal 16 2" xfId="130" xr:uid="{00000000-0005-0000-0000-00009E000000}"/>
    <cellStyle name="Normal 16 2 2" xfId="189" xr:uid="{00000000-0005-0000-0000-00009F000000}"/>
    <cellStyle name="Normal 16 3" xfId="190" xr:uid="{00000000-0005-0000-0000-0000A0000000}"/>
    <cellStyle name="Normal 16 4" xfId="188" xr:uid="{00000000-0005-0000-0000-0000A1000000}"/>
    <cellStyle name="Normal 16 5" xfId="111" xr:uid="{00000000-0005-0000-0000-0000A2000000}"/>
    <cellStyle name="Normal 17" xfId="113" xr:uid="{00000000-0005-0000-0000-0000A3000000}"/>
    <cellStyle name="Normal 17 2" xfId="131" xr:uid="{00000000-0005-0000-0000-0000A4000000}"/>
    <cellStyle name="Normal 17 2 2" xfId="192" xr:uid="{00000000-0005-0000-0000-0000A5000000}"/>
    <cellStyle name="Normal 17 3" xfId="193" xr:uid="{00000000-0005-0000-0000-0000A6000000}"/>
    <cellStyle name="Normal 17 4" xfId="191" xr:uid="{00000000-0005-0000-0000-0000A7000000}"/>
    <cellStyle name="Normal 18" xfId="114" xr:uid="{00000000-0005-0000-0000-0000A8000000}"/>
    <cellStyle name="Normal 19" xfId="109" xr:uid="{00000000-0005-0000-0000-0000A9000000}"/>
    <cellStyle name="Normal 19 2" xfId="132" xr:uid="{00000000-0005-0000-0000-0000AA000000}"/>
    <cellStyle name="Normal 19 2 2" xfId="195" xr:uid="{00000000-0005-0000-0000-0000AB000000}"/>
    <cellStyle name="Normal 19 3" xfId="196" xr:uid="{00000000-0005-0000-0000-0000AC000000}"/>
    <cellStyle name="Normal 19 4" xfId="194" xr:uid="{00000000-0005-0000-0000-0000AD000000}"/>
    <cellStyle name="Normal 2" xfId="27" xr:uid="{00000000-0005-0000-0000-0000AE000000}"/>
    <cellStyle name="Normal 2 10" xfId="198" xr:uid="{00000000-0005-0000-0000-0000AF000000}"/>
    <cellStyle name="Normal 2 11" xfId="197" xr:uid="{00000000-0005-0000-0000-0000B0000000}"/>
    <cellStyle name="Normal 2 2" xfId="28" xr:uid="{00000000-0005-0000-0000-0000B1000000}"/>
    <cellStyle name="Normal 2 2 2" xfId="59" xr:uid="{00000000-0005-0000-0000-0000B2000000}"/>
    <cellStyle name="Normal 2 2 2 2" xfId="200" xr:uid="{00000000-0005-0000-0000-0000B3000000}"/>
    <cellStyle name="Normal 2 2 3" xfId="201" xr:uid="{00000000-0005-0000-0000-0000B4000000}"/>
    <cellStyle name="Normal 2 2 4" xfId="199" xr:uid="{00000000-0005-0000-0000-0000B5000000}"/>
    <cellStyle name="Normal 2 3" xfId="202" xr:uid="{00000000-0005-0000-0000-0000B6000000}"/>
    <cellStyle name="Normal 2 3 2" xfId="203" xr:uid="{00000000-0005-0000-0000-0000B7000000}"/>
    <cellStyle name="Normal 2 3 3" xfId="204" xr:uid="{00000000-0005-0000-0000-0000B8000000}"/>
    <cellStyle name="Normal 2 4" xfId="205" xr:uid="{00000000-0005-0000-0000-0000B9000000}"/>
    <cellStyle name="Normal 2 4 2" xfId="206" xr:uid="{00000000-0005-0000-0000-0000BA000000}"/>
    <cellStyle name="Normal 2 4 3" xfId="207" xr:uid="{00000000-0005-0000-0000-0000BB000000}"/>
    <cellStyle name="Normal 2 5" xfId="208" xr:uid="{00000000-0005-0000-0000-0000BC000000}"/>
    <cellStyle name="Normal 2 5 2" xfId="209" xr:uid="{00000000-0005-0000-0000-0000BD000000}"/>
    <cellStyle name="Normal 2 5 3" xfId="210" xr:uid="{00000000-0005-0000-0000-0000BE000000}"/>
    <cellStyle name="Normal 2 6" xfId="211" xr:uid="{00000000-0005-0000-0000-0000BF000000}"/>
    <cellStyle name="Normal 2 6 2" xfId="212" xr:uid="{00000000-0005-0000-0000-0000C0000000}"/>
    <cellStyle name="Normal 2 6 3" xfId="213" xr:uid="{00000000-0005-0000-0000-0000C1000000}"/>
    <cellStyle name="Normal 2 7" xfId="214" xr:uid="{00000000-0005-0000-0000-0000C2000000}"/>
    <cellStyle name="Normal 2 7 2" xfId="215" xr:uid="{00000000-0005-0000-0000-0000C3000000}"/>
    <cellStyle name="Normal 2 7 3" xfId="216" xr:uid="{00000000-0005-0000-0000-0000C4000000}"/>
    <cellStyle name="Normal 2 8" xfId="217" xr:uid="{00000000-0005-0000-0000-0000C5000000}"/>
    <cellStyle name="Normal 2 8 2" xfId="218" xr:uid="{00000000-0005-0000-0000-0000C6000000}"/>
    <cellStyle name="Normal 2 8 3" xfId="219" xr:uid="{00000000-0005-0000-0000-0000C7000000}"/>
    <cellStyle name="Normal 2 9" xfId="220" xr:uid="{00000000-0005-0000-0000-0000C8000000}"/>
    <cellStyle name="Normal 20" xfId="108" xr:uid="{00000000-0005-0000-0000-0000C9000000}"/>
    <cellStyle name="Normal 21" xfId="110" xr:uid="{00000000-0005-0000-0000-0000CA000000}"/>
    <cellStyle name="Normal 22" xfId="112" xr:uid="{00000000-0005-0000-0000-0000CB000000}"/>
    <cellStyle name="Normal 23" xfId="115" xr:uid="{00000000-0005-0000-0000-0000CC000000}"/>
    <cellStyle name="Normal 24" xfId="116" xr:uid="{00000000-0005-0000-0000-0000CD000000}"/>
    <cellStyle name="Normal 25" xfId="137" xr:uid="{00000000-0005-0000-0000-0000CE000000}"/>
    <cellStyle name="Normal 26" xfId="139" xr:uid="{00000000-0005-0000-0000-0000CF000000}"/>
    <cellStyle name="Normal 27" xfId="258" xr:uid="{00000000-0005-0000-0000-0000D0000000}"/>
    <cellStyle name="Normal 28" xfId="262" xr:uid="{00000000-0005-0000-0000-0000D1000000}"/>
    <cellStyle name="Normal 29" xfId="274" xr:uid="{00000000-0005-0000-0000-0000D2000000}"/>
    <cellStyle name="Normal 3" xfId="29" xr:uid="{00000000-0005-0000-0000-0000D3000000}"/>
    <cellStyle name="Normal 3 2" xfId="221" xr:uid="{00000000-0005-0000-0000-0000D4000000}"/>
    <cellStyle name="Normal 3 2 2" xfId="222" xr:uid="{00000000-0005-0000-0000-0000D5000000}"/>
    <cellStyle name="Normal 3 2 3" xfId="223" xr:uid="{00000000-0005-0000-0000-0000D6000000}"/>
    <cellStyle name="Normal 3 3" xfId="224" xr:uid="{00000000-0005-0000-0000-0000D7000000}"/>
    <cellStyle name="Normal 3 3 2" xfId="225" xr:uid="{00000000-0005-0000-0000-0000D8000000}"/>
    <cellStyle name="Normal 3 3 3" xfId="226" xr:uid="{00000000-0005-0000-0000-0000D9000000}"/>
    <cellStyle name="Normal 3 4" xfId="227" xr:uid="{00000000-0005-0000-0000-0000DA000000}"/>
    <cellStyle name="Normal 3 4 2" xfId="228" xr:uid="{00000000-0005-0000-0000-0000DB000000}"/>
    <cellStyle name="Normal 3 4 3" xfId="229" xr:uid="{00000000-0005-0000-0000-0000DC000000}"/>
    <cellStyle name="Normal 3 5" xfId="230" xr:uid="{00000000-0005-0000-0000-0000DD000000}"/>
    <cellStyle name="Normal 3 5 2" xfId="231" xr:uid="{00000000-0005-0000-0000-0000DE000000}"/>
    <cellStyle name="Normal 3 5 3" xfId="232" xr:uid="{00000000-0005-0000-0000-0000DF000000}"/>
    <cellStyle name="Normal 3 6" xfId="233" xr:uid="{00000000-0005-0000-0000-0000E0000000}"/>
    <cellStyle name="Normal 3 6 2" xfId="234" xr:uid="{00000000-0005-0000-0000-0000E1000000}"/>
    <cellStyle name="Normal 3 6 3" xfId="235" xr:uid="{00000000-0005-0000-0000-0000E2000000}"/>
    <cellStyle name="Normal 3 7" xfId="236" xr:uid="{00000000-0005-0000-0000-0000E3000000}"/>
    <cellStyle name="Normal 3 7 2" xfId="237" xr:uid="{00000000-0005-0000-0000-0000E4000000}"/>
    <cellStyle name="Normal 3 7 3" xfId="238" xr:uid="{00000000-0005-0000-0000-0000E5000000}"/>
    <cellStyle name="Normal 3 8" xfId="239" xr:uid="{00000000-0005-0000-0000-0000E6000000}"/>
    <cellStyle name="Normal 3 8 2" xfId="240" xr:uid="{00000000-0005-0000-0000-0000E7000000}"/>
    <cellStyle name="Normal 3 8 3" xfId="241" xr:uid="{00000000-0005-0000-0000-0000E8000000}"/>
    <cellStyle name="Normal 30" xfId="271" xr:uid="{00000000-0005-0000-0000-0000E9000000}"/>
    <cellStyle name="Normal 31" xfId="260" xr:uid="{00000000-0005-0000-0000-0000EA000000}"/>
    <cellStyle name="Normal 32" xfId="261" xr:uid="{00000000-0005-0000-0000-0000EB000000}"/>
    <cellStyle name="Normal 33" xfId="279" xr:uid="{00000000-0005-0000-0000-0000EC000000}"/>
    <cellStyle name="Normal 34" xfId="285" xr:uid="{00000000-0005-0000-0000-0000ED000000}"/>
    <cellStyle name="Normal 35" xfId="283" xr:uid="{00000000-0005-0000-0000-0000EE000000}"/>
    <cellStyle name="Normal 36" xfId="284" xr:uid="{00000000-0005-0000-0000-0000EF000000}"/>
    <cellStyle name="Normal 37" xfId="282" xr:uid="{00000000-0005-0000-0000-0000F0000000}"/>
    <cellStyle name="Normal 38" xfId="62" xr:uid="{00000000-0005-0000-0000-0000F1000000}"/>
    <cellStyle name="Normal 4" xfId="30" xr:uid="{00000000-0005-0000-0000-0000F2000000}"/>
    <cellStyle name="Normal 4 2" xfId="57" xr:uid="{00000000-0005-0000-0000-0000F3000000}"/>
    <cellStyle name="Normal 4 2 2" xfId="243" xr:uid="{00000000-0005-0000-0000-0000F4000000}"/>
    <cellStyle name="Normal 4 2 3" xfId="133" xr:uid="{00000000-0005-0000-0000-0000F5000000}"/>
    <cellStyle name="Normal 4 3" xfId="48" xr:uid="{00000000-0005-0000-0000-0000F6000000}"/>
    <cellStyle name="Normal 4 3 2" xfId="244" xr:uid="{00000000-0005-0000-0000-0000F7000000}"/>
    <cellStyle name="Normal 4 4" xfId="242" xr:uid="{00000000-0005-0000-0000-0000F8000000}"/>
    <cellStyle name="Normal 4 5" xfId="259" xr:uid="{00000000-0005-0000-0000-0000F9000000}"/>
    <cellStyle name="Normal 48" xfId="31" xr:uid="{00000000-0005-0000-0000-0000FA000000}"/>
    <cellStyle name="Normal 5" xfId="32" xr:uid="{00000000-0005-0000-0000-0000FB000000}"/>
    <cellStyle name="Normal 5 2" xfId="49" xr:uid="{00000000-0005-0000-0000-0000FC000000}"/>
    <cellStyle name="Normal 5 2 2" xfId="135" xr:uid="{00000000-0005-0000-0000-0000FD000000}"/>
    <cellStyle name="Normal 5 3" xfId="245" xr:uid="{00000000-0005-0000-0000-0000FE000000}"/>
    <cellStyle name="Normal 5 4" xfId="280" xr:uid="{00000000-0005-0000-0000-0000FF000000}"/>
    <cellStyle name="Normal 6" xfId="33" xr:uid="{00000000-0005-0000-0000-000000010000}"/>
    <cellStyle name="Normal 6 2" xfId="50" xr:uid="{00000000-0005-0000-0000-000001010000}"/>
    <cellStyle name="Normal 7" xfId="34" xr:uid="{00000000-0005-0000-0000-000002010000}"/>
    <cellStyle name="Normal 7 2" xfId="51" xr:uid="{00000000-0005-0000-0000-000003010000}"/>
    <cellStyle name="Normal 7 2 2" xfId="252" xr:uid="{00000000-0005-0000-0000-000004010000}"/>
    <cellStyle name="Normal 7 3" xfId="277" xr:uid="{00000000-0005-0000-0000-000005010000}"/>
    <cellStyle name="Normal 8" xfId="35" xr:uid="{00000000-0005-0000-0000-000006010000}"/>
    <cellStyle name="Normal 8 2" xfId="52" xr:uid="{00000000-0005-0000-0000-000007010000}"/>
    <cellStyle name="Normal 9" xfId="36" xr:uid="{00000000-0005-0000-0000-000008010000}"/>
    <cellStyle name="Normal 9 2" xfId="53" xr:uid="{00000000-0005-0000-0000-000009010000}"/>
    <cellStyle name="Normal 9 2 2" xfId="253" xr:uid="{00000000-0005-0000-0000-00000A010000}"/>
    <cellStyle name="Note 2" xfId="106" xr:uid="{00000000-0005-0000-0000-00000B010000}"/>
    <cellStyle name="Note 2 2" xfId="246" xr:uid="{00000000-0005-0000-0000-00000C010000}"/>
    <cellStyle name="Note 2 3" xfId="278" xr:uid="{00000000-0005-0000-0000-00000D010000}"/>
    <cellStyle name="Note 3" xfId="117" xr:uid="{00000000-0005-0000-0000-00000E010000}"/>
    <cellStyle name="Obično_KnjigaZIKS i Min pomorstva i saobracaja" xfId="37" xr:uid="{00000000-0005-0000-0000-00000F010000}"/>
    <cellStyle name="Output 2" xfId="247" xr:uid="{00000000-0005-0000-0000-000010010000}"/>
    <cellStyle name="Output 3" xfId="74" xr:uid="{00000000-0005-0000-0000-000011010000}"/>
    <cellStyle name="Percent 2" xfId="58" xr:uid="{00000000-0005-0000-0000-000012010000}"/>
    <cellStyle name="percentage difference" xfId="38" xr:uid="{00000000-0005-0000-0000-000013010000}"/>
    <cellStyle name="percentage difference 2" xfId="47" xr:uid="{00000000-0005-0000-0000-000014010000}"/>
    <cellStyle name="percentage difference 3" xfId="248" xr:uid="{00000000-0005-0000-0000-000015010000}"/>
    <cellStyle name="Publication" xfId="39" xr:uid="{00000000-0005-0000-0000-000016010000}"/>
    <cellStyle name="Standard_Tabellenteil in EURO" xfId="134" xr:uid="{00000000-0005-0000-0000-000017010000}"/>
    <cellStyle name="Title 2" xfId="249" xr:uid="{00000000-0005-0000-0000-000018010000}"/>
    <cellStyle name="Title 3" xfId="65" xr:uid="{00000000-0005-0000-0000-000019010000}"/>
    <cellStyle name="Total 2" xfId="250" xr:uid="{00000000-0005-0000-0000-00001A010000}"/>
    <cellStyle name="Total 3" xfId="80" xr:uid="{00000000-0005-0000-0000-00001B010000}"/>
    <cellStyle name="Warning Text 2" xfId="251" xr:uid="{00000000-0005-0000-0000-00001C010000}"/>
    <cellStyle name="Warning Text 3" xfId="78" xr:uid="{00000000-0005-0000-0000-00001D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Grafik!$C$4:$C$5</c:f>
              <c:strCache>
                <c:ptCount val="2"/>
                <c:pt idx="0">
                  <c:v>Ostvarenje</c:v>
                </c:pt>
              </c:strCache>
            </c:strRef>
          </c:tx>
          <c:spPr>
            <a:solidFill>
              <a:schemeClr val="accent1"/>
            </a:solidFill>
            <a:ln>
              <a:noFill/>
            </a:ln>
            <a:effectLst/>
            <a:sp3d/>
          </c:spPr>
          <c:invertIfNegative val="0"/>
          <c:cat>
            <c:strRef>
              <c:f>Grafik!$B$6:$B$8</c:f>
              <c:strCache>
                <c:ptCount val="3"/>
                <c:pt idx="0">
                  <c:v>Porez na dohodak</c:v>
                </c:pt>
                <c:pt idx="1">
                  <c:v>Porez na dobit </c:v>
                </c:pt>
                <c:pt idx="2">
                  <c:v>Doprinosi </c:v>
                </c:pt>
              </c:strCache>
            </c:strRef>
          </c:cat>
          <c:val>
            <c:numRef>
              <c:f>Grafik!$C$6:$C$8</c:f>
              <c:numCache>
                <c:formatCode>0.0,,</c:formatCode>
                <c:ptCount val="3"/>
                <c:pt idx="0">
                  <c:v>51122438.960000001</c:v>
                </c:pt>
                <c:pt idx="1">
                  <c:v>59697131.339999996</c:v>
                </c:pt>
                <c:pt idx="2">
                  <c:v>220406123.72</c:v>
                </c:pt>
              </c:numCache>
            </c:numRef>
          </c:val>
          <c:extLst>
            <c:ext xmlns:c16="http://schemas.microsoft.com/office/drawing/2014/chart" uri="{C3380CC4-5D6E-409C-BE32-E72D297353CC}">
              <c16:uniqueId val="{00000000-44A4-406A-9F2F-6E33B3B97DF6}"/>
            </c:ext>
          </c:extLst>
        </c:ser>
        <c:ser>
          <c:idx val="1"/>
          <c:order val="1"/>
          <c:tx>
            <c:strRef>
              <c:f>Grafik!$D$4:$D$5</c:f>
              <c:strCache>
                <c:ptCount val="2"/>
                <c:pt idx="0">
                  <c:v>Plan</c:v>
                </c:pt>
              </c:strCache>
            </c:strRef>
          </c:tx>
          <c:spPr>
            <a:solidFill>
              <a:schemeClr val="accent2"/>
            </a:solidFill>
            <a:ln>
              <a:solidFill>
                <a:sysClr val="windowText" lastClr="000000">
                  <a:lumMod val="25000"/>
                  <a:lumOff val="75000"/>
                </a:sysClr>
              </a:solidFill>
            </a:ln>
            <a:effectLst/>
            <a:sp3d>
              <a:contourClr>
                <a:sysClr val="windowText" lastClr="000000">
                  <a:lumMod val="25000"/>
                  <a:lumOff val="75000"/>
                </a:sysClr>
              </a:contourClr>
            </a:sp3d>
          </c:spPr>
          <c:invertIfNegative val="0"/>
          <c:cat>
            <c:strRef>
              <c:f>Grafik!$B$6:$B$8</c:f>
              <c:strCache>
                <c:ptCount val="3"/>
                <c:pt idx="0">
                  <c:v>Porez na dohodak</c:v>
                </c:pt>
                <c:pt idx="1">
                  <c:v>Porez na dobit </c:v>
                </c:pt>
                <c:pt idx="2">
                  <c:v>Doprinosi </c:v>
                </c:pt>
              </c:strCache>
            </c:strRef>
          </c:cat>
          <c:val>
            <c:numRef>
              <c:f>Grafik!$D$6:$D$8</c:f>
              <c:numCache>
                <c:formatCode>0.0,,</c:formatCode>
                <c:ptCount val="3"/>
                <c:pt idx="0">
                  <c:v>50118940.61699906</c:v>
                </c:pt>
                <c:pt idx="1">
                  <c:v>57763326.64507816</c:v>
                </c:pt>
                <c:pt idx="2">
                  <c:v>216723266.16736352</c:v>
                </c:pt>
              </c:numCache>
            </c:numRef>
          </c:val>
          <c:extLst>
            <c:ext xmlns:c16="http://schemas.microsoft.com/office/drawing/2014/chart" uri="{C3380CC4-5D6E-409C-BE32-E72D297353CC}">
              <c16:uniqueId val="{00000001-44A4-406A-9F2F-6E33B3B97DF6}"/>
            </c:ext>
          </c:extLst>
        </c:ser>
        <c:dLbls>
          <c:showLegendKey val="0"/>
          <c:showVal val="0"/>
          <c:showCatName val="0"/>
          <c:showSerName val="0"/>
          <c:showPercent val="0"/>
          <c:showBubbleSize val="0"/>
        </c:dLbls>
        <c:gapWidth val="150"/>
        <c:shape val="box"/>
        <c:axId val="1299302016"/>
        <c:axId val="1299304736"/>
        <c:axId val="0"/>
      </c:bar3DChart>
      <c:catAx>
        <c:axId val="12993020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304736"/>
        <c:crosses val="autoZero"/>
        <c:auto val="1"/>
        <c:lblAlgn val="ctr"/>
        <c:lblOffset val="100"/>
        <c:noMultiLvlLbl val="0"/>
      </c:catAx>
      <c:valAx>
        <c:axId val="129930473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302016"/>
        <c:crosses val="autoZero"/>
        <c:crossBetween val="between"/>
      </c:valAx>
      <c:spPr>
        <a:noFill/>
        <a:ln w="25400">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581025</xdr:colOff>
      <xdr:row>0</xdr:row>
      <xdr:rowOff>9525</xdr:rowOff>
    </xdr:from>
    <xdr:to>
      <xdr:col>2</xdr:col>
      <xdr:colOff>428625</xdr:colOff>
      <xdr:row>4</xdr:row>
      <xdr:rowOff>152400</xdr:rowOff>
    </xdr:to>
    <xdr:pic>
      <xdr:nvPicPr>
        <xdr:cNvPr id="2" name="Picture 9">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81025" y="9525"/>
          <a:ext cx="1066800" cy="790575"/>
        </a:xfrm>
        <a:prstGeom prst="rect">
          <a:avLst/>
        </a:prstGeom>
        <a:noFill/>
        <a:ln w="1">
          <a:noFill/>
          <a:miter lim="800000"/>
          <a:headEnd/>
          <a:tailEnd type="none" w="med" len="med"/>
        </a:ln>
        <a:effectLst/>
      </xdr:spPr>
    </xdr:pic>
    <xdr:clientData/>
  </xdr:twoCellAnchor>
  <xdr:twoCellAnchor>
    <xdr:from>
      <xdr:col>13</xdr:col>
      <xdr:colOff>0</xdr:colOff>
      <xdr:row>4</xdr:row>
      <xdr:rowOff>171449</xdr:rowOff>
    </xdr:from>
    <xdr:to>
      <xdr:col>18</xdr:col>
      <xdr:colOff>0</xdr:colOff>
      <xdr:row>20</xdr:row>
      <xdr:rowOff>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924800" y="819149"/>
          <a:ext cx="3048000" cy="2581276"/>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lang="sr-Latn-CS" sz="1100" b="1" i="1" u="none" strike="noStrike">
              <a:solidFill>
                <a:schemeClr val="dk1"/>
              </a:solidFill>
              <a:effectLst/>
              <a:latin typeface="+mn-lt"/>
              <a:ea typeface="+mn-ea"/>
              <a:cs typeface="+mn-cs"/>
            </a:rPr>
            <a:t>OPŠTE NAPOMENE:</a:t>
          </a:r>
          <a:r>
            <a:rPr lang="sr-Latn-CS"/>
            <a:t> </a:t>
          </a:r>
        </a:p>
        <a:p>
          <a:pPr marL="0" marR="0" lvl="0" indent="0" algn="just" defTabSz="914400" eaLnBrk="1" fontAlgn="auto" latinLnBrk="0" hangingPunct="1">
            <a:lnSpc>
              <a:spcPct val="100000"/>
            </a:lnSpc>
            <a:spcBef>
              <a:spcPts val="0"/>
            </a:spcBef>
            <a:spcAft>
              <a:spcPts val="0"/>
            </a:spcAft>
            <a:buClrTx/>
            <a:buSzTx/>
            <a:buFontTx/>
            <a:buNone/>
            <a:tabLst/>
            <a:defRPr/>
          </a:pPr>
          <a:r>
            <a:rPr lang="sr-Latn-CS" sz="1100" b="1" i="1" u="none" strike="noStrike">
              <a:solidFill>
                <a:schemeClr val="dk1"/>
              </a:solidFill>
              <a:effectLst/>
              <a:latin typeface="+mn-lt"/>
              <a:ea typeface="+mn-ea"/>
              <a:cs typeface="+mn-cs"/>
            </a:rPr>
            <a:t>Obuhvat podataka: </a:t>
          </a:r>
          <a:r>
            <a:rPr lang="sr-Latn-CS"/>
            <a:t> </a:t>
          </a:r>
        </a:p>
        <a:p>
          <a:pPr marL="0" marR="0" lvl="0" indent="0" algn="just" defTabSz="914400" eaLnBrk="1" fontAlgn="auto" latinLnBrk="0" hangingPunct="1">
            <a:lnSpc>
              <a:spcPct val="100000"/>
            </a:lnSpc>
            <a:spcBef>
              <a:spcPts val="0"/>
            </a:spcBef>
            <a:spcAft>
              <a:spcPts val="0"/>
            </a:spcAft>
            <a:buClrTx/>
            <a:buSzTx/>
            <a:buFontTx/>
            <a:buNone/>
            <a:tabLst/>
            <a:defRPr/>
          </a:pPr>
          <a:r>
            <a:rPr lang="sr-Latn-CS" sz="1100" b="0" i="0" u="none" strike="noStrike">
              <a:solidFill>
                <a:schemeClr val="dk1"/>
              </a:solidFill>
              <a:effectLst/>
              <a:latin typeface="+mn-lt"/>
              <a:ea typeface="+mn-ea"/>
              <a:cs typeface="+mn-cs"/>
            </a:rPr>
            <a:t>-</a:t>
          </a:r>
          <a:r>
            <a:rPr lang="sr-Latn-CS" sz="1100" b="0" i="0" u="none" strike="noStrike" baseline="0">
              <a:solidFill>
                <a:schemeClr val="dk1"/>
              </a:solidFill>
              <a:effectLst/>
              <a:latin typeface="+mn-lt"/>
              <a:ea typeface="+mn-ea"/>
              <a:cs typeface="+mn-cs"/>
            </a:rPr>
            <a:t> </a:t>
          </a:r>
          <a:r>
            <a:rPr lang="sr-Latn-CS" sz="1100" b="0" i="0" u="none" strike="noStrike">
              <a:solidFill>
                <a:schemeClr val="dk1"/>
              </a:solidFill>
              <a:effectLst/>
              <a:latin typeface="+mn-lt"/>
              <a:ea typeface="+mn-ea"/>
              <a:cs typeface="+mn-cs"/>
            </a:rPr>
            <a:t>Centralna država </a:t>
          </a:r>
          <a:r>
            <a:rPr lang="en-GB" sz="1100" b="0" i="0" u="none" strike="noStrike">
              <a:solidFill>
                <a:schemeClr val="dk1"/>
              </a:solidFill>
              <a:effectLst/>
              <a:latin typeface="+mn-lt"/>
              <a:ea typeface="+mn-ea"/>
              <a:cs typeface="+mn-cs"/>
            </a:rPr>
            <a:t>po</a:t>
          </a:r>
          <a:r>
            <a:rPr lang="en-GB" sz="1100" b="0" i="0" u="none" strike="noStrike" baseline="0">
              <a:solidFill>
                <a:schemeClr val="dk1"/>
              </a:solidFill>
              <a:effectLst/>
              <a:latin typeface="+mn-lt"/>
              <a:ea typeface="+mn-ea"/>
              <a:cs typeface="+mn-cs"/>
            </a:rPr>
            <a:t> </a:t>
          </a:r>
          <a:r>
            <a:rPr lang="sr-Latn-CS" sz="1100" b="0" i="0" u="none" strike="noStrike">
              <a:solidFill>
                <a:schemeClr val="dk1"/>
              </a:solidFill>
              <a:effectLst/>
              <a:latin typeface="+mn-lt"/>
              <a:ea typeface="+mn-ea"/>
              <a:cs typeface="+mn-cs"/>
            </a:rPr>
            <a:t>ekonomskoj klasifikaciji;</a:t>
          </a:r>
          <a:r>
            <a:rPr lang="sr-Latn-CS"/>
            <a:t> </a:t>
          </a:r>
        </a:p>
        <a:p>
          <a:pPr marL="0" marR="0" lvl="0" indent="0" algn="just" defTabSz="914400" eaLnBrk="1" fontAlgn="auto" latinLnBrk="0" hangingPunct="1">
            <a:lnSpc>
              <a:spcPct val="100000"/>
            </a:lnSpc>
            <a:spcBef>
              <a:spcPts val="0"/>
            </a:spcBef>
            <a:spcAft>
              <a:spcPts val="0"/>
            </a:spcAft>
            <a:buClrTx/>
            <a:buSzTx/>
            <a:buFontTx/>
            <a:buNone/>
            <a:tabLst/>
            <a:defRPr/>
          </a:pPr>
          <a:r>
            <a:rPr lang="sr-Latn-CS" sz="1100" b="0" i="0" u="none" strike="noStrike">
              <a:solidFill>
                <a:schemeClr val="dk1"/>
              </a:solidFill>
              <a:effectLst/>
              <a:latin typeface="+mn-lt"/>
              <a:ea typeface="+mn-ea"/>
              <a:cs typeface="+mn-cs"/>
            </a:rPr>
            <a:t>- Lokalna država po ekonomskoj klasifikaciji;</a:t>
          </a:r>
        </a:p>
        <a:p>
          <a:pPr marL="0" marR="0" lvl="0" indent="0" algn="just" defTabSz="914400" eaLnBrk="1" fontAlgn="auto" latinLnBrk="0" hangingPunct="1">
            <a:lnSpc>
              <a:spcPct val="100000"/>
            </a:lnSpc>
            <a:spcBef>
              <a:spcPts val="0"/>
            </a:spcBef>
            <a:spcAft>
              <a:spcPts val="0"/>
            </a:spcAft>
            <a:buClrTx/>
            <a:buSzTx/>
            <a:buFontTx/>
            <a:buNone/>
            <a:tabLst/>
            <a:defRPr/>
          </a:pPr>
          <a:r>
            <a:rPr lang="sr-Latn-CS" sz="1100" b="0" i="0" u="none" strike="noStrike">
              <a:solidFill>
                <a:schemeClr val="dk1"/>
              </a:solidFill>
              <a:effectLst/>
              <a:latin typeface="+mn-lt"/>
              <a:ea typeface="+mn-ea"/>
              <a:cs typeface="+mn-cs"/>
            </a:rPr>
            <a:t>- Opšta država po ekonomskoj klasifikaciji. </a:t>
          </a:r>
          <a:r>
            <a:rPr lang="sr-Latn-CS"/>
            <a:t> </a:t>
          </a:r>
        </a:p>
        <a:p>
          <a:pPr marL="0" marR="0" lvl="0" indent="0" algn="just" defTabSz="914400" eaLnBrk="1" fontAlgn="auto" latinLnBrk="0" hangingPunct="1">
            <a:lnSpc>
              <a:spcPct val="100000"/>
            </a:lnSpc>
            <a:spcBef>
              <a:spcPts val="0"/>
            </a:spcBef>
            <a:spcAft>
              <a:spcPts val="0"/>
            </a:spcAft>
            <a:buClrTx/>
            <a:buSzTx/>
            <a:buFontTx/>
            <a:buNone/>
            <a:tabLst/>
            <a:defRPr/>
          </a:pPr>
          <a:r>
            <a:rPr lang="sr-Latn-CS" sz="1100" b="1" i="1" u="none" strike="noStrike">
              <a:solidFill>
                <a:schemeClr val="dk1"/>
              </a:solidFill>
              <a:effectLst/>
              <a:latin typeface="+mn-lt"/>
              <a:ea typeface="+mn-ea"/>
              <a:cs typeface="+mn-cs"/>
            </a:rPr>
            <a:t>Kalendar objavljivanja:</a:t>
          </a:r>
          <a:r>
            <a:rPr lang="sr-Latn-CS"/>
            <a:t> </a:t>
          </a:r>
          <a:r>
            <a:rPr lang="sr-Latn-CS" sz="1100" b="0" i="0" u="none" strike="noStrike">
              <a:solidFill>
                <a:schemeClr val="dk1"/>
              </a:solidFill>
              <a:effectLst/>
              <a:latin typeface="+mn-lt"/>
              <a:ea typeface="+mn-ea"/>
              <a:cs typeface="+mn-cs"/>
            </a:rPr>
            <a:t>Podaci se objavljuju kvartalno u roku od 50 dana po isteku kvartala.</a:t>
          </a:r>
          <a:r>
            <a:rPr lang="sr-Latn-CS"/>
            <a:t> </a:t>
          </a:r>
          <a:r>
            <a:rPr lang="sr-Latn-CS" sz="1100" b="1" i="1" u="none" strike="noStrike">
              <a:solidFill>
                <a:schemeClr val="dk1"/>
              </a:solidFill>
              <a:effectLst/>
              <a:latin typeface="+mn-lt"/>
              <a:ea typeface="+mn-ea"/>
              <a:cs typeface="+mn-cs"/>
            </a:rPr>
            <a:t>Prikupljanje podataka:</a:t>
          </a:r>
          <a:r>
            <a:rPr lang="sr-Latn-CS"/>
            <a:t> </a:t>
          </a:r>
          <a:r>
            <a:rPr lang="sr-Latn-CS" sz="1100" b="0" i="0" u="none" strike="noStrike">
              <a:solidFill>
                <a:schemeClr val="dk1"/>
              </a:solidFill>
              <a:effectLst/>
              <a:latin typeface="+mn-lt"/>
              <a:ea typeface="+mn-ea"/>
              <a:cs typeface="+mn-cs"/>
            </a:rPr>
            <a:t>Podaci o opštoj državi prikupljaju se na bazi podataka o izvršenju budžeta na centralnom nivou države raspoloživih u SAP sistemu i podataka o izvršenju budžeta jedinica lokalne samouprave. </a:t>
          </a:r>
          <a:r>
            <a:rPr lang="sr-Latn-CS"/>
            <a:t> </a:t>
          </a:r>
          <a:endParaRPr kumimoji="0" lang="sr-Latn-RS"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19</xdr:col>
      <xdr:colOff>9525</xdr:colOff>
      <xdr:row>5</xdr:row>
      <xdr:rowOff>9524</xdr:rowOff>
    </xdr:from>
    <xdr:to>
      <xdr:col>24</xdr:col>
      <xdr:colOff>19050</xdr:colOff>
      <xdr:row>20</xdr:row>
      <xdr:rowOff>9524</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11591925" y="828674"/>
          <a:ext cx="3057525" cy="258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r-Latn-CS" sz="1100" b="1" i="1" u="none" strike="noStrike">
              <a:solidFill>
                <a:schemeClr val="dk1"/>
              </a:solidFill>
              <a:effectLst/>
              <a:latin typeface="+mn-lt"/>
              <a:ea typeface="+mn-ea"/>
              <a:cs typeface="+mn-cs"/>
            </a:rPr>
            <a:t>METODOLOŠKE NAPOMENE: </a:t>
          </a:r>
          <a:r>
            <a:rPr lang="sr-Latn-CS"/>
            <a:t> </a:t>
          </a:r>
        </a:p>
        <a:p>
          <a:pPr marL="0" marR="0" lvl="0" indent="0" defTabSz="914400" eaLnBrk="1" fontAlgn="auto" latinLnBrk="0" hangingPunct="1">
            <a:lnSpc>
              <a:spcPct val="100000"/>
            </a:lnSpc>
            <a:spcBef>
              <a:spcPts val="0"/>
            </a:spcBef>
            <a:spcAft>
              <a:spcPts val="0"/>
            </a:spcAft>
            <a:buClrTx/>
            <a:buSzTx/>
            <a:buFontTx/>
            <a:buNone/>
            <a:tabLst/>
            <a:defRPr/>
          </a:pPr>
          <a:r>
            <a:rPr lang="sr-Latn-CS" sz="1100" b="1" i="1" u="none" strike="noStrike">
              <a:solidFill>
                <a:schemeClr val="dk1"/>
              </a:solidFill>
              <a:effectLst/>
              <a:latin typeface="+mn-lt"/>
              <a:ea typeface="+mn-ea"/>
              <a:cs typeface="+mn-cs"/>
            </a:rPr>
            <a:t>Računovodstvena osnova: </a:t>
          </a:r>
          <a:r>
            <a:rPr lang="sr-Latn-CS"/>
            <a:t> </a:t>
          </a:r>
        </a:p>
        <a:p>
          <a:pPr marL="0" marR="0" lvl="0" indent="0" algn="just" defTabSz="914400" eaLnBrk="1" fontAlgn="auto" latinLnBrk="0" hangingPunct="1">
            <a:lnSpc>
              <a:spcPct val="100000"/>
            </a:lnSpc>
            <a:spcBef>
              <a:spcPts val="0"/>
            </a:spcBef>
            <a:spcAft>
              <a:spcPts val="0"/>
            </a:spcAft>
            <a:buClrTx/>
            <a:buSzTx/>
            <a:buFontTx/>
            <a:buNone/>
            <a:tabLst/>
            <a:defRPr/>
          </a:pPr>
          <a:r>
            <a:rPr lang="sr-Latn-CS" sz="1100" b="0" i="0" u="none" strike="noStrike">
              <a:solidFill>
                <a:schemeClr val="dk1"/>
              </a:solidFill>
              <a:effectLst/>
              <a:latin typeface="+mn-lt"/>
              <a:ea typeface="+mn-ea"/>
              <a:cs typeface="+mn-cs"/>
            </a:rPr>
            <a:t>Podaci na gotovinskoj osnovi sa određenim vremenskim prilagođavanjima.</a:t>
          </a:r>
          <a:r>
            <a:rPr lang="sr-Latn-CS"/>
            <a:t> </a:t>
          </a:r>
        </a:p>
        <a:p>
          <a:pPr marL="0" marR="0" lvl="0" indent="0" algn="just" defTabSz="914400" eaLnBrk="1" fontAlgn="auto" latinLnBrk="0" hangingPunct="1">
            <a:lnSpc>
              <a:spcPct val="100000"/>
            </a:lnSpc>
            <a:spcBef>
              <a:spcPts val="0"/>
            </a:spcBef>
            <a:spcAft>
              <a:spcPts val="0"/>
            </a:spcAft>
            <a:buClrTx/>
            <a:buSzTx/>
            <a:buFontTx/>
            <a:buNone/>
            <a:tabLst/>
            <a:defRPr/>
          </a:pPr>
          <a:r>
            <a:rPr lang="sr-Latn-CS" sz="1100" b="0" i="0" u="none" strike="noStrike">
              <a:solidFill>
                <a:schemeClr val="dk1"/>
              </a:solidFill>
              <a:effectLst/>
              <a:latin typeface="+mn-lt"/>
              <a:ea typeface="+mn-ea"/>
              <a:cs typeface="+mn-cs"/>
            </a:rPr>
            <a:t>Podaci o kategorijama "Bruto zarade i doprinosi na teret poslodavca" i "Prava iz oblasti penzijskog i invalidskog osiguranja" kod centralne države dobijeni su na osnovu vremenskog prilagođavanja, dok su ostale kategorije prikazane na gotovinskoj osnovi.                      </a:t>
          </a:r>
        </a:p>
      </xdr:txBody>
    </xdr:sp>
    <xdr:clientData/>
  </xdr:twoCellAnchor>
  <xdr:twoCellAnchor>
    <xdr:from>
      <xdr:col>13</xdr:col>
      <xdr:colOff>0</xdr:colOff>
      <xdr:row>21</xdr:row>
      <xdr:rowOff>0</xdr:rowOff>
    </xdr:from>
    <xdr:to>
      <xdr:col>18</xdr:col>
      <xdr:colOff>0</xdr:colOff>
      <xdr:row>36</xdr:row>
      <xdr:rowOff>152401</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7924800" y="3562350"/>
          <a:ext cx="3048000" cy="2581276"/>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lang="sr-Latn-CS" sz="1100" b="1" i="1" u="none" strike="noStrike">
              <a:solidFill>
                <a:schemeClr val="dk1"/>
              </a:solidFill>
              <a:effectLst/>
              <a:latin typeface="+mn-lt"/>
              <a:ea typeface="+mn-ea"/>
              <a:cs typeface="+mn-cs"/>
            </a:rPr>
            <a:t>GENERALS</a:t>
          </a:r>
          <a:r>
            <a:rPr lang="sr-Latn-CS" sz="1100" b="1" i="1" u="none" strike="noStrike" baseline="0">
              <a:solidFill>
                <a:schemeClr val="dk1"/>
              </a:solidFill>
              <a:effectLst/>
              <a:latin typeface="+mn-lt"/>
              <a:ea typeface="+mn-ea"/>
              <a:cs typeface="+mn-cs"/>
            </a:rPr>
            <a:t> REMARKS</a:t>
          </a:r>
          <a:r>
            <a:rPr lang="sr-Latn-CS" sz="1100" b="1" i="1" u="none" strike="noStrike">
              <a:solidFill>
                <a:schemeClr val="dk1"/>
              </a:solidFill>
              <a:effectLst/>
              <a:latin typeface="+mn-lt"/>
              <a:ea typeface="+mn-ea"/>
              <a:cs typeface="+mn-cs"/>
            </a:rPr>
            <a:t>:</a:t>
          </a:r>
          <a:r>
            <a:rPr lang="sr-Latn-CS"/>
            <a:t> </a:t>
          </a:r>
        </a:p>
        <a:p>
          <a:pPr marL="0" marR="0" lvl="0" indent="0" algn="just" defTabSz="914400" eaLnBrk="1" fontAlgn="auto" latinLnBrk="0" hangingPunct="1">
            <a:lnSpc>
              <a:spcPct val="100000"/>
            </a:lnSpc>
            <a:spcBef>
              <a:spcPts val="0"/>
            </a:spcBef>
            <a:spcAft>
              <a:spcPts val="0"/>
            </a:spcAft>
            <a:buClrTx/>
            <a:buSzTx/>
            <a:buFontTx/>
            <a:buNone/>
            <a:tabLst/>
            <a:defRPr/>
          </a:pPr>
          <a:r>
            <a:rPr lang="sr-Latn-CS" sz="1100" b="1" i="1" u="none" strike="noStrike">
              <a:solidFill>
                <a:schemeClr val="dk1"/>
              </a:solidFill>
              <a:effectLst/>
              <a:latin typeface="+mn-lt"/>
              <a:ea typeface="+mn-ea"/>
              <a:cs typeface="+mn-cs"/>
            </a:rPr>
            <a:t>Coverage of data: </a:t>
          </a:r>
          <a:r>
            <a:rPr lang="sr-Latn-CS"/>
            <a:t> </a:t>
          </a:r>
        </a:p>
        <a:p>
          <a:pPr marL="0" marR="0" lvl="0" indent="0" algn="just" defTabSz="914400" eaLnBrk="1" fontAlgn="auto" latinLnBrk="0" hangingPunct="1">
            <a:lnSpc>
              <a:spcPct val="100000"/>
            </a:lnSpc>
            <a:spcBef>
              <a:spcPts val="0"/>
            </a:spcBef>
            <a:spcAft>
              <a:spcPts val="0"/>
            </a:spcAft>
            <a:buClrTx/>
            <a:buSzTx/>
            <a:buFontTx/>
            <a:buNone/>
            <a:tabLst/>
            <a:defRPr/>
          </a:pPr>
          <a:r>
            <a:rPr lang="sr-Latn-CS" sz="1100" b="0" i="0" u="none" strike="noStrike">
              <a:solidFill>
                <a:schemeClr val="dk1"/>
              </a:solidFill>
              <a:effectLst/>
              <a:latin typeface="+mn-lt"/>
              <a:ea typeface="+mn-ea"/>
              <a:cs typeface="+mn-cs"/>
            </a:rPr>
            <a:t>-</a:t>
          </a:r>
          <a:r>
            <a:rPr lang="sr-Latn-CS" sz="1100" b="0" i="0" u="none" strike="noStrike" baseline="0">
              <a:solidFill>
                <a:schemeClr val="dk1"/>
              </a:solidFill>
              <a:effectLst/>
              <a:latin typeface="+mn-lt"/>
              <a:ea typeface="+mn-ea"/>
              <a:cs typeface="+mn-cs"/>
            </a:rPr>
            <a:t> Central government by economic classification;</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sr-Latn-CS" sz="1100" b="0" i="0" u="none" strike="noStrike" kern="0" cap="none" spc="0" normalizeH="0" baseline="0" noProof="0">
              <a:ln>
                <a:noFill/>
              </a:ln>
              <a:solidFill>
                <a:schemeClr val="dk1"/>
              </a:solidFill>
              <a:effectLst/>
              <a:uLnTx/>
              <a:uFillTx/>
              <a:latin typeface="+mn-lt"/>
              <a:ea typeface="+mn-ea"/>
              <a:cs typeface="+mn-cs"/>
            </a:rPr>
            <a:t>- Local government by economic classification;</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sr-Latn-CS" sz="1100" b="0" i="0" u="none" strike="noStrike" kern="0" cap="none" spc="0" normalizeH="0" baseline="0" noProof="0">
              <a:ln>
                <a:noFill/>
              </a:ln>
              <a:solidFill>
                <a:schemeClr val="dk1"/>
              </a:solidFill>
              <a:effectLst/>
              <a:uLnTx/>
              <a:uFillTx/>
              <a:latin typeface="+mn-lt"/>
              <a:ea typeface="+mn-ea"/>
              <a:cs typeface="+mn-cs"/>
            </a:rPr>
            <a:t>- General government by economic classification;</a:t>
          </a:r>
        </a:p>
        <a:p>
          <a:pPr marL="0" marR="0" lvl="0" indent="0" algn="just" defTabSz="914400" eaLnBrk="1" fontAlgn="auto" latinLnBrk="0" hangingPunct="1">
            <a:lnSpc>
              <a:spcPct val="100000"/>
            </a:lnSpc>
            <a:spcBef>
              <a:spcPts val="0"/>
            </a:spcBef>
            <a:spcAft>
              <a:spcPts val="0"/>
            </a:spcAft>
            <a:buClrTx/>
            <a:buSzTx/>
            <a:buFontTx/>
            <a:buNone/>
            <a:tabLst/>
            <a:defRPr/>
          </a:pPr>
          <a:r>
            <a:rPr lang="sr-Latn-CS" sz="1100" b="1" i="1" u="none" strike="noStrike" noProof="0">
              <a:solidFill>
                <a:schemeClr val="dk1"/>
              </a:solidFill>
              <a:effectLst/>
              <a:latin typeface="+mn-lt"/>
              <a:ea typeface="+mn-ea"/>
              <a:cs typeface="+mn-cs"/>
            </a:rPr>
            <a:t>Release</a:t>
          </a:r>
          <a:r>
            <a:rPr kumimoji="0" lang="sr-Latn-CS" sz="1100" b="0" i="0" u="none" strike="noStrike" kern="0" cap="none" spc="0" normalizeH="0" baseline="0" noProof="0">
              <a:ln>
                <a:noFill/>
              </a:ln>
              <a:solidFill>
                <a:schemeClr val="dk1"/>
              </a:solidFill>
              <a:effectLst/>
              <a:uLnTx/>
              <a:uFillTx/>
              <a:latin typeface="+mn-lt"/>
              <a:ea typeface="+mn-ea"/>
              <a:cs typeface="+mn-cs"/>
            </a:rPr>
            <a:t> </a:t>
          </a:r>
          <a:r>
            <a:rPr lang="sr-Latn-CS" sz="1100" b="1" i="1" u="none" strike="noStrike" noProof="0">
              <a:solidFill>
                <a:schemeClr val="dk1"/>
              </a:solidFill>
              <a:effectLst/>
              <a:latin typeface="+mn-lt"/>
              <a:ea typeface="+mn-ea"/>
              <a:cs typeface="+mn-cs"/>
            </a:rPr>
            <a:t>calendar: </a:t>
          </a:r>
          <a:r>
            <a:rPr kumimoji="0" lang="sr-Latn-CS" sz="1100" b="0" i="0" u="none" strike="noStrike" kern="0" cap="none" spc="0" normalizeH="0" baseline="0" noProof="0">
              <a:ln>
                <a:noFill/>
              </a:ln>
              <a:solidFill>
                <a:schemeClr val="dk1"/>
              </a:solidFill>
              <a:effectLst/>
              <a:uLnTx/>
              <a:uFillTx/>
              <a:latin typeface="+mn-lt"/>
              <a:ea typeface="+mn-ea"/>
              <a:cs typeface="+mn-cs"/>
            </a:rPr>
            <a:t>Data are published quarterly within 50 days of the end of quarter.</a:t>
          </a:r>
        </a:p>
        <a:p>
          <a:pPr marL="0" marR="0" lvl="0" indent="0" algn="just" defTabSz="914400" eaLnBrk="1" fontAlgn="auto" latinLnBrk="0" hangingPunct="1">
            <a:lnSpc>
              <a:spcPct val="100000"/>
            </a:lnSpc>
            <a:spcBef>
              <a:spcPts val="0"/>
            </a:spcBef>
            <a:spcAft>
              <a:spcPts val="0"/>
            </a:spcAft>
            <a:buClrTx/>
            <a:buSzTx/>
            <a:buFontTx/>
            <a:buNone/>
            <a:tabLst/>
            <a:defRPr/>
          </a:pPr>
          <a:r>
            <a:rPr lang="sr-Latn-CS" sz="1100" b="1" i="1" u="none" strike="noStrike" noProof="0">
              <a:solidFill>
                <a:schemeClr val="dk1"/>
              </a:solidFill>
              <a:effectLst/>
              <a:latin typeface="+mn-lt"/>
              <a:ea typeface="+mn-ea"/>
              <a:cs typeface="+mn-cs"/>
            </a:rPr>
            <a:t>Data collection</a:t>
          </a:r>
          <a:r>
            <a:rPr kumimoji="0" lang="sr-Latn-CS" sz="1100" b="0" i="0" u="none" strike="noStrike" kern="0" cap="none" spc="0" normalizeH="0" baseline="0" noProof="0">
              <a:ln>
                <a:noFill/>
              </a:ln>
              <a:solidFill>
                <a:schemeClr val="dk1"/>
              </a:solidFill>
              <a:effectLst/>
              <a:uLnTx/>
              <a:uFillTx/>
              <a:latin typeface="+mn-lt"/>
              <a:ea typeface="+mn-ea"/>
              <a:cs typeface="+mn-cs"/>
            </a:rPr>
            <a:t>: General government data is collected </a:t>
          </a:r>
          <a:r>
            <a:rPr lang="en-GB"/>
            <a:t>based on central government budget execution data allocated to the SAP system and local government budget execution data.</a:t>
          </a:r>
          <a:endParaRPr kumimoji="0" lang="sr-Latn-RS"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19</xdr:col>
      <xdr:colOff>0</xdr:colOff>
      <xdr:row>21</xdr:row>
      <xdr:rowOff>0</xdr:rowOff>
    </xdr:from>
    <xdr:to>
      <xdr:col>24</xdr:col>
      <xdr:colOff>9525</xdr:colOff>
      <xdr:row>36</xdr:row>
      <xdr:rowOff>152400</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1582400" y="3562350"/>
          <a:ext cx="3057525" cy="258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b="1" i="1" u="none" strike="noStrike">
              <a:solidFill>
                <a:schemeClr val="dk1"/>
              </a:solidFill>
              <a:effectLst/>
              <a:latin typeface="+mn-lt"/>
              <a:ea typeface="+mn-ea"/>
              <a:cs typeface="+mn-cs"/>
            </a:rPr>
            <a:t>METHODOLOGICAL </a:t>
          </a:r>
          <a:r>
            <a:rPr lang="sr-Latn-ME" sz="1100" b="1" i="1" u="none" strike="noStrike">
              <a:solidFill>
                <a:schemeClr val="dk1"/>
              </a:solidFill>
              <a:effectLst/>
              <a:latin typeface="+mn-lt"/>
              <a:ea typeface="+mn-ea"/>
              <a:cs typeface="+mn-cs"/>
            </a:rPr>
            <a:t>REMARKS</a:t>
          </a:r>
          <a:r>
            <a:rPr lang="en-GB" sz="1100" b="1" i="1" u="none" strike="noStrike">
              <a:solidFill>
                <a:schemeClr val="dk1"/>
              </a:solidFill>
              <a:effectLst/>
              <a:latin typeface="+mn-lt"/>
              <a:ea typeface="+mn-ea"/>
              <a:cs typeface="+mn-cs"/>
            </a:rPr>
            <a:t>:</a:t>
          </a:r>
          <a:endParaRPr lang="sr-Latn-ME" sz="1100" b="1" i="1"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a:t> </a:t>
          </a:r>
          <a:r>
            <a:rPr lang="en-GB" sz="1100" b="1" i="1" u="none" strike="noStrike">
              <a:solidFill>
                <a:schemeClr val="dk1"/>
              </a:solidFill>
              <a:effectLst/>
              <a:latin typeface="+mn-lt"/>
              <a:ea typeface="+mn-ea"/>
              <a:cs typeface="+mn-cs"/>
            </a:rPr>
            <a:t>Accounting basis: </a:t>
          </a:r>
          <a:endParaRPr lang="sr-Latn-ME" sz="1100" b="1" i="1"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a:t>Data on a cash basis with some time adjustments</a:t>
          </a:r>
          <a:r>
            <a:rPr lang="sr-Latn-ME"/>
            <a:t>.</a:t>
          </a:r>
        </a:p>
        <a:p>
          <a:pPr marL="0" marR="0" lvl="0" indent="0" defTabSz="914400" eaLnBrk="1" fontAlgn="auto" latinLnBrk="0" hangingPunct="1">
            <a:lnSpc>
              <a:spcPct val="100000"/>
            </a:lnSpc>
            <a:spcBef>
              <a:spcPts val="0"/>
            </a:spcBef>
            <a:spcAft>
              <a:spcPts val="0"/>
            </a:spcAft>
            <a:buClrTx/>
            <a:buSzTx/>
            <a:buFontTx/>
            <a:buNone/>
            <a:tabLst/>
            <a:defRPr/>
          </a:pPr>
          <a:r>
            <a:rPr lang="en-GB"/>
            <a:t>Data on the categories of "Gross </a:t>
          </a:r>
          <a:r>
            <a:rPr lang="sr-Latn-ME"/>
            <a:t>salaries</a:t>
          </a:r>
          <a:r>
            <a:rPr lang="en-GB"/>
            <a:t> and contributions at the expense of the employer" and "Rights in the field of pension and disability insurance" in the central government were obtained on the basis of time adjustment, while other categories are shown by cash. </a:t>
          </a:r>
          <a:endParaRPr lang="sr-Latn-ME"/>
        </a:p>
      </xdr:txBody>
    </xdr:sp>
    <xdr:clientData/>
  </xdr:twoCellAnchor>
  <xdr:twoCellAnchor>
    <xdr:from>
      <xdr:col>25</xdr:col>
      <xdr:colOff>0</xdr:colOff>
      <xdr:row>5</xdr:row>
      <xdr:rowOff>0</xdr:rowOff>
    </xdr:from>
    <xdr:to>
      <xdr:col>30</xdr:col>
      <xdr:colOff>9525</xdr:colOff>
      <xdr:row>20</xdr:row>
      <xdr:rowOff>0</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18326100" y="819150"/>
          <a:ext cx="3057525" cy="258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sr-Latn-ME" sz="1100" b="1" i="0" baseline="0">
              <a:solidFill>
                <a:schemeClr val="dk1"/>
              </a:solidFill>
              <a:effectLst/>
              <a:latin typeface="+mn-lt"/>
              <a:ea typeface="+mn-ea"/>
              <a:cs typeface="+mn-cs"/>
            </a:rPr>
            <a:t>OSTALE NAPOMENE:                                                    </a:t>
          </a:r>
          <a:endParaRPr lang="sr-Latn-RS">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sr-Latn-CS" sz="1100" b="0" i="0" u="none" strike="noStrike">
              <a:solidFill>
                <a:schemeClr val="dk1"/>
              </a:solidFill>
              <a:effectLst/>
              <a:latin typeface="+mn-lt"/>
              <a:ea typeface="+mn-ea"/>
              <a:cs typeface="+mn-cs"/>
            </a:rPr>
            <a:t>Plan prihoda</a:t>
          </a:r>
          <a:r>
            <a:rPr lang="sr-Latn-CS" sz="1100" b="0" i="0" u="none" strike="noStrike" baseline="0">
              <a:solidFill>
                <a:schemeClr val="dk1"/>
              </a:solidFill>
              <a:effectLst/>
              <a:latin typeface="+mn-lt"/>
              <a:ea typeface="+mn-ea"/>
              <a:cs typeface="+mn-cs"/>
            </a:rPr>
            <a:t> i rashoda pripremljen je u skladu sa Zakonom o budžetu za 202</a:t>
          </a:r>
          <a:r>
            <a:rPr lang="en-US" sz="1100" b="0" i="0" u="none" strike="noStrike" baseline="0">
              <a:solidFill>
                <a:schemeClr val="dk1"/>
              </a:solidFill>
              <a:effectLst/>
              <a:latin typeface="+mn-lt"/>
              <a:ea typeface="+mn-ea"/>
              <a:cs typeface="+mn-cs"/>
            </a:rPr>
            <a:t>3</a:t>
          </a:r>
          <a:r>
            <a:rPr lang="sr-Latn-CS" sz="1100" b="0" i="0" u="none" strike="noStrike" baseline="0">
              <a:solidFill>
                <a:schemeClr val="dk1"/>
              </a:solidFill>
              <a:effectLst/>
              <a:latin typeface="+mn-lt"/>
              <a:ea typeface="+mn-ea"/>
              <a:cs typeface="+mn-cs"/>
            </a:rPr>
            <a:t>. godinu.</a:t>
          </a:r>
          <a:endParaRPr lang="sr-Latn-CS" sz="1100" b="0" i="0" u="none" strike="noStrike">
            <a:solidFill>
              <a:schemeClr val="dk1"/>
            </a:solidFill>
            <a:effectLst/>
            <a:latin typeface="+mn-lt"/>
            <a:ea typeface="+mn-ea"/>
            <a:cs typeface="+mn-cs"/>
          </a:endParaRPr>
        </a:p>
      </xdr:txBody>
    </xdr:sp>
    <xdr:clientData/>
  </xdr:twoCellAnchor>
  <xdr:twoCellAnchor>
    <xdr:from>
      <xdr:col>25</xdr:col>
      <xdr:colOff>0</xdr:colOff>
      <xdr:row>21</xdr:row>
      <xdr:rowOff>0</xdr:rowOff>
    </xdr:from>
    <xdr:to>
      <xdr:col>30</xdr:col>
      <xdr:colOff>9525</xdr:colOff>
      <xdr:row>36</xdr:row>
      <xdr:rowOff>152400</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18326100" y="3562350"/>
          <a:ext cx="3057525" cy="258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sr-Latn-RS" sz="1100" b="1" i="0" baseline="0">
              <a:solidFill>
                <a:schemeClr val="dk1"/>
              </a:solidFill>
              <a:effectLst/>
              <a:latin typeface="+mn-lt"/>
              <a:ea typeface="+mn-ea"/>
              <a:cs typeface="+mn-cs"/>
            </a:rPr>
            <a:t>OTHER REMARKS</a:t>
          </a:r>
          <a:r>
            <a:rPr lang="en-US" sz="1100" b="1" i="0" baseline="0">
              <a:solidFill>
                <a:schemeClr val="dk1"/>
              </a:solidFill>
              <a:effectLst/>
              <a:latin typeface="+mn-lt"/>
              <a:ea typeface="+mn-ea"/>
              <a:cs typeface="+mn-cs"/>
            </a:rPr>
            <a:t>: </a:t>
          </a:r>
          <a:r>
            <a:rPr lang="sr-Latn-R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plan of budget </a:t>
          </a:r>
          <a:r>
            <a:rPr lang="sr-Latn-ME" sz="1100" b="0" i="0" baseline="0">
              <a:solidFill>
                <a:schemeClr val="dk1"/>
              </a:solidFill>
              <a:effectLst/>
              <a:latin typeface="+mn-lt"/>
              <a:ea typeface="+mn-ea"/>
              <a:cs typeface="+mn-cs"/>
            </a:rPr>
            <a:t>revenues and </a:t>
          </a:r>
          <a:r>
            <a:rPr lang="en-US" sz="1100" b="0" i="0" baseline="0">
              <a:solidFill>
                <a:schemeClr val="dk1"/>
              </a:solidFill>
              <a:effectLst/>
              <a:latin typeface="+mn-lt"/>
              <a:ea typeface="+mn-ea"/>
              <a:cs typeface="+mn-cs"/>
            </a:rPr>
            <a:t>expenditures was prepared in accordance with the </a:t>
          </a:r>
          <a:r>
            <a:rPr lang="sr-Latn-ME" sz="1100" b="0" i="0" baseline="0">
              <a:solidFill>
                <a:schemeClr val="dk1"/>
              </a:solidFill>
              <a:effectLst/>
              <a:latin typeface="+mn-lt"/>
              <a:ea typeface="+mn-ea"/>
              <a:cs typeface="+mn-cs"/>
            </a:rPr>
            <a:t>Budget Law for 202</a:t>
          </a:r>
          <a:r>
            <a:rPr lang="en-US" sz="1100" b="0" i="0" baseline="0">
              <a:solidFill>
                <a:schemeClr val="dk1"/>
              </a:solidFill>
              <a:effectLst/>
              <a:latin typeface="+mn-lt"/>
              <a:ea typeface="+mn-ea"/>
              <a:cs typeface="+mn-cs"/>
            </a:rPr>
            <a:t>3</a:t>
          </a:r>
          <a:r>
            <a:rPr lang="sr-Latn-ME" sz="1100" b="0" i="0" baseline="0">
              <a:solidFill>
                <a:schemeClr val="dk1"/>
              </a:solidFill>
              <a:effectLst/>
              <a:latin typeface="+mn-lt"/>
              <a:ea typeface="+mn-ea"/>
              <a:cs typeface="+mn-cs"/>
            </a:rPr>
            <a:t>.</a:t>
          </a:r>
          <a:endParaRPr lang="sr-Latn-R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sr-Latn-ME"/>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476250</xdr:colOff>
      <xdr:row>16</xdr:row>
      <xdr:rowOff>19050</xdr:rowOff>
    </xdr:from>
    <xdr:to>
      <xdr:col>5</xdr:col>
      <xdr:colOff>123825</xdr:colOff>
      <xdr:row>33</xdr:row>
      <xdr:rowOff>9525</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S42"/>
  <sheetViews>
    <sheetView tabSelected="1" zoomScaleNormal="100" workbookViewId="0">
      <selection activeCell="A3" sqref="A3"/>
    </sheetView>
  </sheetViews>
  <sheetFormatPr defaultRowHeight="12.75"/>
  <cols>
    <col min="4" max="4" width="25.28515625" customWidth="1"/>
    <col min="7" max="7" width="24.28515625" customWidth="1"/>
    <col min="10" max="10" width="26.42578125" customWidth="1"/>
  </cols>
  <sheetData>
    <row r="2" spans="2:11">
      <c r="D2" s="67" t="s">
        <v>169</v>
      </c>
    </row>
    <row r="3" spans="2:11">
      <c r="D3" s="67" t="s">
        <v>181</v>
      </c>
    </row>
    <row r="4" spans="2:11">
      <c r="D4" s="67" t="s">
        <v>170</v>
      </c>
    </row>
    <row r="5" spans="2:11" ht="13.5" thickBot="1"/>
    <row r="6" spans="2:11">
      <c r="B6" s="45"/>
      <c r="C6" s="46"/>
      <c r="D6" s="46"/>
      <c r="E6" s="46"/>
      <c r="F6" s="46"/>
      <c r="G6" s="46"/>
      <c r="H6" s="46"/>
      <c r="I6" s="46"/>
      <c r="J6" s="46"/>
      <c r="K6" s="47"/>
    </row>
    <row r="7" spans="2:11">
      <c r="B7" s="48"/>
      <c r="C7" s="111" t="s">
        <v>163</v>
      </c>
      <c r="D7" s="111"/>
      <c r="E7" s="49"/>
      <c r="F7" s="111" t="s">
        <v>164</v>
      </c>
      <c r="G7" s="111"/>
      <c r="H7" s="49"/>
      <c r="I7" s="111" t="s">
        <v>165</v>
      </c>
      <c r="J7" s="111"/>
      <c r="K7" s="50"/>
    </row>
    <row r="8" spans="2:11">
      <c r="B8" s="48"/>
      <c r="C8" s="51"/>
      <c r="D8" s="49"/>
      <c r="E8" s="49"/>
      <c r="F8" s="49"/>
      <c r="G8" s="49"/>
      <c r="H8" s="49"/>
      <c r="I8" s="49"/>
      <c r="J8" s="49"/>
      <c r="K8" s="50"/>
    </row>
    <row r="9" spans="2:11" ht="15">
      <c r="B9" s="48"/>
      <c r="C9" s="52" t="s">
        <v>166</v>
      </c>
      <c r="D9" s="53"/>
      <c r="E9" s="53"/>
      <c r="F9" s="52" t="str">
        <f>+C9</f>
        <v>Prihodi/Revenues</v>
      </c>
      <c r="G9" s="54"/>
      <c r="H9" s="55"/>
      <c r="I9" s="52" t="str">
        <f>+F9</f>
        <v>Prihodi/Revenues</v>
      </c>
      <c r="J9" s="54"/>
      <c r="K9" s="50"/>
    </row>
    <row r="10" spans="2:11">
      <c r="B10" s="48"/>
      <c r="C10" s="56">
        <f>+'Centralna država-ek klas'!C6</f>
        <v>580408854.07999992</v>
      </c>
      <c r="D10" s="57">
        <f>+'Centralna država-ek klas'!D6</f>
        <v>7.2866253305546484</v>
      </c>
      <c r="E10" s="49"/>
      <c r="F10" s="58">
        <f>+'Lokalna država-ek klas '!C6</f>
        <v>85811294.61999999</v>
      </c>
      <c r="G10" s="57">
        <f>+'Lokalna država-ek klas '!D6</f>
        <v>1.0773005074446982</v>
      </c>
      <c r="H10" s="55"/>
      <c r="I10" s="58">
        <f>+'Opšta država-ek klas'!C6</f>
        <v>666220148.69999993</v>
      </c>
      <c r="J10" s="57">
        <f>+'Opšta država-ek klas'!D6</f>
        <v>8.3639258379993464</v>
      </c>
      <c r="K10" s="50"/>
    </row>
    <row r="11" spans="2:11">
      <c r="B11" s="48"/>
      <c r="C11" s="59" t="s">
        <v>161</v>
      </c>
      <c r="D11" s="59" t="s">
        <v>162</v>
      </c>
      <c r="E11" s="49"/>
      <c r="F11" s="60" t="str">
        <f>+C11</f>
        <v>mil. €</v>
      </c>
      <c r="G11" s="60" t="str">
        <f>+D11</f>
        <v>% BDP-a</v>
      </c>
      <c r="H11" s="55"/>
      <c r="I11" s="60" t="str">
        <f>+F11</f>
        <v>mil. €</v>
      </c>
      <c r="J11" s="60" t="str">
        <f>+G11</f>
        <v>% BDP-a</v>
      </c>
      <c r="K11" s="50"/>
    </row>
    <row r="12" spans="2:11" ht="15">
      <c r="B12" s="48"/>
      <c r="C12" s="53"/>
      <c r="D12" s="49"/>
      <c r="E12" s="61"/>
      <c r="F12" s="62"/>
      <c r="G12" s="62"/>
      <c r="H12" s="55"/>
      <c r="I12" s="62"/>
      <c r="J12" s="62"/>
      <c r="K12" s="50"/>
    </row>
    <row r="13" spans="2:11" ht="15">
      <c r="B13" s="48"/>
      <c r="C13" s="52" t="s">
        <v>167</v>
      </c>
      <c r="D13" s="55"/>
      <c r="E13" s="49"/>
      <c r="F13" s="52" t="str">
        <f>+C13</f>
        <v>Rashodi/Expenditures</v>
      </c>
      <c r="G13" s="54"/>
      <c r="H13" s="55"/>
      <c r="I13" s="52" t="str">
        <f>+F13</f>
        <v>Rashodi/Expenditures</v>
      </c>
      <c r="J13" s="54"/>
      <c r="K13" s="50"/>
    </row>
    <row r="14" spans="2:11">
      <c r="B14" s="48"/>
      <c r="C14" s="56">
        <f>+'Centralna država-ek klas'!C39</f>
        <v>644366608.17000008</v>
      </c>
      <c r="D14" s="57">
        <f>+'Centralna država-ek klas'!D39</f>
        <v>8.0895699923418807</v>
      </c>
      <c r="E14" s="49"/>
      <c r="F14" s="58">
        <f>+'Lokalna država-ek klas '!C37</f>
        <v>102982721.79999998</v>
      </c>
      <c r="G14" s="57">
        <f>+'Lokalna država-ek klas '!D37</f>
        <v>1.2928757099455142</v>
      </c>
      <c r="H14" s="55"/>
      <c r="I14" s="58">
        <f>+'Opšta država-ek klas'!C27</f>
        <v>747349329.97000003</v>
      </c>
      <c r="J14" s="57">
        <f>+'Opšta država-ek klas'!D27</f>
        <v>9.3824457022873933</v>
      </c>
      <c r="K14" s="50"/>
    </row>
    <row r="15" spans="2:11">
      <c r="B15" s="48"/>
      <c r="C15" s="59" t="str">
        <f>+C11</f>
        <v>mil. €</v>
      </c>
      <c r="D15" s="59" t="str">
        <f>+D11</f>
        <v>% BDP-a</v>
      </c>
      <c r="E15" s="49"/>
      <c r="F15" s="60" t="str">
        <f>+C11</f>
        <v>mil. €</v>
      </c>
      <c r="G15" s="60" t="str">
        <f>+D11</f>
        <v>% BDP-a</v>
      </c>
      <c r="H15" s="55"/>
      <c r="I15" s="60" t="str">
        <f>+F11</f>
        <v>mil. €</v>
      </c>
      <c r="J15" s="60" t="str">
        <f>+G11</f>
        <v>% BDP-a</v>
      </c>
      <c r="K15" s="50"/>
    </row>
    <row r="16" spans="2:11" ht="15">
      <c r="B16" s="48"/>
      <c r="C16" s="49"/>
      <c r="D16" s="49"/>
      <c r="E16" s="49"/>
      <c r="F16" s="54"/>
      <c r="G16" s="54"/>
      <c r="H16" s="55"/>
      <c r="I16" s="54"/>
      <c r="J16" s="54"/>
      <c r="K16" s="50"/>
    </row>
    <row r="17" spans="2:11" ht="15">
      <c r="B17" s="48"/>
      <c r="C17" s="52" t="s">
        <v>168</v>
      </c>
      <c r="D17" s="49"/>
      <c r="E17" s="49"/>
      <c r="F17" s="52" t="str">
        <f>+C17</f>
        <v>Budžetski bilans/ Budget balance</v>
      </c>
      <c r="G17" s="54"/>
      <c r="H17" s="55"/>
      <c r="I17" s="52" t="str">
        <f>+F17</f>
        <v>Budžetski bilans/ Budget balance</v>
      </c>
      <c r="J17" s="54"/>
      <c r="K17" s="50"/>
    </row>
    <row r="18" spans="2:11">
      <c r="B18" s="48"/>
      <c r="C18" s="56">
        <f>+'Centralna država-ek klas'!C62</f>
        <v>-63957754.090000153</v>
      </c>
      <c r="D18" s="57">
        <f>+'Centralna država-ek klas'!D62</f>
        <v>-0.80294466178723167</v>
      </c>
      <c r="E18" s="49"/>
      <c r="F18" s="58">
        <f>+'Lokalna država-ek klas '!C55</f>
        <v>-17171427.179999992</v>
      </c>
      <c r="G18" s="57">
        <f>+'Lokalna država-ek klas '!D55</f>
        <v>-0.21557520250081597</v>
      </c>
      <c r="H18" s="55"/>
      <c r="I18" s="58">
        <f>+'Opšta država-ek klas'!C45</f>
        <v>-81129181.2700001</v>
      </c>
      <c r="J18" s="57">
        <f>+'Opšta država-ek klas'!D45</f>
        <v>-1.0185198642880471</v>
      </c>
      <c r="K18" s="50"/>
    </row>
    <row r="19" spans="2:11">
      <c r="B19" s="48"/>
      <c r="C19" s="59" t="str">
        <f>+C15</f>
        <v>mil. €</v>
      </c>
      <c r="D19" s="59" t="str">
        <f>+D15</f>
        <v>% BDP-a</v>
      </c>
      <c r="E19" s="49"/>
      <c r="F19" s="59" t="str">
        <f>+F15</f>
        <v>mil. €</v>
      </c>
      <c r="G19" s="59" t="str">
        <f>++G15</f>
        <v>% BDP-a</v>
      </c>
      <c r="H19" s="63"/>
      <c r="I19" s="59" t="str">
        <f>+F19</f>
        <v>mil. €</v>
      </c>
      <c r="J19" s="59" t="str">
        <f>+J15</f>
        <v>% BDP-a</v>
      </c>
      <c r="K19" s="50"/>
    </row>
    <row r="20" spans="2:11" ht="13.5" thickBot="1">
      <c r="B20" s="64"/>
      <c r="C20" s="65"/>
      <c r="D20" s="65"/>
      <c r="E20" s="65"/>
      <c r="F20" s="65"/>
      <c r="G20" s="65"/>
      <c r="H20" s="65"/>
      <c r="I20" s="65"/>
      <c r="J20" s="65"/>
      <c r="K20" s="66"/>
    </row>
    <row r="23" spans="2:11">
      <c r="D23" s="88"/>
    </row>
    <row r="24" spans="2:11">
      <c r="D24" s="88"/>
    </row>
    <row r="25" spans="2:11">
      <c r="D25" s="88"/>
    </row>
    <row r="41" spans="19:19" ht="15">
      <c r="S41" s="68"/>
    </row>
    <row r="42" spans="19:19" ht="15">
      <c r="S42" s="68"/>
    </row>
  </sheetData>
  <sheetProtection algorithmName="SHA-512" hashValue="IrL9W6nYIXCdC36ZxgNZ5C4OVpjRS9cXLM8EjWpQ0thNFWaYsdhaV7YHYB9Z64DjYPUdW4kKyhc24jBQxGktng==" saltValue="WdQfO3Pk3U3H8tTfMxofXg==" spinCount="100000" sheet="1" objects="1" scenarios="1"/>
  <mergeCells count="3">
    <mergeCell ref="C7:D7"/>
    <mergeCell ref="F7:G7"/>
    <mergeCell ref="I7:J7"/>
  </mergeCells>
  <pageMargins left="0.11811023622047245" right="0.11811023622047245" top="0.74803149606299213" bottom="0.74803149606299213" header="0.31496062992125984" footer="0.31496062992125984"/>
  <pageSetup paperSize="9"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DA82"/>
  <sheetViews>
    <sheetView zoomScaleNormal="100" zoomScaleSheetLayoutView="90" workbookViewId="0">
      <pane ySplit="5" topLeftCell="A36" activePane="bottomLeft" state="frozen"/>
      <selection activeCell="G14" sqref="G14"/>
      <selection pane="bottomLeft" activeCell="B1" sqref="B1"/>
    </sheetView>
  </sheetViews>
  <sheetFormatPr defaultColWidth="9.140625" defaultRowHeight="13.5"/>
  <cols>
    <col min="1" max="1" width="13.28515625" style="4" customWidth="1"/>
    <col min="2" max="2" width="65.7109375" style="4" bestFit="1" customWidth="1"/>
    <col min="3" max="3" width="12.28515625" style="6" customWidth="1"/>
    <col min="4" max="4" width="9.7109375" style="4" customWidth="1"/>
    <col min="5" max="5" width="10.5703125" style="6" customWidth="1"/>
    <col min="6" max="6" width="10.140625" style="7" customWidth="1"/>
    <col min="7" max="7" width="11.140625" style="6" customWidth="1"/>
    <col min="8" max="8" width="11.5703125" style="96" customWidth="1"/>
    <col min="9" max="9" width="11.140625" style="6" customWidth="1"/>
    <col min="10" max="10" width="10.28515625" style="7" customWidth="1"/>
    <col min="11" max="11" width="10.7109375" style="6" customWidth="1"/>
    <col min="12" max="12" width="12" style="96" customWidth="1"/>
    <col min="13" max="13" width="59.5703125" style="4" bestFit="1" customWidth="1"/>
    <col min="14" max="14" width="9.140625" style="1"/>
    <col min="15" max="16" width="13.85546875" style="1" bestFit="1" customWidth="1"/>
    <col min="17" max="16384" width="9.140625" style="1"/>
  </cols>
  <sheetData>
    <row r="1" spans="1:13" ht="18.75" customHeight="1" thickBot="1">
      <c r="B1" s="5"/>
      <c r="M1" s="5"/>
    </row>
    <row r="2" spans="1:13" ht="15.75" customHeight="1" thickBot="1">
      <c r="A2" s="8" t="s">
        <v>58</v>
      </c>
      <c r="B2" s="8"/>
      <c r="C2" s="120">
        <v>7965400000</v>
      </c>
      <c r="D2" s="121"/>
      <c r="E2" s="120">
        <v>7965400000</v>
      </c>
      <c r="F2" s="121"/>
      <c r="G2" s="9"/>
      <c r="H2" s="9"/>
      <c r="I2" s="120">
        <v>7459213000</v>
      </c>
      <c r="J2" s="121"/>
      <c r="K2" s="9"/>
      <c r="L2" s="9"/>
      <c r="M2" s="8" t="s">
        <v>78</v>
      </c>
    </row>
    <row r="3" spans="1:13" ht="15" customHeight="1" thickBot="1">
      <c r="A3" s="8"/>
      <c r="B3" s="8"/>
      <c r="C3" s="11"/>
      <c r="D3" s="8"/>
      <c r="E3" s="11"/>
      <c r="F3" s="10"/>
      <c r="G3" s="11"/>
      <c r="H3" s="97"/>
      <c r="I3" s="11"/>
      <c r="J3" s="10"/>
      <c r="K3" s="11"/>
      <c r="L3" s="97"/>
      <c r="M3" s="8"/>
    </row>
    <row r="4" spans="1:13" ht="15" customHeight="1">
      <c r="A4" s="112" t="s">
        <v>70</v>
      </c>
      <c r="B4" s="124" t="s">
        <v>71</v>
      </c>
      <c r="C4" s="116" t="s">
        <v>191</v>
      </c>
      <c r="D4" s="117"/>
      <c r="E4" s="118" t="s">
        <v>192</v>
      </c>
      <c r="F4" s="119"/>
      <c r="G4" s="114" t="s">
        <v>171</v>
      </c>
      <c r="H4" s="115"/>
      <c r="I4" s="114" t="s">
        <v>193</v>
      </c>
      <c r="J4" s="115"/>
      <c r="K4" s="114" t="s">
        <v>171</v>
      </c>
      <c r="L4" s="115"/>
      <c r="M4" s="122" t="s">
        <v>148</v>
      </c>
    </row>
    <row r="5" spans="1:13" ht="27" customHeight="1">
      <c r="A5" s="113"/>
      <c r="B5" s="125"/>
      <c r="C5" s="12" t="s">
        <v>61</v>
      </c>
      <c r="D5" s="13" t="s">
        <v>56</v>
      </c>
      <c r="E5" s="12" t="s">
        <v>61</v>
      </c>
      <c r="F5" s="13" t="s">
        <v>56</v>
      </c>
      <c r="G5" s="12" t="s">
        <v>64</v>
      </c>
      <c r="H5" s="98" t="s">
        <v>62</v>
      </c>
      <c r="I5" s="12" t="s">
        <v>61</v>
      </c>
      <c r="J5" s="14" t="s">
        <v>56</v>
      </c>
      <c r="K5" s="12" t="s">
        <v>61</v>
      </c>
      <c r="L5" s="100" t="s">
        <v>62</v>
      </c>
      <c r="M5" s="123"/>
    </row>
    <row r="6" spans="1:13" ht="15" customHeight="1">
      <c r="A6" s="15"/>
      <c r="B6" s="16" t="s">
        <v>51</v>
      </c>
      <c r="C6" s="17">
        <f>+C7+C15+C20+C25+C32+C37+C38</f>
        <v>580408854.07999992</v>
      </c>
      <c r="D6" s="39">
        <f>+C6/$C$2*100</f>
        <v>7.2866253305546484</v>
      </c>
      <c r="E6" s="17">
        <f>+E7+E15+E20+E25+E32+E37+E38</f>
        <v>593412289.94347692</v>
      </c>
      <c r="F6" s="39">
        <f>+E6/$E$2*100</f>
        <v>7.4498743307740591</v>
      </c>
      <c r="G6" s="17">
        <f>+C6-E6</f>
        <v>-13003435.863476992</v>
      </c>
      <c r="H6" s="93">
        <f>+C6/E6*100-100</f>
        <v>-2.1912987115105977</v>
      </c>
      <c r="I6" s="17">
        <f>+I7+I15+I20+I25+I32+I37+I38</f>
        <v>575731389.92000008</v>
      </c>
      <c r="J6" s="39">
        <f>+I6/$I$2*100</f>
        <v>7.7183932127960428</v>
      </c>
      <c r="K6" s="17">
        <f>+C6-I6</f>
        <v>4677464.1599998474</v>
      </c>
      <c r="L6" s="93">
        <f>+C6/I6*100-100</f>
        <v>0.81243862014363799</v>
      </c>
      <c r="M6" s="80" t="s">
        <v>149</v>
      </c>
    </row>
    <row r="7" spans="1:13" ht="15" customHeight="1">
      <c r="A7" s="18">
        <v>711</v>
      </c>
      <c r="B7" s="19" t="s">
        <v>1</v>
      </c>
      <c r="C7" s="20">
        <f>+SUM(C8:C14)</f>
        <v>469877904.23999995</v>
      </c>
      <c r="D7" s="40">
        <f t="shared" ref="D7:D72" si="0">+C7/$C$2*100</f>
        <v>5.8989869214352062</v>
      </c>
      <c r="E7" s="20">
        <f>+SUM(E8:E14)</f>
        <v>471479160.82947701</v>
      </c>
      <c r="F7" s="40">
        <f t="shared" ref="F7:F38" si="1">+E7/$E$2*100</f>
        <v>5.9190895727706954</v>
      </c>
      <c r="G7" s="20">
        <f t="shared" ref="G7:G62" si="2">+C7-E7</f>
        <v>-1601256.5894770622</v>
      </c>
      <c r="H7" s="89">
        <f t="shared" ref="H7:H62" si="3">+C7/E7*100-100</f>
        <v>-0.33962404333203722</v>
      </c>
      <c r="I7" s="20">
        <f>+SUM(I8:I14)</f>
        <v>427882926.18000001</v>
      </c>
      <c r="J7" s="40">
        <f t="shared" ref="J7:J72" si="4">+I7/$I$2*100</f>
        <v>5.7363012181043764</v>
      </c>
      <c r="K7" s="20">
        <f t="shared" ref="K7:K38" si="5">+C7-I7</f>
        <v>41994978.059999943</v>
      </c>
      <c r="L7" s="89">
        <f t="shared" ref="L7:L38" si="6">+C7/I7*100-100</f>
        <v>9.8145954163017137</v>
      </c>
      <c r="M7" s="71" t="s">
        <v>79</v>
      </c>
    </row>
    <row r="8" spans="1:13" ht="15" customHeight="1">
      <c r="A8" s="21">
        <v>7111</v>
      </c>
      <c r="B8" s="22" t="s">
        <v>2</v>
      </c>
      <c r="C8" s="23">
        <v>20284850.600000001</v>
      </c>
      <c r="D8" s="41">
        <f t="shared" si="0"/>
        <v>0.25466204584829388</v>
      </c>
      <c r="E8" s="23">
        <v>20084758.340592884</v>
      </c>
      <c r="F8" s="41">
        <f t="shared" si="1"/>
        <v>0.25215002812906928</v>
      </c>
      <c r="G8" s="23">
        <f t="shared" si="2"/>
        <v>200092.25940711796</v>
      </c>
      <c r="H8" s="94">
        <f t="shared" si="3"/>
        <v>0.99623931746650385</v>
      </c>
      <c r="I8" s="23">
        <v>14935475.9</v>
      </c>
      <c r="J8" s="41">
        <f t="shared" si="4"/>
        <v>0.20022857505208658</v>
      </c>
      <c r="K8" s="23">
        <f t="shared" si="5"/>
        <v>5349374.7000000011</v>
      </c>
      <c r="L8" s="94">
        <f t="shared" si="6"/>
        <v>35.81656678244849</v>
      </c>
      <c r="M8" s="72" t="s">
        <v>80</v>
      </c>
    </row>
    <row r="9" spans="1:13" ht="15" customHeight="1">
      <c r="A9" s="21">
        <v>7112</v>
      </c>
      <c r="B9" s="22" t="s">
        <v>3</v>
      </c>
      <c r="C9" s="23">
        <v>78199473.930000007</v>
      </c>
      <c r="D9" s="41">
        <f t="shared" si="0"/>
        <v>0.98173944723428841</v>
      </c>
      <c r="E9" s="23">
        <v>82227037.993916184</v>
      </c>
      <c r="F9" s="41">
        <f t="shared" si="1"/>
        <v>1.0323026840323923</v>
      </c>
      <c r="G9" s="23">
        <f t="shared" si="2"/>
        <v>-4027564.0639161766</v>
      </c>
      <c r="H9" s="94">
        <f t="shared" si="3"/>
        <v>-4.8981018435981696</v>
      </c>
      <c r="I9" s="23">
        <v>78934015.349999994</v>
      </c>
      <c r="J9" s="41">
        <f t="shared" si="4"/>
        <v>1.0582083572355421</v>
      </c>
      <c r="K9" s="23">
        <f t="shared" si="5"/>
        <v>-734541.41999998689</v>
      </c>
      <c r="L9" s="94">
        <f t="shared" si="6"/>
        <v>-0.93057652869040908</v>
      </c>
      <c r="M9" s="72" t="s">
        <v>81</v>
      </c>
    </row>
    <row r="10" spans="1:13" ht="15" customHeight="1">
      <c r="A10" s="21">
        <v>7113</v>
      </c>
      <c r="B10" s="22" t="s">
        <v>4</v>
      </c>
      <c r="C10" s="23">
        <v>0</v>
      </c>
      <c r="D10" s="41">
        <f t="shared" si="0"/>
        <v>0</v>
      </c>
      <c r="E10" s="23">
        <v>0</v>
      </c>
      <c r="F10" s="41">
        <f t="shared" si="1"/>
        <v>0</v>
      </c>
      <c r="G10" s="23">
        <f t="shared" si="2"/>
        <v>0</v>
      </c>
      <c r="H10" s="94">
        <f>+IFERROR(C10/E10*100-100,0)</f>
        <v>0</v>
      </c>
      <c r="I10" s="23">
        <v>0</v>
      </c>
      <c r="J10" s="41">
        <f t="shared" si="4"/>
        <v>0</v>
      </c>
      <c r="K10" s="23">
        <f t="shared" si="5"/>
        <v>0</v>
      </c>
      <c r="L10" s="94">
        <f>+IFERROR(C10/I10*100-100,0)</f>
        <v>0</v>
      </c>
      <c r="M10" s="72" t="s">
        <v>82</v>
      </c>
    </row>
    <row r="11" spans="1:13" ht="15" customHeight="1">
      <c r="A11" s="21">
        <v>7114</v>
      </c>
      <c r="B11" s="22" t="s">
        <v>5</v>
      </c>
      <c r="C11" s="23">
        <v>282283626.22000003</v>
      </c>
      <c r="D11" s="41">
        <f t="shared" si="0"/>
        <v>3.5438725766439854</v>
      </c>
      <c r="E11" s="23">
        <v>282276979.77846581</v>
      </c>
      <c r="F11" s="41">
        <f t="shared" si="1"/>
        <v>3.5437891352407389</v>
      </c>
      <c r="G11" s="23">
        <f t="shared" si="2"/>
        <v>6646.4415342211723</v>
      </c>
      <c r="H11" s="94">
        <f t="shared" si="3"/>
        <v>2.354581496305741E-3</v>
      </c>
      <c r="I11" s="23">
        <v>252353543.47999999</v>
      </c>
      <c r="J11" s="41">
        <f t="shared" si="4"/>
        <v>3.3831121792607339</v>
      </c>
      <c r="K11" s="23">
        <f t="shared" si="5"/>
        <v>29930082.740000039</v>
      </c>
      <c r="L11" s="94">
        <f t="shared" si="6"/>
        <v>11.860377440022802</v>
      </c>
      <c r="M11" s="72" t="s">
        <v>83</v>
      </c>
    </row>
    <row r="12" spans="1:13" ht="15" customHeight="1">
      <c r="A12" s="21">
        <v>7115</v>
      </c>
      <c r="B12" s="22" t="s">
        <v>6</v>
      </c>
      <c r="C12" s="23">
        <v>71465174.909999996</v>
      </c>
      <c r="D12" s="41">
        <f t="shared" si="0"/>
        <v>0.89719505498782226</v>
      </c>
      <c r="E12" s="23">
        <v>70651764.849999994</v>
      </c>
      <c r="F12" s="41">
        <f t="shared" si="1"/>
        <v>0.8869832632385064</v>
      </c>
      <c r="G12" s="23">
        <f t="shared" si="2"/>
        <v>813410.06000000238</v>
      </c>
      <c r="H12" s="94">
        <f t="shared" si="3"/>
        <v>1.1512947507071374</v>
      </c>
      <c r="I12" s="23">
        <v>66917981.880000003</v>
      </c>
      <c r="J12" s="41">
        <f t="shared" si="4"/>
        <v>0.89711852818789328</v>
      </c>
      <c r="K12" s="23">
        <f t="shared" si="5"/>
        <v>4547193.0299999937</v>
      </c>
      <c r="L12" s="94">
        <f t="shared" si="6"/>
        <v>6.7951735875032853</v>
      </c>
      <c r="M12" s="72" t="s">
        <v>84</v>
      </c>
    </row>
    <row r="13" spans="1:13" ht="15" customHeight="1">
      <c r="A13" s="21">
        <v>7116</v>
      </c>
      <c r="B13" s="22" t="s">
        <v>7</v>
      </c>
      <c r="C13" s="23">
        <v>14161078.310000001</v>
      </c>
      <c r="D13" s="41">
        <f t="shared" si="0"/>
        <v>0.17778238770181032</v>
      </c>
      <c r="E13" s="23">
        <v>12693696.437235259</v>
      </c>
      <c r="F13" s="41">
        <f t="shared" si="1"/>
        <v>0.15936043936569738</v>
      </c>
      <c r="G13" s="23">
        <f t="shared" si="2"/>
        <v>1467381.872764742</v>
      </c>
      <c r="H13" s="94">
        <f t="shared" si="3"/>
        <v>11.559925668778192</v>
      </c>
      <c r="I13" s="23">
        <v>11488332.48</v>
      </c>
      <c r="J13" s="41">
        <f t="shared" si="4"/>
        <v>0.15401534290547811</v>
      </c>
      <c r="K13" s="23">
        <f t="shared" si="5"/>
        <v>2672745.83</v>
      </c>
      <c r="L13" s="94">
        <f t="shared" si="6"/>
        <v>23.264871857190556</v>
      </c>
      <c r="M13" s="72" t="s">
        <v>85</v>
      </c>
    </row>
    <row r="14" spans="1:13" ht="15" customHeight="1">
      <c r="A14" s="21">
        <v>7118</v>
      </c>
      <c r="B14" s="22" t="s">
        <v>60</v>
      </c>
      <c r="C14" s="23">
        <v>3483700.27</v>
      </c>
      <c r="D14" s="41">
        <f t="shared" si="0"/>
        <v>4.3735409019007208E-2</v>
      </c>
      <c r="E14" s="23">
        <v>3544923.4292668593</v>
      </c>
      <c r="F14" s="41">
        <f t="shared" si="1"/>
        <v>4.4504022764291301E-2</v>
      </c>
      <c r="G14" s="23">
        <f t="shared" si="2"/>
        <v>-61223.159266859293</v>
      </c>
      <c r="H14" s="94">
        <f t="shared" si="3"/>
        <v>-1.7270657741547097</v>
      </c>
      <c r="I14" s="23">
        <v>3253577.09</v>
      </c>
      <c r="J14" s="41">
        <f t="shared" si="4"/>
        <v>4.3618235462641965E-2</v>
      </c>
      <c r="K14" s="23">
        <f t="shared" si="5"/>
        <v>230123.18000000017</v>
      </c>
      <c r="L14" s="94">
        <f t="shared" si="6"/>
        <v>7.0729284610250289</v>
      </c>
      <c r="M14" s="72" t="s">
        <v>86</v>
      </c>
    </row>
    <row r="15" spans="1:13" ht="15" customHeight="1">
      <c r="A15" s="18">
        <v>712</v>
      </c>
      <c r="B15" s="19" t="s">
        <v>8</v>
      </c>
      <c r="C15" s="20">
        <f>+SUM(C16:C19)</f>
        <v>84400571.600000009</v>
      </c>
      <c r="D15" s="40">
        <f t="shared" si="0"/>
        <v>1.0595898711929095</v>
      </c>
      <c r="E15" s="20">
        <f>+SUM(E16:E19)</f>
        <v>92059651.484564111</v>
      </c>
      <c r="F15" s="40">
        <f t="shared" si="1"/>
        <v>1.1557442373837359</v>
      </c>
      <c r="G15" s="20">
        <f t="shared" si="2"/>
        <v>-7659079.8845641017</v>
      </c>
      <c r="H15" s="89">
        <f t="shared" si="3"/>
        <v>-8.3196924614127141</v>
      </c>
      <c r="I15" s="20">
        <f>+SUM(I16:I19)</f>
        <v>114836678.37</v>
      </c>
      <c r="J15" s="40">
        <f t="shared" si="4"/>
        <v>1.5395280758171137</v>
      </c>
      <c r="K15" s="20">
        <f t="shared" si="5"/>
        <v>-30436106.769999996</v>
      </c>
      <c r="L15" s="89">
        <f t="shared" si="6"/>
        <v>-26.503820209720672</v>
      </c>
      <c r="M15" s="71" t="s">
        <v>87</v>
      </c>
    </row>
    <row r="16" spans="1:13" ht="15" customHeight="1">
      <c r="A16" s="21">
        <v>7121</v>
      </c>
      <c r="B16" s="22" t="s">
        <v>9</v>
      </c>
      <c r="C16" s="23">
        <v>71292915.480000004</v>
      </c>
      <c r="D16" s="41">
        <f t="shared" si="0"/>
        <v>0.8950324588846762</v>
      </c>
      <c r="E16" s="23">
        <v>81588222.926984102</v>
      </c>
      <c r="F16" s="41">
        <f t="shared" si="1"/>
        <v>1.0242828097394243</v>
      </c>
      <c r="G16" s="23">
        <f t="shared" si="2"/>
        <v>-10295307.446984097</v>
      </c>
      <c r="H16" s="94">
        <f t="shared" si="3"/>
        <v>-12.618619547820884</v>
      </c>
      <c r="I16" s="23">
        <v>105260618.40000001</v>
      </c>
      <c r="J16" s="41">
        <f t="shared" si="4"/>
        <v>1.4111491172057966</v>
      </c>
      <c r="K16" s="23">
        <f t="shared" si="5"/>
        <v>-33967702.920000002</v>
      </c>
      <c r="L16" s="94">
        <f t="shared" si="6"/>
        <v>-32.270096296527171</v>
      </c>
      <c r="M16" s="72" t="s">
        <v>88</v>
      </c>
    </row>
    <row r="17" spans="1:13" ht="15" customHeight="1">
      <c r="A17" s="21">
        <v>7122</v>
      </c>
      <c r="B17" s="22" t="s">
        <v>10</v>
      </c>
      <c r="C17" s="23">
        <v>2052790.28</v>
      </c>
      <c r="D17" s="41">
        <f t="shared" si="0"/>
        <v>2.5771339543525746E-2</v>
      </c>
      <c r="E17" s="23">
        <v>1314706.6173882158</v>
      </c>
      <c r="F17" s="41">
        <f t="shared" si="1"/>
        <v>1.6505217784269666E-2</v>
      </c>
      <c r="G17" s="23">
        <f t="shared" si="2"/>
        <v>738083.66261178418</v>
      </c>
      <c r="H17" s="94">
        <f t="shared" si="3"/>
        <v>56.140560399555483</v>
      </c>
      <c r="I17" s="23">
        <v>1184664.5900000001</v>
      </c>
      <c r="J17" s="41">
        <f t="shared" si="4"/>
        <v>1.5881897862415242E-2</v>
      </c>
      <c r="K17" s="23">
        <f t="shared" si="5"/>
        <v>868125.69</v>
      </c>
      <c r="L17" s="94">
        <f t="shared" si="6"/>
        <v>73.280293623024562</v>
      </c>
      <c r="M17" s="72" t="s">
        <v>89</v>
      </c>
    </row>
    <row r="18" spans="1:13" ht="15" customHeight="1">
      <c r="A18" s="21">
        <v>7123</v>
      </c>
      <c r="B18" s="22" t="s">
        <v>11</v>
      </c>
      <c r="C18" s="23">
        <v>6548209.3300000001</v>
      </c>
      <c r="D18" s="41">
        <f t="shared" si="0"/>
        <v>8.2208166947045982E-2</v>
      </c>
      <c r="E18" s="23">
        <v>4966350.2252162714</v>
      </c>
      <c r="F18" s="41">
        <f t="shared" si="1"/>
        <v>6.2349037401966893E-2</v>
      </c>
      <c r="G18" s="23">
        <f t="shared" si="2"/>
        <v>1581859.1047837287</v>
      </c>
      <c r="H18" s="94">
        <f t="shared" si="3"/>
        <v>31.851541535511473</v>
      </c>
      <c r="I18" s="23">
        <v>4910225.55</v>
      </c>
      <c r="J18" s="41">
        <f t="shared" si="4"/>
        <v>6.5827662382077046E-2</v>
      </c>
      <c r="K18" s="23">
        <f t="shared" si="5"/>
        <v>1637983.7800000003</v>
      </c>
      <c r="L18" s="94">
        <f t="shared" si="6"/>
        <v>33.358626061485097</v>
      </c>
      <c r="M18" s="72" t="s">
        <v>90</v>
      </c>
    </row>
    <row r="19" spans="1:13" ht="15" customHeight="1">
      <c r="A19" s="21">
        <v>7124</v>
      </c>
      <c r="B19" s="22" t="s">
        <v>12</v>
      </c>
      <c r="C19" s="23">
        <v>4506656.51</v>
      </c>
      <c r="D19" s="41">
        <f t="shared" si="0"/>
        <v>5.6577905817661381E-2</v>
      </c>
      <c r="E19" s="23">
        <v>4190371.7149755214</v>
      </c>
      <c r="F19" s="41">
        <f t="shared" si="1"/>
        <v>5.2607172458075196E-2</v>
      </c>
      <c r="G19" s="23">
        <f t="shared" si="2"/>
        <v>316284.79502447834</v>
      </c>
      <c r="H19" s="94">
        <f t="shared" si="3"/>
        <v>7.5478935172777568</v>
      </c>
      <c r="I19" s="23">
        <v>3481169.83</v>
      </c>
      <c r="J19" s="41">
        <f t="shared" si="4"/>
        <v>4.666939836682503E-2</v>
      </c>
      <c r="K19" s="23">
        <f t="shared" si="5"/>
        <v>1025486.6799999997</v>
      </c>
      <c r="L19" s="94">
        <f t="shared" si="6"/>
        <v>29.458105466805108</v>
      </c>
      <c r="M19" s="72" t="s">
        <v>91</v>
      </c>
    </row>
    <row r="20" spans="1:13" ht="15" customHeight="1">
      <c r="A20" s="18">
        <v>713</v>
      </c>
      <c r="B20" s="19" t="s">
        <v>13</v>
      </c>
      <c r="C20" s="20">
        <f>SUM(C21:C24)</f>
        <v>2987532.38</v>
      </c>
      <c r="D20" s="40">
        <f t="shared" si="0"/>
        <v>3.7506369799382322E-2</v>
      </c>
      <c r="E20" s="20">
        <f>+SUM(E21:E24)</f>
        <v>3228866.3416963937</v>
      </c>
      <c r="F20" s="40">
        <f t="shared" si="1"/>
        <v>4.0536148111788406E-2</v>
      </c>
      <c r="G20" s="20">
        <f t="shared" si="2"/>
        <v>-241333.96169639379</v>
      </c>
      <c r="H20" s="89">
        <f t="shared" si="3"/>
        <v>-7.4742629814029726</v>
      </c>
      <c r="I20" s="20">
        <f>+SUM(I21:I24)</f>
        <v>2844836.7</v>
      </c>
      <c r="J20" s="40">
        <f t="shared" si="4"/>
        <v>3.8138563679573169E-2</v>
      </c>
      <c r="K20" s="20">
        <f t="shared" si="5"/>
        <v>142695.6799999997</v>
      </c>
      <c r="L20" s="89">
        <f t="shared" si="6"/>
        <v>5.0159532882853881</v>
      </c>
      <c r="M20" s="71" t="s">
        <v>92</v>
      </c>
    </row>
    <row r="21" spans="1:13" ht="15" customHeight="1">
      <c r="A21" s="21">
        <v>7131</v>
      </c>
      <c r="B21" s="22" t="s">
        <v>14</v>
      </c>
      <c r="C21" s="23">
        <v>2275242.7000000002</v>
      </c>
      <c r="D21" s="41">
        <f t="shared" si="0"/>
        <v>2.8564073367313633E-2</v>
      </c>
      <c r="E21" s="23">
        <v>2474861.723085261</v>
      </c>
      <c r="F21" s="41">
        <f t="shared" si="1"/>
        <v>3.1070149937043472E-2</v>
      </c>
      <c r="G21" s="23">
        <f t="shared" si="2"/>
        <v>-199619.02308526076</v>
      </c>
      <c r="H21" s="94">
        <f t="shared" si="3"/>
        <v>-8.0658657097176274</v>
      </c>
      <c r="I21" s="23">
        <v>2107912.41</v>
      </c>
      <c r="J21" s="41">
        <f t="shared" si="4"/>
        <v>2.8259179755290541E-2</v>
      </c>
      <c r="K21" s="23">
        <f t="shared" si="5"/>
        <v>167330.29000000004</v>
      </c>
      <c r="L21" s="94">
        <f t="shared" si="6"/>
        <v>7.9381993865675042</v>
      </c>
      <c r="M21" s="72" t="s">
        <v>93</v>
      </c>
    </row>
    <row r="22" spans="1:13" ht="15" customHeight="1">
      <c r="A22" s="21">
        <v>7132</v>
      </c>
      <c r="B22" s="22" t="s">
        <v>15</v>
      </c>
      <c r="C22" s="23">
        <v>332254.48</v>
      </c>
      <c r="D22" s="41">
        <f t="shared" si="0"/>
        <v>4.1712215331307905E-3</v>
      </c>
      <c r="E22" s="23">
        <v>351250.50199855777</v>
      </c>
      <c r="F22" s="41">
        <f t="shared" si="1"/>
        <v>4.4097032415014656E-3</v>
      </c>
      <c r="G22" s="23">
        <f t="shared" si="2"/>
        <v>-18996.021998557786</v>
      </c>
      <c r="H22" s="94">
        <f t="shared" si="3"/>
        <v>-5.4081124127861813</v>
      </c>
      <c r="I22" s="23">
        <v>346154.42</v>
      </c>
      <c r="J22" s="41">
        <f t="shared" si="4"/>
        <v>4.6406292460075878E-3</v>
      </c>
      <c r="K22" s="23">
        <f t="shared" si="5"/>
        <v>-13899.940000000002</v>
      </c>
      <c r="L22" s="94">
        <f t="shared" si="6"/>
        <v>-4.0155315653632329</v>
      </c>
      <c r="M22" s="72" t="s">
        <v>94</v>
      </c>
    </row>
    <row r="23" spans="1:13" ht="15" customHeight="1">
      <c r="A23" s="21">
        <v>7133</v>
      </c>
      <c r="B23" s="22" t="s">
        <v>16</v>
      </c>
      <c r="C23" s="23">
        <v>175586.57</v>
      </c>
      <c r="D23" s="41">
        <f t="shared" si="0"/>
        <v>2.2043660079845333E-3</v>
      </c>
      <c r="E23" s="23">
        <v>172182.63825683127</v>
      </c>
      <c r="F23" s="41">
        <f t="shared" si="1"/>
        <v>2.1616320367694188E-3</v>
      </c>
      <c r="G23" s="23">
        <f t="shared" si="2"/>
        <v>3403.9317431687377</v>
      </c>
      <c r="H23" s="94">
        <f t="shared" si="3"/>
        <v>1.9769308785310642</v>
      </c>
      <c r="I23" s="23">
        <v>191520.48</v>
      </c>
      <c r="J23" s="41">
        <f t="shared" si="4"/>
        <v>2.5675695277772603E-3</v>
      </c>
      <c r="K23" s="23">
        <f t="shared" si="5"/>
        <v>-15933.910000000003</v>
      </c>
      <c r="L23" s="94">
        <f t="shared" si="6"/>
        <v>-8.319689883818171</v>
      </c>
      <c r="M23" s="72" t="s">
        <v>95</v>
      </c>
    </row>
    <row r="24" spans="1:13" ht="15" customHeight="1">
      <c r="A24" s="21">
        <v>7136</v>
      </c>
      <c r="B24" s="22" t="s">
        <v>18</v>
      </c>
      <c r="C24" s="23">
        <v>204448.63</v>
      </c>
      <c r="D24" s="41">
        <f t="shared" si="0"/>
        <v>2.5667088909533736E-3</v>
      </c>
      <c r="E24" s="23">
        <v>230571.47835574398</v>
      </c>
      <c r="F24" s="41">
        <f t="shared" si="1"/>
        <v>2.89466289647405E-3</v>
      </c>
      <c r="G24" s="23">
        <f t="shared" si="2"/>
        <v>-26122.848355743976</v>
      </c>
      <c r="H24" s="94">
        <f t="shared" si="3"/>
        <v>-11.329609603942231</v>
      </c>
      <c r="I24" s="23">
        <v>199249.39</v>
      </c>
      <c r="J24" s="41">
        <f t="shared" si="4"/>
        <v>2.6711851504977809E-3</v>
      </c>
      <c r="K24" s="23">
        <f t="shared" si="5"/>
        <v>5199.2399999999907</v>
      </c>
      <c r="L24" s="94">
        <f t="shared" si="6"/>
        <v>2.6094132584295409</v>
      </c>
      <c r="M24" s="72" t="s">
        <v>96</v>
      </c>
    </row>
    <row r="25" spans="1:13" ht="15" customHeight="1">
      <c r="A25" s="18">
        <v>714</v>
      </c>
      <c r="B25" s="19" t="s">
        <v>19</v>
      </c>
      <c r="C25" s="20">
        <f>+SUM(C26:C31)</f>
        <v>12153972.059999999</v>
      </c>
      <c r="D25" s="40">
        <f t="shared" si="0"/>
        <v>0.15258457905441031</v>
      </c>
      <c r="E25" s="20">
        <f>+SUM(E26:E31)</f>
        <v>15240270.179597767</v>
      </c>
      <c r="F25" s="40">
        <f t="shared" si="1"/>
        <v>0.19133088331531078</v>
      </c>
      <c r="G25" s="20">
        <f t="shared" si="2"/>
        <v>-3086298.1195977684</v>
      </c>
      <c r="H25" s="89">
        <f t="shared" si="3"/>
        <v>-20.250940982197363</v>
      </c>
      <c r="I25" s="20">
        <f>+SUM(I26:I31)</f>
        <v>10100640.5</v>
      </c>
      <c r="J25" s="40">
        <f t="shared" si="4"/>
        <v>0.13541161111768762</v>
      </c>
      <c r="K25" s="20">
        <f t="shared" si="5"/>
        <v>2053331.5599999987</v>
      </c>
      <c r="L25" s="89">
        <f t="shared" si="6"/>
        <v>20.328726282259012</v>
      </c>
      <c r="M25" s="71" t="s">
        <v>97</v>
      </c>
    </row>
    <row r="26" spans="1:13" ht="15" customHeight="1">
      <c r="A26" s="21">
        <v>7141</v>
      </c>
      <c r="B26" s="22" t="s">
        <v>20</v>
      </c>
      <c r="C26" s="23">
        <v>263771.8</v>
      </c>
      <c r="D26" s="41">
        <f t="shared" si="0"/>
        <v>3.3114696060461495E-3</v>
      </c>
      <c r="E26" s="23">
        <v>690414.30516731529</v>
      </c>
      <c r="F26" s="41">
        <f t="shared" si="1"/>
        <v>8.6676664720832016E-3</v>
      </c>
      <c r="G26" s="23">
        <f t="shared" si="2"/>
        <v>-426642.50516731531</v>
      </c>
      <c r="H26" s="94">
        <f t="shared" si="3"/>
        <v>-61.795142709843269</v>
      </c>
      <c r="I26" s="23">
        <v>290485.14</v>
      </c>
      <c r="J26" s="41">
        <f t="shared" si="4"/>
        <v>3.8943135153802419E-3</v>
      </c>
      <c r="K26" s="23">
        <f t="shared" si="5"/>
        <v>-26713.340000000026</v>
      </c>
      <c r="L26" s="94">
        <f t="shared" si="6"/>
        <v>-9.1961124069892293</v>
      </c>
      <c r="M26" s="72" t="s">
        <v>98</v>
      </c>
    </row>
    <row r="27" spans="1:13" ht="15" customHeight="1">
      <c r="A27" s="21">
        <v>7142</v>
      </c>
      <c r="B27" s="22" t="s">
        <v>21</v>
      </c>
      <c r="C27" s="23">
        <v>458589.42</v>
      </c>
      <c r="D27" s="41">
        <f t="shared" si="0"/>
        <v>5.7572679338137442E-3</v>
      </c>
      <c r="E27" s="23">
        <v>591074.6849736782</v>
      </c>
      <c r="F27" s="41">
        <f t="shared" si="1"/>
        <v>7.4205273429291457E-3</v>
      </c>
      <c r="G27" s="23">
        <f t="shared" si="2"/>
        <v>-132485.26497367822</v>
      </c>
      <c r="H27" s="94">
        <f t="shared" si="3"/>
        <v>-22.414302006450853</v>
      </c>
      <c r="I27" s="23">
        <v>911940.62</v>
      </c>
      <c r="J27" s="41">
        <f t="shared" si="4"/>
        <v>1.2225694855476039E-2</v>
      </c>
      <c r="K27" s="23">
        <f t="shared" si="5"/>
        <v>-453351.2</v>
      </c>
      <c r="L27" s="94">
        <f t="shared" si="6"/>
        <v>-49.712798186355599</v>
      </c>
      <c r="M27" s="72" t="s">
        <v>99</v>
      </c>
    </row>
    <row r="28" spans="1:13" ht="15" customHeight="1">
      <c r="A28" s="21">
        <v>7143</v>
      </c>
      <c r="B28" s="22" t="s">
        <v>22</v>
      </c>
      <c r="C28" s="23">
        <v>0</v>
      </c>
      <c r="D28" s="41">
        <f t="shared" si="0"/>
        <v>0</v>
      </c>
      <c r="E28" s="23">
        <v>0</v>
      </c>
      <c r="F28" s="41">
        <f t="shared" si="1"/>
        <v>0</v>
      </c>
      <c r="G28" s="23">
        <f t="shared" si="2"/>
        <v>0</v>
      </c>
      <c r="H28" s="94">
        <f>+IFERROR(C28/E28*100-100,0)</f>
        <v>0</v>
      </c>
      <c r="I28" s="23">
        <v>0</v>
      </c>
      <c r="J28" s="41">
        <f t="shared" si="4"/>
        <v>0</v>
      </c>
      <c r="K28" s="23">
        <f t="shared" si="5"/>
        <v>0</v>
      </c>
      <c r="L28" s="94">
        <f>+IFERROR(C28/I28*100-100,0)</f>
        <v>0</v>
      </c>
      <c r="M28" s="72" t="s">
        <v>100</v>
      </c>
    </row>
    <row r="29" spans="1:13" ht="15" customHeight="1">
      <c r="A29" s="21">
        <v>7144</v>
      </c>
      <c r="B29" s="22" t="s">
        <v>23</v>
      </c>
      <c r="C29" s="23">
        <v>5408213.4199999999</v>
      </c>
      <c r="D29" s="41">
        <f t="shared" si="0"/>
        <v>6.7896319331107041E-2</v>
      </c>
      <c r="E29" s="23">
        <v>7710757.5397673417</v>
      </c>
      <c r="F29" s="41">
        <f t="shared" si="1"/>
        <v>9.6803142839874234E-2</v>
      </c>
      <c r="G29" s="23">
        <f t="shared" si="2"/>
        <v>-2302544.1197673418</v>
      </c>
      <c r="H29" s="94">
        <f t="shared" si="3"/>
        <v>-29.861451457813786</v>
      </c>
      <c r="I29" s="23">
        <v>3938866.86</v>
      </c>
      <c r="J29" s="41">
        <f t="shared" si="4"/>
        <v>5.2805394617367801E-2</v>
      </c>
      <c r="K29" s="23">
        <f t="shared" si="5"/>
        <v>1469346.56</v>
      </c>
      <c r="L29" s="94">
        <f t="shared" si="6"/>
        <v>37.303788430157795</v>
      </c>
      <c r="M29" s="72" t="s">
        <v>101</v>
      </c>
    </row>
    <row r="30" spans="1:13" ht="15" customHeight="1">
      <c r="A30" s="21">
        <v>7148</v>
      </c>
      <c r="B30" s="22" t="s">
        <v>24</v>
      </c>
      <c r="C30" s="76">
        <v>501250.67</v>
      </c>
      <c r="D30" s="41">
        <f t="shared" si="0"/>
        <v>6.29284995103824E-3</v>
      </c>
      <c r="E30" s="76">
        <v>543310.92010388069</v>
      </c>
      <c r="F30" s="41">
        <f t="shared" si="1"/>
        <v>6.820886836867962E-3</v>
      </c>
      <c r="G30" s="76">
        <f t="shared" si="2"/>
        <v>-42060.25010388071</v>
      </c>
      <c r="H30" s="94">
        <f t="shared" si="3"/>
        <v>-7.7414696718848859</v>
      </c>
      <c r="I30" s="76">
        <v>460296.15</v>
      </c>
      <c r="J30" s="41">
        <f t="shared" si="4"/>
        <v>6.1708406771599101E-3</v>
      </c>
      <c r="K30" s="76">
        <f t="shared" si="5"/>
        <v>40954.51999999996</v>
      </c>
      <c r="L30" s="94">
        <f t="shared" si="6"/>
        <v>8.8974283187030636</v>
      </c>
      <c r="M30" s="72" t="s">
        <v>102</v>
      </c>
    </row>
    <row r="31" spans="1:13" ht="15" customHeight="1">
      <c r="A31" s="21">
        <v>7149</v>
      </c>
      <c r="B31" s="22" t="s">
        <v>25</v>
      </c>
      <c r="C31" s="76">
        <v>5522146.75</v>
      </c>
      <c r="D31" s="41">
        <f t="shared" si="0"/>
        <v>6.9326672232405143E-2</v>
      </c>
      <c r="E31" s="76">
        <v>5704712.7295855507</v>
      </c>
      <c r="F31" s="41">
        <f t="shared" si="1"/>
        <v>7.1618659823556266E-2</v>
      </c>
      <c r="G31" s="76">
        <f t="shared" si="2"/>
        <v>-182565.97958555073</v>
      </c>
      <c r="H31" s="94">
        <f t="shared" si="3"/>
        <v>-3.2002659597342102</v>
      </c>
      <c r="I31" s="76">
        <v>4499051.7300000004</v>
      </c>
      <c r="J31" s="41">
        <f t="shared" si="4"/>
        <v>6.031536745230362E-2</v>
      </c>
      <c r="K31" s="76">
        <f t="shared" si="5"/>
        <v>1023095.0199999996</v>
      </c>
      <c r="L31" s="94">
        <f t="shared" si="6"/>
        <v>22.740236863202284</v>
      </c>
      <c r="M31" s="72" t="s">
        <v>103</v>
      </c>
    </row>
    <row r="32" spans="1:13" ht="15" customHeight="1">
      <c r="A32" s="18">
        <v>715</v>
      </c>
      <c r="B32" s="19" t="s">
        <v>26</v>
      </c>
      <c r="C32" s="20">
        <f>+SUM(C33:C36)</f>
        <v>8118166.2300000004</v>
      </c>
      <c r="D32" s="40">
        <f t="shared" si="0"/>
        <v>0.10191787267431643</v>
      </c>
      <c r="E32" s="20">
        <f>+SUM(E33:E36)</f>
        <v>6404341.1081416672</v>
      </c>
      <c r="F32" s="40">
        <f t="shared" si="1"/>
        <v>8.0402002512637988E-2</v>
      </c>
      <c r="G32" s="20">
        <f t="shared" si="2"/>
        <v>1713825.1218583332</v>
      </c>
      <c r="H32" s="89">
        <f t="shared" si="3"/>
        <v>26.760366022346844</v>
      </c>
      <c r="I32" s="20">
        <f>+SUM(I33:I36)</f>
        <v>12439168.469999999</v>
      </c>
      <c r="J32" s="40">
        <f t="shared" si="4"/>
        <v>0.16676247842768399</v>
      </c>
      <c r="K32" s="20">
        <f t="shared" si="5"/>
        <v>-4321002.2399999984</v>
      </c>
      <c r="L32" s="89">
        <f t="shared" si="6"/>
        <v>-34.737066632879191</v>
      </c>
      <c r="M32" s="71" t="s">
        <v>104</v>
      </c>
    </row>
    <row r="33" spans="1:105" ht="15" customHeight="1">
      <c r="A33" s="21">
        <v>7151</v>
      </c>
      <c r="B33" s="22" t="s">
        <v>27</v>
      </c>
      <c r="C33" s="76">
        <v>2262830.5699999998</v>
      </c>
      <c r="D33" s="41">
        <f t="shared" si="0"/>
        <v>2.8408247796720815E-2</v>
      </c>
      <c r="E33" s="76">
        <v>943606.32880076324</v>
      </c>
      <c r="F33" s="41">
        <f t="shared" si="1"/>
        <v>1.1846314419875503E-2</v>
      </c>
      <c r="G33" s="76">
        <f t="shared" si="2"/>
        <v>1319224.2411992366</v>
      </c>
      <c r="H33" s="94">
        <f t="shared" si="3"/>
        <v>139.80663343746849</v>
      </c>
      <c r="I33" s="76">
        <v>3671297.14</v>
      </c>
      <c r="J33" s="41">
        <f t="shared" si="4"/>
        <v>4.9218290723163416E-2</v>
      </c>
      <c r="K33" s="76">
        <f t="shared" si="5"/>
        <v>-1408466.5700000003</v>
      </c>
      <c r="L33" s="94">
        <f t="shared" si="6"/>
        <v>-38.364276066197142</v>
      </c>
      <c r="M33" s="72" t="s">
        <v>105</v>
      </c>
    </row>
    <row r="34" spans="1:105" ht="15" customHeight="1">
      <c r="A34" s="21">
        <v>7152</v>
      </c>
      <c r="B34" s="22" t="s">
        <v>28</v>
      </c>
      <c r="C34" s="76">
        <v>4333398.0199999996</v>
      </c>
      <c r="D34" s="41">
        <f t="shared" si="0"/>
        <v>5.4402767218218795E-2</v>
      </c>
      <c r="E34" s="76">
        <v>3366406.3522577127</v>
      </c>
      <c r="F34" s="41">
        <f t="shared" si="1"/>
        <v>4.2262866299968775E-2</v>
      </c>
      <c r="G34" s="76">
        <f t="shared" si="2"/>
        <v>966991.66774228681</v>
      </c>
      <c r="H34" s="94">
        <f t="shared" si="3"/>
        <v>28.724745813700252</v>
      </c>
      <c r="I34" s="76">
        <v>3877993.87</v>
      </c>
      <c r="J34" s="41">
        <f t="shared" si="4"/>
        <v>5.1989316701373182E-2</v>
      </c>
      <c r="K34" s="76">
        <f t="shared" si="5"/>
        <v>455404.14999999944</v>
      </c>
      <c r="L34" s="94">
        <f t="shared" si="6"/>
        <v>11.743292157395786</v>
      </c>
      <c r="M34" s="72" t="s">
        <v>106</v>
      </c>
    </row>
    <row r="35" spans="1:105">
      <c r="A35" s="21">
        <v>7153</v>
      </c>
      <c r="B35" s="22" t="s">
        <v>29</v>
      </c>
      <c r="C35" s="76">
        <v>472521.7</v>
      </c>
      <c r="D35" s="41">
        <f t="shared" si="0"/>
        <v>5.9321779195018456E-3</v>
      </c>
      <c r="E35" s="76">
        <v>463135.45708319149</v>
      </c>
      <c r="F35" s="41">
        <f t="shared" si="1"/>
        <v>5.8143402350565136E-3</v>
      </c>
      <c r="G35" s="76">
        <f t="shared" si="2"/>
        <v>9386.2429168085218</v>
      </c>
      <c r="H35" s="94">
        <f t="shared" si="3"/>
        <v>2.0266733572770903</v>
      </c>
      <c r="I35" s="76">
        <v>391924.88</v>
      </c>
      <c r="J35" s="41">
        <f t="shared" si="4"/>
        <v>5.2542390195855779E-3</v>
      </c>
      <c r="K35" s="76">
        <f t="shared" si="5"/>
        <v>80596.820000000007</v>
      </c>
      <c r="L35" s="94">
        <f t="shared" si="6"/>
        <v>20.564354067034472</v>
      </c>
      <c r="M35" s="72" t="s">
        <v>107</v>
      </c>
    </row>
    <row r="36" spans="1:105" s="3" customFormat="1" ht="15" customHeight="1">
      <c r="A36" s="21">
        <v>7155</v>
      </c>
      <c r="B36" s="22" t="s">
        <v>26</v>
      </c>
      <c r="C36" s="76">
        <v>1049415.94</v>
      </c>
      <c r="D36" s="41">
        <f t="shared" si="0"/>
        <v>1.317467973987496E-2</v>
      </c>
      <c r="E36" s="76">
        <v>1631192.97</v>
      </c>
      <c r="F36" s="41">
        <f t="shared" si="1"/>
        <v>2.0478481557737214E-2</v>
      </c>
      <c r="G36" s="76">
        <f t="shared" si="2"/>
        <v>-581777.03</v>
      </c>
      <c r="H36" s="94">
        <f t="shared" si="3"/>
        <v>-35.66573916757379</v>
      </c>
      <c r="I36" s="76">
        <v>4497952.58</v>
      </c>
      <c r="J36" s="41">
        <f t="shared" si="4"/>
        <v>6.0300631983561809E-2</v>
      </c>
      <c r="K36" s="76">
        <f t="shared" si="5"/>
        <v>-3448536.64</v>
      </c>
      <c r="L36" s="94">
        <f t="shared" si="6"/>
        <v>-76.669030601474248</v>
      </c>
      <c r="M36" s="72" t="s">
        <v>104</v>
      </c>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row>
    <row r="37" spans="1:105" ht="15" hidden="1" customHeight="1">
      <c r="A37" s="18">
        <v>73</v>
      </c>
      <c r="B37" s="92" t="s">
        <v>187</v>
      </c>
      <c r="C37" s="20">
        <v>0</v>
      </c>
      <c r="D37" s="40">
        <f t="shared" si="0"/>
        <v>0</v>
      </c>
      <c r="E37" s="20">
        <v>0</v>
      </c>
      <c r="F37" s="40">
        <f t="shared" si="1"/>
        <v>0</v>
      </c>
      <c r="G37" s="20">
        <f t="shared" si="2"/>
        <v>0</v>
      </c>
      <c r="H37" s="89">
        <f>+IFERROR(C37/E37*100-100,0)</f>
        <v>0</v>
      </c>
      <c r="I37" s="20">
        <v>0</v>
      </c>
      <c r="J37" s="40">
        <f t="shared" si="4"/>
        <v>0</v>
      </c>
      <c r="K37" s="20">
        <f t="shared" si="5"/>
        <v>0</v>
      </c>
      <c r="L37" s="89">
        <f>+IFERROR(C37/I37*100-100,0)</f>
        <v>0</v>
      </c>
      <c r="M37" s="71" t="s">
        <v>108</v>
      </c>
    </row>
    <row r="38" spans="1:105" ht="15" customHeight="1">
      <c r="A38" s="18">
        <v>74</v>
      </c>
      <c r="B38" s="19" t="s">
        <v>183</v>
      </c>
      <c r="C38" s="20">
        <v>2870707.57</v>
      </c>
      <c r="D38" s="40">
        <f t="shared" si="0"/>
        <v>3.6039716398423176E-2</v>
      </c>
      <c r="E38" s="20">
        <v>5000000</v>
      </c>
      <c r="F38" s="40">
        <f t="shared" si="1"/>
        <v>6.277148667989052E-2</v>
      </c>
      <c r="G38" s="20">
        <f t="shared" si="2"/>
        <v>-2129292.4300000002</v>
      </c>
      <c r="H38" s="89">
        <f t="shared" si="3"/>
        <v>-42.585848599999998</v>
      </c>
      <c r="I38" s="20">
        <v>7627139.7000000002</v>
      </c>
      <c r="J38" s="40">
        <f t="shared" si="4"/>
        <v>0.10225126564960674</v>
      </c>
      <c r="K38" s="20">
        <f t="shared" si="5"/>
        <v>-4756432.1300000008</v>
      </c>
      <c r="L38" s="89">
        <f t="shared" si="6"/>
        <v>-62.361937988365419</v>
      </c>
      <c r="M38" s="71" t="s">
        <v>109</v>
      </c>
    </row>
    <row r="39" spans="1:105" ht="15" customHeight="1">
      <c r="A39" s="15"/>
      <c r="B39" s="16" t="s">
        <v>72</v>
      </c>
      <c r="C39" s="17">
        <f>+C40+C50+C56+C57+C58+C59+C60+C61</f>
        <v>644366608.17000008</v>
      </c>
      <c r="D39" s="39">
        <f t="shared" si="0"/>
        <v>8.0895699923418807</v>
      </c>
      <c r="E39" s="17">
        <f>+E40+E50+E56+E57+E58+E59+E60+E61</f>
        <v>714224706.06999993</v>
      </c>
      <c r="F39" s="39">
        <f t="shared" ref="F39:F78" si="7">+E39/$E$2*100</f>
        <v>8.966589324704346</v>
      </c>
      <c r="G39" s="17">
        <f t="shared" si="2"/>
        <v>-69858097.899999857</v>
      </c>
      <c r="H39" s="93">
        <f t="shared" si="3"/>
        <v>-9.7809691132629553</v>
      </c>
      <c r="I39" s="17">
        <f>+I40+I50+I56+I57+I58+I59+I60+I61</f>
        <v>583105788.00999999</v>
      </c>
      <c r="J39" s="39">
        <f t="shared" si="4"/>
        <v>7.8172561637534681</v>
      </c>
      <c r="K39" s="17">
        <f t="shared" ref="K39:K61" si="8">+C39-I39</f>
        <v>61260820.160000086</v>
      </c>
      <c r="L39" s="93">
        <f t="shared" ref="L39:L61" si="9">+C39/I39*100-100</f>
        <v>10.505953022532765</v>
      </c>
      <c r="M39" s="80" t="s">
        <v>110</v>
      </c>
    </row>
    <row r="40" spans="1:105" ht="15" customHeight="1">
      <c r="A40" s="18">
        <v>41</v>
      </c>
      <c r="B40" s="19" t="s">
        <v>69</v>
      </c>
      <c r="C40" s="20">
        <f>+SUM(C41:C49)</f>
        <v>248126271.87000003</v>
      </c>
      <c r="D40" s="40">
        <f t="shared" si="0"/>
        <v>3.1150509939237203</v>
      </c>
      <c r="E40" s="20">
        <f>+SUM(E41:E49)</f>
        <v>282978574.86000001</v>
      </c>
      <c r="F40" s="40">
        <f t="shared" si="7"/>
        <v>3.5525971685037785</v>
      </c>
      <c r="G40" s="20">
        <f t="shared" si="2"/>
        <v>-34852302.98999998</v>
      </c>
      <c r="H40" s="89">
        <f t="shared" si="3"/>
        <v>-12.316233837576817</v>
      </c>
      <c r="I40" s="20">
        <f>+SUM(I41:I49)</f>
        <v>233616961.77999997</v>
      </c>
      <c r="J40" s="40">
        <f t="shared" si="4"/>
        <v>3.1319250674300352</v>
      </c>
      <c r="K40" s="20">
        <f t="shared" si="8"/>
        <v>14509310.090000063</v>
      </c>
      <c r="L40" s="89">
        <f t="shared" si="9"/>
        <v>6.2107263014847547</v>
      </c>
      <c r="M40" s="71" t="s">
        <v>111</v>
      </c>
    </row>
    <row r="41" spans="1:105" ht="15" customHeight="1">
      <c r="A41" s="21">
        <v>411</v>
      </c>
      <c r="B41" s="22" t="s">
        <v>30</v>
      </c>
      <c r="C41" s="107">
        <v>169607743.04000002</v>
      </c>
      <c r="D41" s="41">
        <f t="shared" si="0"/>
        <v>2.1293060366083312</v>
      </c>
      <c r="E41" s="23">
        <v>173697868.84999996</v>
      </c>
      <c r="F41" s="41">
        <f t="shared" si="7"/>
        <v>2.1806546921686287</v>
      </c>
      <c r="G41" s="23">
        <f t="shared" si="2"/>
        <v>-4090125.8099999428</v>
      </c>
      <c r="H41" s="94">
        <f t="shared" si="3"/>
        <v>-2.3547357472370862</v>
      </c>
      <c r="I41" s="23">
        <v>166238550.94999999</v>
      </c>
      <c r="J41" s="41">
        <f t="shared" si="4"/>
        <v>2.2286339182163051</v>
      </c>
      <c r="K41" s="23">
        <f t="shared" si="8"/>
        <v>3369192.0900000334</v>
      </c>
      <c r="L41" s="94">
        <f t="shared" si="9"/>
        <v>2.0267212814032405</v>
      </c>
      <c r="M41" s="72" t="s">
        <v>112</v>
      </c>
    </row>
    <row r="42" spans="1:105" ht="15" customHeight="1">
      <c r="A42" s="21">
        <v>412</v>
      </c>
      <c r="B42" s="22" t="s">
        <v>31</v>
      </c>
      <c r="C42" s="23">
        <v>3733511.3200000022</v>
      </c>
      <c r="D42" s="41">
        <f t="shared" si="0"/>
        <v>4.6871611218520126E-2</v>
      </c>
      <c r="E42" s="23">
        <v>6027631.2999999998</v>
      </c>
      <c r="F42" s="41">
        <f t="shared" si="7"/>
        <v>7.5672675571848244E-2</v>
      </c>
      <c r="G42" s="23">
        <f t="shared" si="2"/>
        <v>-2294119.9799999977</v>
      </c>
      <c r="H42" s="94">
        <f t="shared" si="3"/>
        <v>-38.060058185708833</v>
      </c>
      <c r="I42" s="23">
        <v>4200416.0199999996</v>
      </c>
      <c r="J42" s="41">
        <f t="shared" si="4"/>
        <v>5.6311785439026874E-2</v>
      </c>
      <c r="K42" s="23">
        <f t="shared" si="8"/>
        <v>-466904.69999999739</v>
      </c>
      <c r="L42" s="94">
        <f t="shared" si="9"/>
        <v>-11.11567753710257</v>
      </c>
      <c r="M42" s="72" t="s">
        <v>113</v>
      </c>
    </row>
    <row r="43" spans="1:105" ht="15" customHeight="1">
      <c r="A43" s="21">
        <v>413</v>
      </c>
      <c r="B43" s="22" t="s">
        <v>73</v>
      </c>
      <c r="C43" s="23">
        <v>6118738.8800000008</v>
      </c>
      <c r="D43" s="41">
        <f t="shared" si="0"/>
        <v>7.681646722072967E-2</v>
      </c>
      <c r="E43" s="23">
        <v>8605179.870000001</v>
      </c>
      <c r="F43" s="41">
        <f t="shared" si="7"/>
        <v>0.10803198671755343</v>
      </c>
      <c r="G43" s="23">
        <f t="shared" si="2"/>
        <v>-2486440.9900000002</v>
      </c>
      <c r="H43" s="94">
        <f t="shared" si="3"/>
        <v>-28.89470095411265</v>
      </c>
      <c r="I43" s="23">
        <v>6916918.2599999998</v>
      </c>
      <c r="J43" s="41">
        <f t="shared" si="4"/>
        <v>9.2729866542221012E-2</v>
      </c>
      <c r="K43" s="23">
        <f t="shared" si="8"/>
        <v>-798179.37999999896</v>
      </c>
      <c r="L43" s="94">
        <f t="shared" si="9"/>
        <v>-11.539523093916088</v>
      </c>
      <c r="M43" s="72" t="s">
        <v>114</v>
      </c>
    </row>
    <row r="44" spans="1:105" ht="15" customHeight="1">
      <c r="A44" s="21">
        <v>414</v>
      </c>
      <c r="B44" s="22" t="s">
        <v>74</v>
      </c>
      <c r="C44" s="23">
        <v>10127888.210000001</v>
      </c>
      <c r="D44" s="41">
        <f t="shared" si="0"/>
        <v>0.12714851997388707</v>
      </c>
      <c r="E44" s="23">
        <v>16899087.520000007</v>
      </c>
      <c r="F44" s="41">
        <f t="shared" si="7"/>
        <v>0.21215616943279694</v>
      </c>
      <c r="G44" s="23">
        <f t="shared" si="2"/>
        <v>-6771199.3100000061</v>
      </c>
      <c r="H44" s="94">
        <f t="shared" si="3"/>
        <v>-40.068431517301264</v>
      </c>
      <c r="I44" s="23">
        <v>10934323.24</v>
      </c>
      <c r="J44" s="41">
        <f t="shared" si="4"/>
        <v>0.14658816204873087</v>
      </c>
      <c r="K44" s="23">
        <f t="shared" si="8"/>
        <v>-806435.02999999933</v>
      </c>
      <c r="L44" s="94">
        <f t="shared" si="9"/>
        <v>-7.375262394382986</v>
      </c>
      <c r="M44" s="72" t="s">
        <v>115</v>
      </c>
    </row>
    <row r="45" spans="1:105" ht="15.75" customHeight="1">
      <c r="A45" s="21">
        <v>415</v>
      </c>
      <c r="B45" s="22" t="s">
        <v>32</v>
      </c>
      <c r="C45" s="23">
        <v>4187456.54</v>
      </c>
      <c r="D45" s="41">
        <f t="shared" si="0"/>
        <v>5.2570574484646096E-2</v>
      </c>
      <c r="E45" s="23">
        <v>8175496.5399999991</v>
      </c>
      <c r="F45" s="41">
        <f t="shared" si="7"/>
        <v>0.1026376144324202</v>
      </c>
      <c r="G45" s="23">
        <f t="shared" si="2"/>
        <v>-3988039.9999999991</v>
      </c>
      <c r="H45" s="94">
        <f t="shared" si="3"/>
        <v>-48.780401049500043</v>
      </c>
      <c r="I45" s="23">
        <v>3330317.5399999996</v>
      </c>
      <c r="J45" s="41">
        <f t="shared" si="4"/>
        <v>4.4647036356248296E-2</v>
      </c>
      <c r="K45" s="23">
        <f t="shared" si="8"/>
        <v>857139.00000000047</v>
      </c>
      <c r="L45" s="94">
        <f t="shared" si="9"/>
        <v>25.737455654153635</v>
      </c>
      <c r="M45" s="72" t="s">
        <v>116</v>
      </c>
    </row>
    <row r="46" spans="1:105" ht="15" customHeight="1">
      <c r="A46" s="21">
        <v>416</v>
      </c>
      <c r="B46" s="22" t="s">
        <v>33</v>
      </c>
      <c r="C46" s="23">
        <v>31581001.370000005</v>
      </c>
      <c r="D46" s="41">
        <f t="shared" si="0"/>
        <v>0.3964772813669119</v>
      </c>
      <c r="E46" s="23">
        <v>33197453.640000001</v>
      </c>
      <c r="F46" s="41">
        <f t="shared" si="7"/>
        <v>0.41677070379390863</v>
      </c>
      <c r="G46" s="23">
        <f t="shared" si="2"/>
        <v>-1616452.2699999958</v>
      </c>
      <c r="H46" s="94">
        <f t="shared" si="3"/>
        <v>-4.8692055948903032</v>
      </c>
      <c r="I46" s="23">
        <v>15351449.91</v>
      </c>
      <c r="J46" s="41">
        <f t="shared" si="4"/>
        <v>0.20580522248124566</v>
      </c>
      <c r="K46" s="23">
        <f t="shared" si="8"/>
        <v>16229551.460000005</v>
      </c>
      <c r="L46" s="94">
        <f t="shared" si="9"/>
        <v>105.71999097901497</v>
      </c>
      <c r="M46" s="72" t="s">
        <v>117</v>
      </c>
    </row>
    <row r="47" spans="1:105" ht="15" customHeight="1">
      <c r="A47" s="21">
        <v>417</v>
      </c>
      <c r="B47" s="22" t="s">
        <v>34</v>
      </c>
      <c r="C47" s="23">
        <v>2100326.2999999998</v>
      </c>
      <c r="D47" s="41">
        <f t="shared" si="0"/>
        <v>2.6368120872774747E-2</v>
      </c>
      <c r="E47" s="23">
        <v>3345398.02</v>
      </c>
      <c r="F47" s="41">
        <f t="shared" si="7"/>
        <v>4.1999121450272424E-2</v>
      </c>
      <c r="G47" s="23">
        <f t="shared" si="2"/>
        <v>-1245071.7200000002</v>
      </c>
      <c r="H47" s="94">
        <f t="shared" si="3"/>
        <v>-37.217446550649903</v>
      </c>
      <c r="I47" s="23">
        <v>2288836.7400000002</v>
      </c>
      <c r="J47" s="41">
        <f t="shared" si="4"/>
        <v>3.068469475265018E-2</v>
      </c>
      <c r="K47" s="23">
        <f t="shared" si="8"/>
        <v>-188510.44000000041</v>
      </c>
      <c r="L47" s="94">
        <f t="shared" si="9"/>
        <v>-8.2360806564124118</v>
      </c>
      <c r="M47" s="72" t="s">
        <v>118</v>
      </c>
    </row>
    <row r="48" spans="1:105" ht="15" customHeight="1">
      <c r="A48" s="21">
        <v>418</v>
      </c>
      <c r="B48" s="22" t="s">
        <v>35</v>
      </c>
      <c r="C48" s="23">
        <v>10869570.459999999</v>
      </c>
      <c r="D48" s="41">
        <f t="shared" si="0"/>
        <v>0.1364598194692043</v>
      </c>
      <c r="E48" s="23">
        <v>16126171.180000002</v>
      </c>
      <c r="F48" s="41">
        <f t="shared" si="7"/>
        <v>0.20245274788460091</v>
      </c>
      <c r="G48" s="23">
        <f t="shared" si="2"/>
        <v>-5256600.7200000025</v>
      </c>
      <c r="H48" s="94">
        <f t="shared" si="3"/>
        <v>-32.596706690794292</v>
      </c>
      <c r="I48" s="23">
        <v>11119705.359999986</v>
      </c>
      <c r="J48" s="41">
        <f t="shared" si="4"/>
        <v>0.14907343924888572</v>
      </c>
      <c r="K48" s="23">
        <f t="shared" si="8"/>
        <v>-250134.89999998733</v>
      </c>
      <c r="L48" s="94">
        <f t="shared" si="9"/>
        <v>-2.2494741713191218</v>
      </c>
      <c r="M48" s="72" t="s">
        <v>119</v>
      </c>
    </row>
    <row r="49" spans="1:15" ht="15" customHeight="1">
      <c r="A49" s="21">
        <v>419</v>
      </c>
      <c r="B49" s="22" t="s">
        <v>36</v>
      </c>
      <c r="C49" s="23">
        <v>9800035.75</v>
      </c>
      <c r="D49" s="41">
        <f t="shared" si="0"/>
        <v>0.1230325627087152</v>
      </c>
      <c r="E49" s="23">
        <v>16904287.940000001</v>
      </c>
      <c r="F49" s="41">
        <f t="shared" si="7"/>
        <v>0.21222145705174883</v>
      </c>
      <c r="G49" s="23">
        <f t="shared" si="2"/>
        <v>-7104252.1900000013</v>
      </c>
      <c r="H49" s="94">
        <f t="shared" si="3"/>
        <v>-42.026332107071298</v>
      </c>
      <c r="I49" s="23">
        <v>13236443.759999998</v>
      </c>
      <c r="J49" s="41">
        <f t="shared" si="4"/>
        <v>0.17745094234472186</v>
      </c>
      <c r="K49" s="23">
        <f t="shared" si="8"/>
        <v>-3436408.0099999979</v>
      </c>
      <c r="L49" s="94">
        <f t="shared" si="9"/>
        <v>-25.961716547949877</v>
      </c>
      <c r="M49" s="72" t="s">
        <v>120</v>
      </c>
    </row>
    <row r="50" spans="1:15" ht="15" customHeight="1">
      <c r="A50" s="18">
        <v>42</v>
      </c>
      <c r="B50" s="19" t="s">
        <v>37</v>
      </c>
      <c r="C50" s="20">
        <f>+SUM(C51:C55)</f>
        <v>269231305.71999997</v>
      </c>
      <c r="D50" s="40">
        <f t="shared" si="0"/>
        <v>3.3800098641625023</v>
      </c>
      <c r="E50" s="20">
        <f>+SUM(E51:E55)</f>
        <v>265281084.93000001</v>
      </c>
      <c r="F50" s="40">
        <f t="shared" si="7"/>
        <v>3.3304176178220803</v>
      </c>
      <c r="G50" s="20">
        <f t="shared" si="2"/>
        <v>3950220.7899999619</v>
      </c>
      <c r="H50" s="89">
        <f t="shared" si="3"/>
        <v>1.489069901475375</v>
      </c>
      <c r="I50" s="20">
        <f>+SUM(I51:I55)</f>
        <v>233637430.52000001</v>
      </c>
      <c r="J50" s="40">
        <f t="shared" si="4"/>
        <v>3.1321994762718268</v>
      </c>
      <c r="K50" s="20">
        <f t="shared" si="8"/>
        <v>35593875.199999958</v>
      </c>
      <c r="L50" s="89">
        <f t="shared" si="9"/>
        <v>15.234663007883498</v>
      </c>
      <c r="M50" s="71" t="s">
        <v>121</v>
      </c>
    </row>
    <row r="51" spans="1:15" ht="15" customHeight="1">
      <c r="A51" s="21">
        <v>421</v>
      </c>
      <c r="B51" s="22" t="s">
        <v>38</v>
      </c>
      <c r="C51" s="107">
        <v>62831787.660000019</v>
      </c>
      <c r="D51" s="41">
        <f t="shared" si="0"/>
        <v>0.78880894443468019</v>
      </c>
      <c r="E51" s="23">
        <v>56394218.340000004</v>
      </c>
      <c r="F51" s="41">
        <f t="shared" si="7"/>
        <v>0.70798978507042964</v>
      </c>
      <c r="G51" s="23">
        <f t="shared" si="2"/>
        <v>6437569.3200000152</v>
      </c>
      <c r="H51" s="94">
        <f t="shared" si="3"/>
        <v>11.415300201854023</v>
      </c>
      <c r="I51" s="23">
        <v>51619432.5</v>
      </c>
      <c r="J51" s="41">
        <f t="shared" si="4"/>
        <v>0.69202250291015954</v>
      </c>
      <c r="K51" s="23">
        <f t="shared" si="8"/>
        <v>11212355.160000019</v>
      </c>
      <c r="L51" s="94">
        <f t="shared" si="9"/>
        <v>21.721190290110258</v>
      </c>
      <c r="M51" s="72" t="s">
        <v>122</v>
      </c>
    </row>
    <row r="52" spans="1:15" ht="15" customHeight="1">
      <c r="A52" s="21">
        <v>422</v>
      </c>
      <c r="B52" s="22" t="s">
        <v>39</v>
      </c>
      <c r="C52" s="23">
        <v>4354303.3900000006</v>
      </c>
      <c r="D52" s="41">
        <f t="shared" si="0"/>
        <v>5.4665219449117439E-2</v>
      </c>
      <c r="E52" s="23">
        <v>6697523.71</v>
      </c>
      <c r="F52" s="41">
        <f t="shared" si="7"/>
        <v>8.4082704070103195E-2</v>
      </c>
      <c r="G52" s="23">
        <f t="shared" si="2"/>
        <v>-2343220.3199999994</v>
      </c>
      <c r="H52" s="94">
        <f t="shared" si="3"/>
        <v>-34.98636841705185</v>
      </c>
      <c r="I52" s="23">
        <v>3940000.21</v>
      </c>
      <c r="J52" s="41">
        <f t="shared" si="4"/>
        <v>5.2820588579519046E-2</v>
      </c>
      <c r="K52" s="23">
        <f t="shared" si="8"/>
        <v>414303.18000000063</v>
      </c>
      <c r="L52" s="94">
        <f t="shared" si="9"/>
        <v>10.515308576595245</v>
      </c>
      <c r="M52" s="72" t="s">
        <v>123</v>
      </c>
    </row>
    <row r="53" spans="1:15">
      <c r="A53" s="21">
        <v>423</v>
      </c>
      <c r="B53" s="22" t="s">
        <v>40</v>
      </c>
      <c r="C53" s="107">
        <v>193886974.08999994</v>
      </c>
      <c r="D53" s="41">
        <f t="shared" si="0"/>
        <v>2.4341147222989421</v>
      </c>
      <c r="E53" s="23">
        <v>192713292.00999999</v>
      </c>
      <c r="F53" s="41">
        <f t="shared" si="7"/>
        <v>2.4193799684887134</v>
      </c>
      <c r="G53" s="23">
        <f t="shared" si="2"/>
        <v>1173682.0799999535</v>
      </c>
      <c r="H53" s="94">
        <f t="shared" si="3"/>
        <v>0.60903016484148509</v>
      </c>
      <c r="I53" s="23">
        <v>171438733.90000001</v>
      </c>
      <c r="J53" s="41">
        <f t="shared" si="4"/>
        <v>2.2983488191046431</v>
      </c>
      <c r="K53" s="23">
        <f t="shared" si="8"/>
        <v>22448240.189999938</v>
      </c>
      <c r="L53" s="94">
        <f t="shared" si="9"/>
        <v>13.094030549183813</v>
      </c>
      <c r="M53" s="72" t="s">
        <v>124</v>
      </c>
    </row>
    <row r="54" spans="1:15" ht="15" customHeight="1">
      <c r="A54" s="21">
        <v>424</v>
      </c>
      <c r="B54" s="22" t="s">
        <v>41</v>
      </c>
      <c r="C54" s="23">
        <v>4776329.49</v>
      </c>
      <c r="D54" s="41">
        <f t="shared" si="0"/>
        <v>5.9963460592060668E-2</v>
      </c>
      <c r="E54" s="23">
        <v>5777510.5100000007</v>
      </c>
      <c r="F54" s="41">
        <f t="shared" si="7"/>
        <v>7.2532584804278516E-2</v>
      </c>
      <c r="G54" s="23">
        <f t="shared" si="2"/>
        <v>-1001181.0200000005</v>
      </c>
      <c r="H54" s="94">
        <f t="shared" si="3"/>
        <v>-17.328934638320547</v>
      </c>
      <c r="I54" s="23">
        <v>3008351.1999999997</v>
      </c>
      <c r="J54" s="41">
        <f t="shared" si="4"/>
        <v>4.0330678316868013E-2</v>
      </c>
      <c r="K54" s="23">
        <f t="shared" si="8"/>
        <v>1767978.2900000005</v>
      </c>
      <c r="L54" s="94">
        <f t="shared" si="9"/>
        <v>58.769012407859861</v>
      </c>
      <c r="M54" s="72" t="s">
        <v>125</v>
      </c>
    </row>
    <row r="55" spans="1:15" ht="15" customHeight="1">
      <c r="A55" s="21">
        <v>425</v>
      </c>
      <c r="B55" s="22" t="s">
        <v>42</v>
      </c>
      <c r="C55" s="23">
        <v>3381911.0900000008</v>
      </c>
      <c r="D55" s="41">
        <f t="shared" si="0"/>
        <v>4.2457517387701822E-2</v>
      </c>
      <c r="E55" s="23">
        <v>3698540.36</v>
      </c>
      <c r="F55" s="41">
        <f t="shared" si="7"/>
        <v>4.6432575388555504E-2</v>
      </c>
      <c r="G55" s="23">
        <f t="shared" si="2"/>
        <v>-316629.26999999909</v>
      </c>
      <c r="H55" s="94">
        <f t="shared" si="3"/>
        <v>-8.5609250996519961</v>
      </c>
      <c r="I55" s="23">
        <v>3630912.7099999995</v>
      </c>
      <c r="J55" s="41">
        <f t="shared" si="4"/>
        <v>4.8676887360637099E-2</v>
      </c>
      <c r="K55" s="23">
        <f t="shared" si="8"/>
        <v>-249001.61999999871</v>
      </c>
      <c r="L55" s="94">
        <f t="shared" si="9"/>
        <v>-6.857824461442334</v>
      </c>
      <c r="M55" s="72" t="s">
        <v>126</v>
      </c>
      <c r="O55" s="78"/>
    </row>
    <row r="56" spans="1:15" ht="15" customHeight="1">
      <c r="A56" s="18">
        <v>43</v>
      </c>
      <c r="B56" s="77" t="s">
        <v>43</v>
      </c>
      <c r="C56" s="20">
        <v>82448086.430000007</v>
      </c>
      <c r="D56" s="40">
        <f t="shared" si="0"/>
        <v>1.0350777918246417</v>
      </c>
      <c r="E56" s="20">
        <v>96030521.859999985</v>
      </c>
      <c r="F56" s="40">
        <f t="shared" si="7"/>
        <v>1.205595724759585</v>
      </c>
      <c r="G56" s="20">
        <f t="shared" si="2"/>
        <v>-13582435.429999977</v>
      </c>
      <c r="H56" s="89">
        <f t="shared" si="3"/>
        <v>-14.143873392463078</v>
      </c>
      <c r="I56" s="20">
        <v>77535643.120000005</v>
      </c>
      <c r="J56" s="40">
        <f t="shared" si="4"/>
        <v>1.0394614434525467</v>
      </c>
      <c r="K56" s="20">
        <f t="shared" si="8"/>
        <v>4912443.3100000024</v>
      </c>
      <c r="L56" s="89">
        <f t="shared" si="9"/>
        <v>6.3357226590577795</v>
      </c>
      <c r="M56" s="71" t="s">
        <v>127</v>
      </c>
    </row>
    <row r="57" spans="1:15" ht="15" customHeight="1">
      <c r="A57" s="18">
        <v>44</v>
      </c>
      <c r="B57" s="19" t="s">
        <v>65</v>
      </c>
      <c r="C57" s="20">
        <v>30755740.829999998</v>
      </c>
      <c r="D57" s="40">
        <f t="shared" si="0"/>
        <v>0.38611671516810203</v>
      </c>
      <c r="E57" s="20">
        <v>39460862.43999999</v>
      </c>
      <c r="F57" s="40">
        <f t="shared" si="7"/>
        <v>0.49540340020589035</v>
      </c>
      <c r="G57" s="20">
        <f t="shared" si="2"/>
        <v>-8705121.609999992</v>
      </c>
      <c r="H57" s="89">
        <f t="shared" si="3"/>
        <v>-22.060140280096704</v>
      </c>
      <c r="I57" s="20">
        <v>28571237.840000004</v>
      </c>
      <c r="J57" s="40">
        <f t="shared" si="4"/>
        <v>0.38303287277089426</v>
      </c>
      <c r="K57" s="20">
        <f t="shared" si="8"/>
        <v>2184502.9899999946</v>
      </c>
      <c r="L57" s="89">
        <f t="shared" si="9"/>
        <v>7.6458115053792568</v>
      </c>
      <c r="M57" s="71" t="s">
        <v>128</v>
      </c>
    </row>
    <row r="58" spans="1:15" ht="15" customHeight="1">
      <c r="A58" s="18">
        <v>45</v>
      </c>
      <c r="B58" s="19" t="s">
        <v>44</v>
      </c>
      <c r="C58" s="20">
        <v>0</v>
      </c>
      <c r="D58" s="40">
        <f t="shared" si="0"/>
        <v>0</v>
      </c>
      <c r="E58" s="20">
        <v>0</v>
      </c>
      <c r="F58" s="40">
        <f t="shared" si="7"/>
        <v>0</v>
      </c>
      <c r="G58" s="20">
        <f t="shared" si="2"/>
        <v>0</v>
      </c>
      <c r="H58" s="89">
        <f>+IFERROR(C58/E58*100-100,0)</f>
        <v>0</v>
      </c>
      <c r="I58" s="20">
        <v>0</v>
      </c>
      <c r="J58" s="40">
        <f t="shared" si="4"/>
        <v>0</v>
      </c>
      <c r="K58" s="20">
        <f t="shared" si="8"/>
        <v>0</v>
      </c>
      <c r="L58" s="89">
        <f>+IFERROR(C58/I58*100-100,0)</f>
        <v>0</v>
      </c>
      <c r="M58" s="71" t="s">
        <v>129</v>
      </c>
      <c r="N58" s="87"/>
    </row>
    <row r="59" spans="1:15" ht="15" customHeight="1">
      <c r="A59" s="18">
        <v>462</v>
      </c>
      <c r="B59" s="19" t="s">
        <v>45</v>
      </c>
      <c r="C59" s="20">
        <v>4062322.96</v>
      </c>
      <c r="D59" s="40">
        <f t="shared" si="0"/>
        <v>5.0999610314610686E-2</v>
      </c>
      <c r="E59" s="20">
        <v>4100000.4</v>
      </c>
      <c r="F59" s="40">
        <f t="shared" si="7"/>
        <v>5.1472624099229161E-2</v>
      </c>
      <c r="G59" s="20">
        <f t="shared" si="2"/>
        <v>-37677.439999999944</v>
      </c>
      <c r="H59" s="104">
        <f t="shared" si="3"/>
        <v>-0.91896186156469639</v>
      </c>
      <c r="I59" s="20">
        <v>2301161.16</v>
      </c>
      <c r="J59" s="40">
        <f t="shared" si="4"/>
        <v>3.0849918885544631E-2</v>
      </c>
      <c r="K59" s="20">
        <f t="shared" si="8"/>
        <v>1761161.7999999998</v>
      </c>
      <c r="L59" s="89">
        <f t="shared" si="9"/>
        <v>76.533614012501403</v>
      </c>
      <c r="M59" s="71" t="s">
        <v>130</v>
      </c>
    </row>
    <row r="60" spans="1:15" ht="15" customHeight="1">
      <c r="A60" s="18">
        <v>463</v>
      </c>
      <c r="B60" s="19" t="s">
        <v>46</v>
      </c>
      <c r="C60" s="20">
        <v>5435390.5199999996</v>
      </c>
      <c r="D60" s="40">
        <f t="shared" si="0"/>
        <v>6.8237508725236637E-2</v>
      </c>
      <c r="E60" s="20">
        <v>7529461.5799999982</v>
      </c>
      <c r="F60" s="40">
        <f t="shared" si="7"/>
        <v>9.4527099455143468E-2</v>
      </c>
      <c r="G60" s="20">
        <f t="shared" si="2"/>
        <v>-2094071.0599999987</v>
      </c>
      <c r="H60" s="89">
        <f t="shared" si="3"/>
        <v>-27.811697260828566</v>
      </c>
      <c r="I60" s="20">
        <v>6688548.8699999992</v>
      </c>
      <c r="J60" s="40">
        <f t="shared" si="4"/>
        <v>8.9668291681709575E-2</v>
      </c>
      <c r="K60" s="20">
        <f t="shared" si="8"/>
        <v>-1253158.3499999996</v>
      </c>
      <c r="L60" s="89">
        <f t="shared" si="9"/>
        <v>-18.735877906503205</v>
      </c>
      <c r="M60" s="71" t="s">
        <v>131</v>
      </c>
    </row>
    <row r="61" spans="1:15" ht="15" customHeight="1">
      <c r="A61" s="18">
        <v>47</v>
      </c>
      <c r="B61" s="19" t="s">
        <v>47</v>
      </c>
      <c r="C61" s="20">
        <v>4307489.84</v>
      </c>
      <c r="D61" s="40">
        <f t="shared" si="0"/>
        <v>5.4077508223064751E-2</v>
      </c>
      <c r="E61" s="20">
        <v>18844200</v>
      </c>
      <c r="F61" s="40">
        <f t="shared" si="7"/>
        <v>0.23657568985863858</v>
      </c>
      <c r="G61" s="20">
        <f t="shared" si="2"/>
        <v>-14536710.16</v>
      </c>
      <c r="H61" s="89">
        <f t="shared" si="3"/>
        <v>-77.141561647615717</v>
      </c>
      <c r="I61" s="20">
        <v>754804.72</v>
      </c>
      <c r="J61" s="40">
        <f t="shared" si="4"/>
        <v>1.0119093260911037E-2</v>
      </c>
      <c r="K61" s="20">
        <f t="shared" si="8"/>
        <v>3552685.12</v>
      </c>
      <c r="L61" s="89">
        <f t="shared" si="9"/>
        <v>470.67606042527132</v>
      </c>
      <c r="M61" s="71" t="s">
        <v>132</v>
      </c>
    </row>
    <row r="62" spans="1:15" s="2" customFormat="1" ht="15" customHeight="1">
      <c r="A62" s="15"/>
      <c r="B62" s="16" t="s">
        <v>77</v>
      </c>
      <c r="C62" s="17">
        <f>+C6-C39</f>
        <v>-63957754.090000153</v>
      </c>
      <c r="D62" s="39">
        <f t="shared" si="0"/>
        <v>-0.80294466178723167</v>
      </c>
      <c r="E62" s="17">
        <f>+E6-E39</f>
        <v>-120812416.12652302</v>
      </c>
      <c r="F62" s="39">
        <f t="shared" si="7"/>
        <v>-1.5167149939302862</v>
      </c>
      <c r="G62" s="17">
        <f t="shared" si="2"/>
        <v>56854662.036522865</v>
      </c>
      <c r="H62" s="93">
        <f t="shared" si="3"/>
        <v>-47.060280606407858</v>
      </c>
      <c r="I62" s="17">
        <f>+I6-I39</f>
        <v>-7374398.0899999142</v>
      </c>
      <c r="J62" s="39">
        <f t="shared" si="4"/>
        <v>-9.8862950957425588E-2</v>
      </c>
      <c r="K62" s="17">
        <f t="shared" ref="K62" si="10">+C62-I62</f>
        <v>-56583356.000000238</v>
      </c>
      <c r="L62" s="93">
        <f t="shared" ref="L62" si="11">+C62/I62*100-100</f>
        <v>767.29456844390268</v>
      </c>
      <c r="M62" s="80" t="s">
        <v>134</v>
      </c>
    </row>
    <row r="63" spans="1:15" ht="15" customHeight="1">
      <c r="A63" s="90"/>
      <c r="B63" s="91" t="s">
        <v>182</v>
      </c>
      <c r="C63" s="20">
        <v>0</v>
      </c>
      <c r="D63" s="40">
        <f t="shared" si="0"/>
        <v>0</v>
      </c>
      <c r="E63" s="20">
        <v>0</v>
      </c>
      <c r="F63" s="40">
        <f t="shared" si="7"/>
        <v>0</v>
      </c>
      <c r="G63" s="20">
        <f t="shared" ref="G63:G64" si="12">+C63-E63</f>
        <v>0</v>
      </c>
      <c r="H63" s="89">
        <f>+IFERROR(C63/E63*100-100,0)</f>
        <v>0</v>
      </c>
      <c r="I63" s="20">
        <v>0</v>
      </c>
      <c r="J63" s="40">
        <f t="shared" si="4"/>
        <v>0</v>
      </c>
      <c r="K63" s="20">
        <f t="shared" ref="K63:K64" si="13">+C63-I63</f>
        <v>0</v>
      </c>
      <c r="L63" s="89">
        <f>+IFERROR(C63/I63*100-100,0)</f>
        <v>0</v>
      </c>
      <c r="M63" s="71" t="s">
        <v>133</v>
      </c>
    </row>
    <row r="64" spans="1:15" s="2" customFormat="1" ht="15" customHeight="1">
      <c r="A64" s="15"/>
      <c r="B64" s="16" t="s">
        <v>59</v>
      </c>
      <c r="C64" s="17">
        <f>+C62-C63</f>
        <v>-63957754.090000153</v>
      </c>
      <c r="D64" s="39">
        <f t="shared" si="0"/>
        <v>-0.80294466178723167</v>
      </c>
      <c r="E64" s="17">
        <f>+E62-E63</f>
        <v>-120812416.12652302</v>
      </c>
      <c r="F64" s="39">
        <f t="shared" si="7"/>
        <v>-1.5167149939302862</v>
      </c>
      <c r="G64" s="17">
        <f t="shared" si="12"/>
        <v>56854662.036522865</v>
      </c>
      <c r="H64" s="93">
        <f t="shared" ref="H64" si="14">+C64/E64*100-100</f>
        <v>-47.060280606407858</v>
      </c>
      <c r="I64" s="17">
        <f>+I62-I63</f>
        <v>-7374398.0899999142</v>
      </c>
      <c r="J64" s="39">
        <f t="shared" si="4"/>
        <v>-9.8862950957425588E-2</v>
      </c>
      <c r="K64" s="17">
        <f t="shared" si="13"/>
        <v>-56583356.000000238</v>
      </c>
      <c r="L64" s="93">
        <f t="shared" ref="L64" si="15">+C64/I64*100-100</f>
        <v>767.29456844390268</v>
      </c>
      <c r="M64" s="80" t="s">
        <v>137</v>
      </c>
    </row>
    <row r="65" spans="1:13" s="2" customFormat="1" ht="15" customHeight="1">
      <c r="A65" s="15"/>
      <c r="B65" s="16" t="s">
        <v>186</v>
      </c>
      <c r="C65" s="17">
        <f>+C64+C46</f>
        <v>-32376752.720000148</v>
      </c>
      <c r="D65" s="39">
        <f t="shared" si="0"/>
        <v>-0.40646738042031977</v>
      </c>
      <c r="E65" s="17">
        <f>+E64+E46</f>
        <v>-87614962.486523017</v>
      </c>
      <c r="F65" s="39">
        <f t="shared" si="7"/>
        <v>-1.0999442901363776</v>
      </c>
      <c r="G65" s="17">
        <f t="shared" ref="G65" si="16">+C65-E65</f>
        <v>55238209.766522869</v>
      </c>
      <c r="H65" s="93">
        <f t="shared" ref="H65" si="17">+C65/E65*100-100</f>
        <v>-63.046548442019414</v>
      </c>
      <c r="I65" s="17">
        <f>+I64+I46</f>
        <v>7977051.820000086</v>
      </c>
      <c r="J65" s="39">
        <f t="shared" si="4"/>
        <v>0.10694227152382009</v>
      </c>
      <c r="K65" s="17">
        <f t="shared" ref="K65" si="18">+C65-I65</f>
        <v>-40353804.54000023</v>
      </c>
      <c r="L65" s="93">
        <f t="shared" ref="L65" si="19">+C65/I65*100-100</f>
        <v>-505.8736667452136</v>
      </c>
      <c r="M65" s="80" t="s">
        <v>136</v>
      </c>
    </row>
    <row r="66" spans="1:13" s="2" customFormat="1" ht="15" customHeight="1">
      <c r="A66" s="15"/>
      <c r="B66" s="16" t="s">
        <v>76</v>
      </c>
      <c r="C66" s="17">
        <f>+C6-(C39-C57)</f>
        <v>-33202013.26000011</v>
      </c>
      <c r="D66" s="39">
        <f t="shared" si="0"/>
        <v>-0.41682794661912909</v>
      </c>
      <c r="E66" s="17">
        <f>+E6-(E39-E57)</f>
        <v>-81351553.68652308</v>
      </c>
      <c r="F66" s="39">
        <f>+E66/$E$2*100</f>
        <v>-1.0213115937243964</v>
      </c>
      <c r="G66" s="17">
        <f>+C66-E66</f>
        <v>48149540.42652297</v>
      </c>
      <c r="H66" s="93">
        <f t="shared" ref="H66" si="20">+C66/E66*100-100</f>
        <v>-59.186995508482291</v>
      </c>
      <c r="I66" s="17">
        <f>+I6-(I39-I57)</f>
        <v>21196839.750000119</v>
      </c>
      <c r="J66" s="39">
        <f t="shared" si="4"/>
        <v>0.28416992181346906</v>
      </c>
      <c r="K66" s="17">
        <f>+C66-I66</f>
        <v>-54398853.010000229</v>
      </c>
      <c r="L66" s="93">
        <f t="shared" ref="L66" si="21">+C66/I66*100-100</f>
        <v>-256.63661966402287</v>
      </c>
      <c r="M66" s="80" t="s">
        <v>135</v>
      </c>
    </row>
    <row r="67" spans="1:13" s="2" customFormat="1" ht="15" customHeight="1">
      <c r="A67" s="15"/>
      <c r="B67" s="16" t="s">
        <v>0</v>
      </c>
      <c r="C67" s="17">
        <f>+C68+C69</f>
        <v>78723770.099999994</v>
      </c>
      <c r="D67" s="39">
        <f t="shared" si="0"/>
        <v>0.98832161724458267</v>
      </c>
      <c r="E67" s="17">
        <f>+E68+E69</f>
        <v>81165661.450000003</v>
      </c>
      <c r="F67" s="39">
        <f t="shared" si="7"/>
        <v>1.0189778473146358</v>
      </c>
      <c r="G67" s="17">
        <f t="shared" ref="G67" si="22">+C67-E67</f>
        <v>-2441891.3500000089</v>
      </c>
      <c r="H67" s="93">
        <f t="shared" ref="H67" si="23">+C67/E67*100-100</f>
        <v>-3.008527629019909</v>
      </c>
      <c r="I67" s="17">
        <f>+I68+I69</f>
        <v>101308198.65000001</v>
      </c>
      <c r="J67" s="39">
        <f t="shared" si="4"/>
        <v>1.3581620292918302</v>
      </c>
      <c r="K67" s="17">
        <f t="shared" ref="K67" si="24">+C67-I67</f>
        <v>-22584428.550000012</v>
      </c>
      <c r="L67" s="93">
        <f t="shared" ref="L67" si="25">+C67/I67*100-100</f>
        <v>-22.292794513131938</v>
      </c>
      <c r="M67" s="80" t="s">
        <v>138</v>
      </c>
    </row>
    <row r="68" spans="1:13">
      <c r="A68" s="21">
        <v>4611</v>
      </c>
      <c r="B68" s="22" t="s">
        <v>179</v>
      </c>
      <c r="C68" s="23">
        <v>8110872.0700000003</v>
      </c>
      <c r="D68" s="41">
        <f t="shared" si="0"/>
        <v>0.10182629962086022</v>
      </c>
      <c r="E68" s="23">
        <v>8122891.5300000003</v>
      </c>
      <c r="F68" s="41">
        <f t="shared" si="7"/>
        <v>0.10197719549551812</v>
      </c>
      <c r="G68" s="23">
        <f t="shared" ref="G68:G77" si="26">+C68-E68</f>
        <v>-12019.459999999963</v>
      </c>
      <c r="H68" s="94">
        <f t="shared" ref="H68:H78" si="27">+C68/E68*100-100</f>
        <v>-0.14797021424709556</v>
      </c>
      <c r="I68" s="23">
        <v>28926658.25</v>
      </c>
      <c r="J68" s="41">
        <f t="shared" si="4"/>
        <v>0.38779772410306557</v>
      </c>
      <c r="K68" s="23">
        <f t="shared" ref="K68:K71" si="28">+C68-I68</f>
        <v>-20815786.18</v>
      </c>
      <c r="L68" s="94">
        <f t="shared" ref="L68:L71" si="29">+C68/I68*100-100</f>
        <v>-71.960563159762842</v>
      </c>
      <c r="M68" s="72" t="s">
        <v>139</v>
      </c>
    </row>
    <row r="69" spans="1:13" ht="15" customHeight="1">
      <c r="A69" s="21">
        <v>4612</v>
      </c>
      <c r="B69" s="22" t="s">
        <v>180</v>
      </c>
      <c r="C69" s="23">
        <v>70612898.030000001</v>
      </c>
      <c r="D69" s="41">
        <f t="shared" si="0"/>
        <v>0.88649531762372258</v>
      </c>
      <c r="E69" s="23">
        <v>73042769.920000002</v>
      </c>
      <c r="F69" s="41">
        <f t="shared" si="7"/>
        <v>0.91700065181911772</v>
      </c>
      <c r="G69" s="23">
        <f t="shared" si="26"/>
        <v>-2429871.8900000006</v>
      </c>
      <c r="H69" s="94">
        <f t="shared" si="27"/>
        <v>-3.3266425857909212</v>
      </c>
      <c r="I69" s="23">
        <v>72381540.400000006</v>
      </c>
      <c r="J69" s="41">
        <f t="shared" si="4"/>
        <v>0.97036430518876471</v>
      </c>
      <c r="K69" s="23">
        <f t="shared" si="28"/>
        <v>-1768642.3700000048</v>
      </c>
      <c r="L69" s="94">
        <f t="shared" si="29"/>
        <v>-2.4434992129567945</v>
      </c>
      <c r="M69" s="72" t="s">
        <v>140</v>
      </c>
    </row>
    <row r="70" spans="1:13" s="2" customFormat="1" ht="15" customHeight="1">
      <c r="A70" s="81">
        <v>4418</v>
      </c>
      <c r="B70" s="16" t="s">
        <v>63</v>
      </c>
      <c r="C70" s="17">
        <v>1042170.92</v>
      </c>
      <c r="D70" s="39">
        <f t="shared" si="0"/>
        <v>1.3083723604589851E-2</v>
      </c>
      <c r="E70" s="17">
        <v>3425000.36</v>
      </c>
      <c r="F70" s="39">
        <f t="shared" si="7"/>
        <v>4.2998472895272054E-2</v>
      </c>
      <c r="G70" s="17">
        <f t="shared" si="26"/>
        <v>-2382829.44</v>
      </c>
      <c r="H70" s="93">
        <f t="shared" si="27"/>
        <v>-69.571655169110699</v>
      </c>
      <c r="I70" s="17">
        <v>1410390.76</v>
      </c>
      <c r="J70" s="39">
        <f t="shared" si="4"/>
        <v>1.8908037081123704E-2</v>
      </c>
      <c r="K70" s="17">
        <f t="shared" si="28"/>
        <v>-368219.83999999997</v>
      </c>
      <c r="L70" s="93">
        <f t="shared" si="29"/>
        <v>-26.107646933251317</v>
      </c>
      <c r="M70" s="80" t="s">
        <v>141</v>
      </c>
    </row>
    <row r="71" spans="1:13" s="2" customFormat="1" ht="15" customHeight="1">
      <c r="A71" s="81">
        <v>45</v>
      </c>
      <c r="B71" s="16" t="s">
        <v>44</v>
      </c>
      <c r="C71" s="17">
        <v>2934947.62</v>
      </c>
      <c r="D71" s="39">
        <f t="shared" si="0"/>
        <v>3.6846205087001281E-2</v>
      </c>
      <c r="E71" s="17">
        <v>2280000.5999999996</v>
      </c>
      <c r="F71" s="39">
        <f t="shared" si="7"/>
        <v>2.8623805458608476E-2</v>
      </c>
      <c r="G71" s="17">
        <f t="shared" si="26"/>
        <v>654947.02000000048</v>
      </c>
      <c r="H71" s="93">
        <f t="shared" si="27"/>
        <v>28.725738931823116</v>
      </c>
      <c r="I71" s="17">
        <v>2139703.0499999998</v>
      </c>
      <c r="J71" s="39">
        <f t="shared" si="4"/>
        <v>2.8685372706209081E-2</v>
      </c>
      <c r="K71" s="17">
        <f t="shared" si="28"/>
        <v>795244.5700000003</v>
      </c>
      <c r="L71" s="93">
        <f t="shared" si="29"/>
        <v>37.166118448071586</v>
      </c>
      <c r="M71" s="80" t="s">
        <v>108</v>
      </c>
    </row>
    <row r="72" spans="1:13" s="2" customFormat="1" ht="15" customHeight="1">
      <c r="A72" s="15"/>
      <c r="B72" s="16" t="s">
        <v>54</v>
      </c>
      <c r="C72" s="17">
        <f>+C64-C67-C70-C71</f>
        <v>-146658642.73000014</v>
      </c>
      <c r="D72" s="39">
        <f t="shared" si="0"/>
        <v>-1.8411962077234052</v>
      </c>
      <c r="E72" s="17">
        <f>+E64-E67-E70-E71</f>
        <v>-207683078.53652301</v>
      </c>
      <c r="F72" s="39">
        <f t="shared" si="7"/>
        <v>-2.6073151195988022</v>
      </c>
      <c r="G72" s="17">
        <f t="shared" si="26"/>
        <v>61024435.806522876</v>
      </c>
      <c r="H72" s="93">
        <f t="shared" si="27"/>
        <v>-29.383441461164182</v>
      </c>
      <c r="I72" s="17">
        <f>+I64-I67-I70-I71</f>
        <v>-112232690.54999992</v>
      </c>
      <c r="J72" s="39">
        <f t="shared" si="4"/>
        <v>-1.5046183900365886</v>
      </c>
      <c r="K72" s="17">
        <f t="shared" ref="K72:K78" si="30">+C72-I72</f>
        <v>-34425952.180000216</v>
      </c>
      <c r="L72" s="93">
        <f t="shared" ref="L72:L78" si="31">+C72/I72*100-100</f>
        <v>30.67372974067959</v>
      </c>
      <c r="M72" s="80" t="s">
        <v>142</v>
      </c>
    </row>
    <row r="73" spans="1:13" s="2" customFormat="1" ht="15" customHeight="1">
      <c r="A73" s="15"/>
      <c r="B73" s="16" t="s">
        <v>48</v>
      </c>
      <c r="C73" s="17">
        <f>SUM(C74:C78)+C63</f>
        <v>146658642.73000014</v>
      </c>
      <c r="D73" s="39">
        <f t="shared" ref="D73:D78" si="32">+C73/$C$2*100</f>
        <v>1.8411962077234052</v>
      </c>
      <c r="E73" s="17">
        <f>SUM(E74:E78)+E63</f>
        <v>207683078.53652301</v>
      </c>
      <c r="F73" s="39">
        <f t="shared" si="7"/>
        <v>2.6073151195988022</v>
      </c>
      <c r="G73" s="17">
        <f t="shared" si="26"/>
        <v>-61024435.806522876</v>
      </c>
      <c r="H73" s="93">
        <f t="shared" si="27"/>
        <v>-29.383441461164182</v>
      </c>
      <c r="I73" s="17">
        <f>SUM(I74:I78)+I63</f>
        <v>112232690.54999995</v>
      </c>
      <c r="J73" s="39">
        <f t="shared" ref="J73:J78" si="33">+I73/$I$2*100</f>
        <v>1.504618390036589</v>
      </c>
      <c r="K73" s="17">
        <f t="shared" si="30"/>
        <v>34425952.180000186</v>
      </c>
      <c r="L73" s="93">
        <f t="shared" si="31"/>
        <v>30.673729740679534</v>
      </c>
      <c r="M73" s="80" t="s">
        <v>143</v>
      </c>
    </row>
    <row r="74" spans="1:13">
      <c r="A74" s="21">
        <v>7511</v>
      </c>
      <c r="B74" s="22" t="s">
        <v>55</v>
      </c>
      <c r="C74" s="23">
        <v>0</v>
      </c>
      <c r="D74" s="41">
        <f t="shared" si="32"/>
        <v>0</v>
      </c>
      <c r="E74" s="23">
        <v>0</v>
      </c>
      <c r="F74" s="41">
        <f t="shared" si="7"/>
        <v>0</v>
      </c>
      <c r="G74" s="23">
        <f t="shared" si="26"/>
        <v>0</v>
      </c>
      <c r="H74" s="94">
        <f>IFERROR(+C74/E74*100-100,0)</f>
        <v>0</v>
      </c>
      <c r="I74" s="23">
        <v>0</v>
      </c>
      <c r="J74" s="41">
        <f t="shared" si="33"/>
        <v>0</v>
      </c>
      <c r="K74" s="23">
        <f t="shared" si="30"/>
        <v>0</v>
      </c>
      <c r="L74" s="94">
        <f>+IFERROR(C74/I74*100-100,0)</f>
        <v>0</v>
      </c>
      <c r="M74" s="72" t="s">
        <v>144</v>
      </c>
    </row>
    <row r="75" spans="1:13" ht="15" customHeight="1">
      <c r="A75" s="21">
        <v>7512</v>
      </c>
      <c r="B75" s="22" t="s">
        <v>49</v>
      </c>
      <c r="C75" s="23">
        <v>16453484.59</v>
      </c>
      <c r="D75" s="41">
        <f t="shared" si="32"/>
        <v>0.20656193775579379</v>
      </c>
      <c r="E75" s="23">
        <v>0</v>
      </c>
      <c r="F75" s="41">
        <f t="shared" si="7"/>
        <v>0</v>
      </c>
      <c r="G75" s="23">
        <f t="shared" si="26"/>
        <v>16453484.59</v>
      </c>
      <c r="H75" s="94">
        <f>+IFERROR(C75/E75*100-100,0)</f>
        <v>0</v>
      </c>
      <c r="I75" s="23">
        <v>694454564.06999993</v>
      </c>
      <c r="J75" s="41">
        <f t="shared" si="33"/>
        <v>9.3100245839608</v>
      </c>
      <c r="K75" s="23">
        <f t="shared" si="30"/>
        <v>-678001079.4799999</v>
      </c>
      <c r="L75" s="94">
        <f t="shared" si="31"/>
        <v>-97.630732744620346</v>
      </c>
      <c r="M75" s="72" t="s">
        <v>145</v>
      </c>
    </row>
    <row r="76" spans="1:13" ht="15" customHeight="1">
      <c r="A76" s="18">
        <v>72</v>
      </c>
      <c r="B76" s="19" t="s">
        <v>172</v>
      </c>
      <c r="C76" s="20">
        <v>596563.30000000005</v>
      </c>
      <c r="D76" s="40">
        <f t="shared" si="32"/>
        <v>7.4894330479323085E-3</v>
      </c>
      <c r="E76" s="20">
        <v>1500000</v>
      </c>
      <c r="F76" s="40">
        <f t="shared" si="7"/>
        <v>1.8831446003967158E-2</v>
      </c>
      <c r="G76" s="20">
        <f t="shared" si="26"/>
        <v>-903436.7</v>
      </c>
      <c r="H76" s="89">
        <f t="shared" si="27"/>
        <v>-60.229113333333331</v>
      </c>
      <c r="I76" s="20">
        <v>276973.7</v>
      </c>
      <c r="J76" s="40">
        <f t="shared" si="33"/>
        <v>3.7131759074315214E-3</v>
      </c>
      <c r="K76" s="20">
        <f t="shared" si="30"/>
        <v>319589.60000000003</v>
      </c>
      <c r="L76" s="89">
        <f t="shared" si="31"/>
        <v>115.38626230577128</v>
      </c>
      <c r="M76" s="71" t="s">
        <v>146</v>
      </c>
    </row>
    <row r="77" spans="1:13" ht="15" customHeight="1">
      <c r="A77" s="28">
        <v>73</v>
      </c>
      <c r="B77" s="29" t="s">
        <v>187</v>
      </c>
      <c r="C77" s="30">
        <v>4235496.58</v>
      </c>
      <c r="D77" s="40">
        <f t="shared" si="32"/>
        <v>5.3173683430838378E-2</v>
      </c>
      <c r="E77" s="30">
        <v>830642.9589314796</v>
      </c>
      <c r="F77" s="40">
        <f t="shared" si="7"/>
        <v>1.0428138686462446E-2</v>
      </c>
      <c r="G77" s="20">
        <f t="shared" si="26"/>
        <v>3404853.6210685205</v>
      </c>
      <c r="H77" s="89">
        <f t="shared" si="27"/>
        <v>409.90579459656738</v>
      </c>
      <c r="I77" s="30">
        <v>5399350.8600000003</v>
      </c>
      <c r="J77" s="40">
        <f>+I77/$I$2*100</f>
        <v>7.2384993698396877E-2</v>
      </c>
      <c r="K77" s="20">
        <f t="shared" si="30"/>
        <v>-1163854.2800000003</v>
      </c>
      <c r="L77" s="89">
        <f t="shared" si="31"/>
        <v>-21.555448241420635</v>
      </c>
      <c r="M77" s="71" t="s">
        <v>108</v>
      </c>
    </row>
    <row r="78" spans="1:13" ht="15" customHeight="1" thickBot="1">
      <c r="A78" s="24"/>
      <c r="B78" s="25" t="s">
        <v>50</v>
      </c>
      <c r="C78" s="26">
        <f>+-C72-(SUM(C74:C77)+C63)</f>
        <v>125373098.26000014</v>
      </c>
      <c r="D78" s="42">
        <f t="shared" si="32"/>
        <v>1.5739711534888412</v>
      </c>
      <c r="E78" s="26">
        <f>+-E72-(SUM(E74:E77)+E63)</f>
        <v>205352435.57759154</v>
      </c>
      <c r="F78" s="42">
        <f t="shared" si="7"/>
        <v>2.5780555349083731</v>
      </c>
      <c r="G78" s="26">
        <f>+C78-E78</f>
        <v>-79979337.317591399</v>
      </c>
      <c r="H78" s="95">
        <f t="shared" si="27"/>
        <v>-38.947352678157813</v>
      </c>
      <c r="I78" s="26">
        <f t="shared" ref="I78" si="34">-I72-SUM(I74:I77)</f>
        <v>-587898198.08000004</v>
      </c>
      <c r="J78" s="42">
        <f t="shared" si="33"/>
        <v>-7.8815043635300412</v>
      </c>
      <c r="K78" s="26">
        <f t="shared" si="30"/>
        <v>713271296.34000015</v>
      </c>
      <c r="L78" s="95">
        <f t="shared" si="31"/>
        <v>-121.32564764944892</v>
      </c>
      <c r="M78" s="75" t="s">
        <v>147</v>
      </c>
    </row>
    <row r="79" spans="1:13" ht="13.5" customHeight="1"/>
    <row r="82" spans="9:9">
      <c r="I82" s="7"/>
    </row>
  </sheetData>
  <sheetProtection algorithmName="SHA-512" hashValue="M28taEBXOwiT9CRRMv/8nWHm9PIlAF3pHXptOSihMFOvfq6xOFDEAz7ld8Tg2DkcVAhcTMhA4BRRhV8eLM+4Pw==" saltValue="fqZU53NQR5ahDsDY62sksQ==" spinCount="100000" sheet="1" sort="0" autoFilter="0"/>
  <mergeCells count="11">
    <mergeCell ref="C2:D2"/>
    <mergeCell ref="I2:J2"/>
    <mergeCell ref="E2:F2"/>
    <mergeCell ref="M4:M5"/>
    <mergeCell ref="B4:B5"/>
    <mergeCell ref="A4:A5"/>
    <mergeCell ref="K4:L4"/>
    <mergeCell ref="C4:D4"/>
    <mergeCell ref="E4:F4"/>
    <mergeCell ref="G4:H4"/>
    <mergeCell ref="I4:J4"/>
  </mergeCells>
  <printOptions horizontalCentered="1" verticalCentered="1"/>
  <pageMargins left="0" right="0" top="0.196850393700787" bottom="0.196850393700787" header="0" footer="0"/>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B80"/>
  <sheetViews>
    <sheetView zoomScale="90" zoomScaleNormal="90" zoomScaleSheetLayoutView="90" workbookViewId="0">
      <pane ySplit="5" topLeftCell="A6" activePane="bottomLeft" state="frozen"/>
      <selection activeCell="G14" sqref="G14"/>
      <selection pane="bottomLeft" activeCell="B1" sqref="B1"/>
    </sheetView>
  </sheetViews>
  <sheetFormatPr defaultColWidth="9.140625" defaultRowHeight="13.5"/>
  <cols>
    <col min="1" max="1" width="13.140625" style="4" customWidth="1"/>
    <col min="2" max="2" width="63.7109375" style="4" customWidth="1"/>
    <col min="3" max="3" width="9.140625" style="6" customWidth="1"/>
    <col min="4" max="4" width="9.140625" style="4" customWidth="1"/>
    <col min="5" max="5" width="9.140625" style="6" customWidth="1"/>
    <col min="6" max="6" width="10" style="7" customWidth="1"/>
    <col min="7" max="7" width="11.42578125" style="6" customWidth="1"/>
    <col min="8" max="8" width="10.42578125" style="96" customWidth="1"/>
    <col min="9" max="9" width="9.140625" style="6" customWidth="1"/>
    <col min="10" max="10" width="10.42578125" style="7" customWidth="1"/>
    <col min="11" max="11" width="11.140625" style="6" customWidth="1"/>
    <col min="12" max="12" width="11.7109375" style="96" customWidth="1"/>
    <col min="13" max="13" width="54.42578125" style="4" customWidth="1"/>
    <col min="14" max="16384" width="9.140625" style="1"/>
  </cols>
  <sheetData>
    <row r="1" spans="1:16382" ht="18.75" customHeight="1" thickBot="1">
      <c r="B1" s="5"/>
      <c r="M1" s="5"/>
    </row>
    <row r="2" spans="1:16382" ht="15.75" customHeight="1" thickBot="1">
      <c r="A2" s="8" t="s">
        <v>58</v>
      </c>
      <c r="B2" s="8"/>
      <c r="C2" s="126">
        <f>+'Centralna država-ek klas'!C2:D2</f>
        <v>7965400000</v>
      </c>
      <c r="D2" s="127"/>
      <c r="E2" s="126">
        <f>+'Centralna država-ek klas'!E2:F2</f>
        <v>7965400000</v>
      </c>
      <c r="F2" s="127"/>
      <c r="G2" s="9"/>
      <c r="H2" s="97"/>
      <c r="I2" s="126">
        <f>+'Centralna država-ek klas'!I2:J2</f>
        <v>7459213000</v>
      </c>
      <c r="J2" s="127"/>
      <c r="K2" s="9"/>
      <c r="L2" s="97"/>
      <c r="M2" s="8" t="s">
        <v>78</v>
      </c>
    </row>
    <row r="3" spans="1:16382" ht="15" customHeight="1" thickBot="1">
      <c r="A3" s="8"/>
      <c r="B3" s="8"/>
      <c r="C3" s="11"/>
      <c r="D3" s="8"/>
      <c r="E3" s="11"/>
      <c r="F3" s="10"/>
      <c r="G3" s="11"/>
      <c r="H3" s="97"/>
      <c r="I3" s="11"/>
      <c r="J3" s="10"/>
      <c r="K3" s="11"/>
      <c r="L3" s="97"/>
      <c r="M3" s="8"/>
    </row>
    <row r="4" spans="1:16382" ht="15" customHeight="1">
      <c r="A4" s="112" t="s">
        <v>70</v>
      </c>
      <c r="B4" s="124" t="s">
        <v>71</v>
      </c>
      <c r="C4" s="116" t="s">
        <v>191</v>
      </c>
      <c r="D4" s="117"/>
      <c r="E4" s="114" t="s">
        <v>192</v>
      </c>
      <c r="F4" s="115"/>
      <c r="G4" s="114" t="s">
        <v>171</v>
      </c>
      <c r="H4" s="115"/>
      <c r="I4" s="114" t="s">
        <v>193</v>
      </c>
      <c r="J4" s="115"/>
      <c r="K4" s="114" t="s">
        <v>171</v>
      </c>
      <c r="L4" s="115"/>
      <c r="M4" s="122" t="s">
        <v>148</v>
      </c>
    </row>
    <row r="5" spans="1:16382" ht="23.25" customHeight="1">
      <c r="A5" s="113"/>
      <c r="B5" s="125"/>
      <c r="C5" s="12" t="s">
        <v>61</v>
      </c>
      <c r="D5" s="13" t="s">
        <v>56</v>
      </c>
      <c r="E5" s="12" t="s">
        <v>61</v>
      </c>
      <c r="F5" s="13" t="s">
        <v>56</v>
      </c>
      <c r="G5" s="12" t="s">
        <v>64</v>
      </c>
      <c r="H5" s="98" t="s">
        <v>62</v>
      </c>
      <c r="I5" s="12" t="s">
        <v>61</v>
      </c>
      <c r="J5" s="14" t="s">
        <v>56</v>
      </c>
      <c r="K5" s="12" t="s">
        <v>61</v>
      </c>
      <c r="L5" s="100" t="s">
        <v>62</v>
      </c>
      <c r="M5" s="123"/>
    </row>
    <row r="6" spans="1:16382" s="34" customFormat="1" ht="15" customHeight="1">
      <c r="A6" s="31"/>
      <c r="B6" s="32" t="s">
        <v>51</v>
      </c>
      <c r="C6" s="33">
        <f>+C7+C12+C19+C30+C35+C36</f>
        <v>85811294.61999999</v>
      </c>
      <c r="D6" s="43">
        <f>+C6/$C$2*100</f>
        <v>1.0773005074446982</v>
      </c>
      <c r="E6" s="33">
        <f>+E7+E12+E19+E30+E35+E36</f>
        <v>91721322.402159989</v>
      </c>
      <c r="F6" s="43">
        <f t="shared" ref="F6:F62" si="0">+E6/$E$2*100</f>
        <v>1.151496753485826</v>
      </c>
      <c r="G6" s="33">
        <f>+C6-E6</f>
        <v>-5910027.782159999</v>
      </c>
      <c r="H6" s="99">
        <f>+C6/E6*100-100</f>
        <v>-6.4434611575343155</v>
      </c>
      <c r="I6" s="33">
        <f>+I7+I12+I19+I30+I35+I36</f>
        <v>93179729.049999997</v>
      </c>
      <c r="J6" s="43">
        <f>+I6/$I$2*100</f>
        <v>1.2491898146627534</v>
      </c>
      <c r="K6" s="33">
        <f>+C6-I6</f>
        <v>-7368434.4300000072</v>
      </c>
      <c r="L6" s="99">
        <f>+C6/I6*100-100</f>
        <v>-7.9077654604963783</v>
      </c>
      <c r="M6" s="70" t="s">
        <v>149</v>
      </c>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c r="XFA6" s="1"/>
      <c r="XFB6" s="1"/>
    </row>
    <row r="7" spans="1:16382" ht="15" customHeight="1">
      <c r="A7" s="18">
        <v>711</v>
      </c>
      <c r="B7" s="19" t="s">
        <v>1</v>
      </c>
      <c r="C7" s="20">
        <f>+SUM(C8:C11)</f>
        <v>48377511.289999999</v>
      </c>
      <c r="D7" s="40">
        <f t="shared" ref="D7:D66" si="1">+C7/$C$2*100</f>
        <v>0.60734566110929766</v>
      </c>
      <c r="E7" s="20">
        <f>+SUM(E8:E11)</f>
        <v>53281810.758359998</v>
      </c>
      <c r="F7" s="40">
        <f t="shared" si="0"/>
        <v>0.66891569485976843</v>
      </c>
      <c r="G7" s="20">
        <f t="shared" ref="G7:G65" si="2">+C7-E7</f>
        <v>-4904299.4683599994</v>
      </c>
      <c r="H7" s="89">
        <f t="shared" ref="H7:H62" si="3">+C7/E7*100-100</f>
        <v>-9.2044534496052393</v>
      </c>
      <c r="I7" s="20">
        <f>+SUM(I8:I11)</f>
        <v>35692473.019999996</v>
      </c>
      <c r="J7" s="40">
        <f t="shared" ref="J7:J66" si="4">+I7/$I$2*100</f>
        <v>0.47850186098721131</v>
      </c>
      <c r="K7" s="20">
        <f>+C7-I7</f>
        <v>12685038.270000003</v>
      </c>
      <c r="L7" s="89">
        <f t="shared" ref="L7:L62" si="5">+C7/I7*100-100</f>
        <v>35.539813290303641</v>
      </c>
      <c r="M7" s="71" t="s">
        <v>79</v>
      </c>
    </row>
    <row r="8" spans="1:16382" ht="15" customHeight="1">
      <c r="A8" s="21">
        <v>7111</v>
      </c>
      <c r="B8" s="22" t="s">
        <v>2</v>
      </c>
      <c r="C8" s="23">
        <v>24231436.949999996</v>
      </c>
      <c r="D8" s="41">
        <f t="shared" si="1"/>
        <v>0.30420866434830635</v>
      </c>
      <c r="E8" s="23">
        <v>21721801.154400002</v>
      </c>
      <c r="F8" s="41">
        <f t="shared" si="0"/>
        <v>0.27270195036533007</v>
      </c>
      <c r="G8" s="23">
        <f t="shared" si="2"/>
        <v>2509635.7955999933</v>
      </c>
      <c r="H8" s="94">
        <f t="shared" si="3"/>
        <v>11.553534523962057</v>
      </c>
      <c r="I8" s="23">
        <v>18723592.449999999</v>
      </c>
      <c r="J8" s="41">
        <f t="shared" si="4"/>
        <v>0.25101297482723717</v>
      </c>
      <c r="K8" s="23">
        <f t="shared" ref="K8:K65" si="6">+C8-I8</f>
        <v>5507844.4999999963</v>
      </c>
      <c r="L8" s="94">
        <f t="shared" si="5"/>
        <v>29.416601086080561</v>
      </c>
      <c r="M8" s="72" t="s">
        <v>80</v>
      </c>
    </row>
    <row r="9" spans="1:16382" ht="15" customHeight="1">
      <c r="A9" s="21">
        <v>71131</v>
      </c>
      <c r="B9" s="22" t="s">
        <v>66</v>
      </c>
      <c r="C9" s="23">
        <v>11172728.76</v>
      </c>
      <c r="D9" s="41">
        <f t="shared" si="1"/>
        <v>0.14026575890727397</v>
      </c>
      <c r="E9" s="23">
        <v>20399548.966960002</v>
      </c>
      <c r="F9" s="41">
        <f t="shared" si="0"/>
        <v>0.25610200325106086</v>
      </c>
      <c r="G9" s="23">
        <f t="shared" ref="G9" si="7">+C9-E9</f>
        <v>-9226820.206960002</v>
      </c>
      <c r="H9" s="94">
        <f t="shared" ref="H9" si="8">+C9/E9*100-100</f>
        <v>-45.230510840725756</v>
      </c>
      <c r="I9" s="23">
        <v>7723478.8800000008</v>
      </c>
      <c r="J9" s="41">
        <f t="shared" ref="J9" si="9">+I9/$I$2*100</f>
        <v>0.10354281182210512</v>
      </c>
      <c r="K9" s="23">
        <f t="shared" ref="K9" si="10">+C9-I9</f>
        <v>3449249.879999999</v>
      </c>
      <c r="L9" s="94">
        <f t="shared" ref="L9" si="11">+C9/I9*100-100</f>
        <v>44.659277685498125</v>
      </c>
      <c r="M9" s="72" t="s">
        <v>150</v>
      </c>
    </row>
    <row r="10" spans="1:16382" ht="15" customHeight="1">
      <c r="A10" s="21">
        <v>71132</v>
      </c>
      <c r="B10" s="22" t="s">
        <v>4</v>
      </c>
      <c r="C10" s="23">
        <v>6942309.6600000011</v>
      </c>
      <c r="D10" s="41">
        <f t="shared" si="1"/>
        <v>8.7155819670073076E-2</v>
      </c>
      <c r="E10" s="23">
        <v>5476103.2759600002</v>
      </c>
      <c r="F10" s="41">
        <f t="shared" si="0"/>
        <v>6.874862876892561E-2</v>
      </c>
      <c r="G10" s="23">
        <f t="shared" si="2"/>
        <v>1466206.3840400008</v>
      </c>
      <c r="H10" s="94">
        <f t="shared" si="3"/>
        <v>26.774629881007201</v>
      </c>
      <c r="I10" s="23">
        <v>4275828.63</v>
      </c>
      <c r="J10" s="41">
        <f t="shared" si="4"/>
        <v>5.7322784990856274E-2</v>
      </c>
      <c r="K10" s="23">
        <f t="shared" si="6"/>
        <v>2666481.0300000012</v>
      </c>
      <c r="L10" s="94">
        <f t="shared" si="5"/>
        <v>62.361737589095128</v>
      </c>
      <c r="M10" s="72" t="s">
        <v>82</v>
      </c>
    </row>
    <row r="11" spans="1:16382" ht="15" customHeight="1">
      <c r="A11" s="106" t="s">
        <v>189</v>
      </c>
      <c r="B11" s="22" t="s">
        <v>190</v>
      </c>
      <c r="C11" s="23">
        <v>6031035.9199999999</v>
      </c>
      <c r="D11" s="41">
        <f t="shared" si="1"/>
        <v>7.5715418183644259E-2</v>
      </c>
      <c r="E11" s="23">
        <v>5684357.3610399999</v>
      </c>
      <c r="F11" s="41">
        <f t="shared" si="0"/>
        <v>7.1363112474451998E-2</v>
      </c>
      <c r="G11" s="23">
        <f t="shared" si="2"/>
        <v>346678.55896000005</v>
      </c>
      <c r="H11" s="94">
        <f t="shared" si="3"/>
        <v>6.0988171035146337</v>
      </c>
      <c r="I11" s="23">
        <v>4969573.0600000005</v>
      </c>
      <c r="J11" s="41">
        <f t="shared" si="4"/>
        <v>6.6623289347012893E-2</v>
      </c>
      <c r="K11" s="23">
        <f t="shared" si="6"/>
        <v>1061462.8599999994</v>
      </c>
      <c r="L11" s="94">
        <f t="shared" si="5"/>
        <v>21.359236441127976</v>
      </c>
      <c r="M11" s="72" t="s">
        <v>160</v>
      </c>
    </row>
    <row r="12" spans="1:16382" ht="15" customHeight="1">
      <c r="A12" s="18">
        <v>713</v>
      </c>
      <c r="B12" s="19" t="s">
        <v>13</v>
      </c>
      <c r="C12" s="69">
        <f>C13+C17+C18</f>
        <v>1091108.7600000002</v>
      </c>
      <c r="D12" s="40">
        <f t="shared" si="1"/>
        <v>1.3698103798930378E-2</v>
      </c>
      <c r="E12" s="20">
        <f>SUM(E13:E18)</f>
        <v>1138663.2190400003</v>
      </c>
      <c r="F12" s="40">
        <f t="shared" si="0"/>
        <v>1.4295116617370131E-2</v>
      </c>
      <c r="G12" s="20">
        <f t="shared" si="2"/>
        <v>-47554.459040000103</v>
      </c>
      <c r="H12" s="89">
        <f t="shared" si="3"/>
        <v>-4.1763410150450824</v>
      </c>
      <c r="I12" s="69">
        <f>SUM(I13:I18)</f>
        <v>1195628.4900000002</v>
      </c>
      <c r="J12" s="40">
        <f t="shared" si="4"/>
        <v>1.6028882537608192E-2</v>
      </c>
      <c r="K12" s="20">
        <f t="shared" si="6"/>
        <v>-104519.72999999998</v>
      </c>
      <c r="L12" s="89">
        <f t="shared" si="5"/>
        <v>-8.7418233066694455</v>
      </c>
      <c r="M12" s="71" t="s">
        <v>92</v>
      </c>
    </row>
    <row r="13" spans="1:16382">
      <c r="A13" s="21">
        <v>7131</v>
      </c>
      <c r="B13" s="22" t="s">
        <v>14</v>
      </c>
      <c r="C13" s="23">
        <v>225235.49000000002</v>
      </c>
      <c r="D13" s="41">
        <f t="shared" si="1"/>
        <v>2.8276733120747234E-3</v>
      </c>
      <c r="E13" s="107">
        <v>234764.88860000006</v>
      </c>
      <c r="F13" s="41">
        <f t="shared" si="0"/>
        <v>2.9473082155321777E-3</v>
      </c>
      <c r="G13" s="23">
        <f t="shared" si="2"/>
        <v>-9529.3986000000441</v>
      </c>
      <c r="H13" s="94">
        <f t="shared" si="3"/>
        <v>-4.0591242825227312</v>
      </c>
      <c r="I13" s="23">
        <v>222249.24000000002</v>
      </c>
      <c r="J13" s="41">
        <f t="shared" si="4"/>
        <v>2.9795266605203525E-3</v>
      </c>
      <c r="K13" s="23">
        <f t="shared" si="6"/>
        <v>2986.25</v>
      </c>
      <c r="L13" s="94">
        <f t="shared" si="5"/>
        <v>1.3436491391376677</v>
      </c>
      <c r="M13" s="72" t="s">
        <v>93</v>
      </c>
    </row>
    <row r="14" spans="1:16382" hidden="1">
      <c r="A14" s="21">
        <v>7132</v>
      </c>
      <c r="B14" s="22" t="s">
        <v>15</v>
      </c>
      <c r="C14" s="23">
        <v>753950.05000000016</v>
      </c>
      <c r="D14" s="41">
        <f t="shared" si="1"/>
        <v>9.4653131041755618E-3</v>
      </c>
      <c r="E14" s="107"/>
      <c r="F14" s="41">
        <f t="shared" si="0"/>
        <v>0</v>
      </c>
      <c r="G14" s="23">
        <f t="shared" si="2"/>
        <v>753950.05000000016</v>
      </c>
      <c r="H14" s="94" t="e">
        <f t="shared" si="3"/>
        <v>#DIV/0!</v>
      </c>
      <c r="I14" s="23"/>
      <c r="J14" s="41">
        <f t="shared" si="4"/>
        <v>0</v>
      </c>
      <c r="K14" s="23">
        <f t="shared" si="6"/>
        <v>753950.05000000016</v>
      </c>
      <c r="L14" s="94" t="e">
        <f t="shared" si="5"/>
        <v>#DIV/0!</v>
      </c>
      <c r="M14" s="72" t="s">
        <v>94</v>
      </c>
    </row>
    <row r="15" spans="1:16382" ht="14.25" hidden="1" customHeight="1">
      <c r="A15" s="21">
        <v>7133</v>
      </c>
      <c r="B15" s="22" t="s">
        <v>16</v>
      </c>
      <c r="C15" s="23">
        <v>111923.22</v>
      </c>
      <c r="D15" s="41">
        <f t="shared" si="1"/>
        <v>1.4051173826800914E-3</v>
      </c>
      <c r="E15" s="107"/>
      <c r="F15" s="41">
        <f t="shared" si="0"/>
        <v>0</v>
      </c>
      <c r="G15" s="23">
        <f t="shared" si="2"/>
        <v>111923.22</v>
      </c>
      <c r="H15" s="94" t="e">
        <f t="shared" si="3"/>
        <v>#DIV/0!</v>
      </c>
      <c r="I15" s="23"/>
      <c r="J15" s="41">
        <f t="shared" si="4"/>
        <v>0</v>
      </c>
      <c r="K15" s="23">
        <f t="shared" si="6"/>
        <v>111923.22</v>
      </c>
      <c r="L15" s="94" t="e">
        <f t="shared" si="5"/>
        <v>#DIV/0!</v>
      </c>
      <c r="M15" s="72" t="s">
        <v>156</v>
      </c>
    </row>
    <row r="16" spans="1:16382" hidden="1">
      <c r="A16" s="21">
        <v>7134</v>
      </c>
      <c r="B16" s="22" t="s">
        <v>151</v>
      </c>
      <c r="C16" s="23">
        <v>19831166.599999998</v>
      </c>
      <c r="D16" s="41">
        <f t="shared" si="1"/>
        <v>0.24896636201571795</v>
      </c>
      <c r="E16" s="107"/>
      <c r="F16" s="41">
        <f t="shared" ref="F16:F17" si="12">+E16/$E$2*100</f>
        <v>0</v>
      </c>
      <c r="G16" s="23">
        <f t="shared" ref="G16:G17" si="13">+C16-E16</f>
        <v>19831166.599999998</v>
      </c>
      <c r="H16" s="94" t="e">
        <f t="shared" ref="H16:H17" si="14">+C16/E16*100-100</f>
        <v>#DIV/0!</v>
      </c>
      <c r="I16" s="23"/>
      <c r="J16" s="41">
        <f t="shared" ref="J16:J17" si="15">+I16/$I$2*100</f>
        <v>0</v>
      </c>
      <c r="K16" s="23">
        <f t="shared" ref="K16:K17" si="16">+C16-I16</f>
        <v>19831166.599999998</v>
      </c>
      <c r="L16" s="94" t="e">
        <f t="shared" ref="L16:L17" si="17">+C16/I16*100-100</f>
        <v>#DIV/0!</v>
      </c>
      <c r="M16" s="72" t="s">
        <v>155</v>
      </c>
    </row>
    <row r="17" spans="1:13" ht="15" customHeight="1">
      <c r="A17" s="21">
        <v>7135</v>
      </c>
      <c r="B17" s="22" t="s">
        <v>17</v>
      </c>
      <c r="C17" s="23">
        <v>753950.05000000016</v>
      </c>
      <c r="D17" s="41">
        <f t="shared" si="1"/>
        <v>9.4653131041755618E-3</v>
      </c>
      <c r="E17" s="107">
        <v>594070.43012000003</v>
      </c>
      <c r="F17" s="41">
        <f t="shared" si="12"/>
        <v>7.4581368182388827E-3</v>
      </c>
      <c r="G17" s="23">
        <f t="shared" si="13"/>
        <v>159879.61988000013</v>
      </c>
      <c r="H17" s="94">
        <f t="shared" si="14"/>
        <v>26.912569919984918</v>
      </c>
      <c r="I17" s="23">
        <v>849445.45000000007</v>
      </c>
      <c r="J17" s="41">
        <f t="shared" si="15"/>
        <v>1.1387869605010609E-2</v>
      </c>
      <c r="K17" s="23">
        <f t="shared" si="16"/>
        <v>-95495.399999999907</v>
      </c>
      <c r="L17" s="94">
        <f t="shared" si="17"/>
        <v>-11.242087411263427</v>
      </c>
      <c r="M17" s="72" t="s">
        <v>154</v>
      </c>
    </row>
    <row r="18" spans="1:13" ht="15" customHeight="1">
      <c r="A18" s="21">
        <v>7136</v>
      </c>
      <c r="B18" s="22" t="s">
        <v>18</v>
      </c>
      <c r="C18" s="23">
        <v>111923.22</v>
      </c>
      <c r="D18" s="41">
        <f t="shared" si="1"/>
        <v>1.4051173826800914E-3</v>
      </c>
      <c r="E18" s="107">
        <v>309827.90032000013</v>
      </c>
      <c r="F18" s="41">
        <f t="shared" si="0"/>
        <v>3.8896715835990679E-3</v>
      </c>
      <c r="G18" s="23">
        <f t="shared" si="2"/>
        <v>-197904.68032000013</v>
      </c>
      <c r="H18" s="94">
        <f t="shared" si="3"/>
        <v>-63.875680697444572</v>
      </c>
      <c r="I18" s="23">
        <v>123933.8</v>
      </c>
      <c r="J18" s="41">
        <f t="shared" si="4"/>
        <v>1.6614862720772286E-3</v>
      </c>
      <c r="K18" s="23">
        <f t="shared" si="6"/>
        <v>-12010.580000000002</v>
      </c>
      <c r="L18" s="94">
        <f t="shared" si="5"/>
        <v>-9.6911254234115347</v>
      </c>
      <c r="M18" s="72" t="s">
        <v>96</v>
      </c>
    </row>
    <row r="19" spans="1:13" ht="15" customHeight="1">
      <c r="A19" s="18">
        <v>714</v>
      </c>
      <c r="B19" s="19" t="s">
        <v>19</v>
      </c>
      <c r="C19" s="20">
        <f>+SUM(C20:C29)</f>
        <v>19831166.599999998</v>
      </c>
      <c r="D19" s="40">
        <f t="shared" si="1"/>
        <v>0.24896636201571795</v>
      </c>
      <c r="E19" s="108">
        <f>+SUM(E20:E29)</f>
        <v>17856965.582760002</v>
      </c>
      <c r="F19" s="40">
        <f t="shared" si="0"/>
        <v>0.22418165544429661</v>
      </c>
      <c r="G19" s="20">
        <f t="shared" si="2"/>
        <v>1974201.0172399953</v>
      </c>
      <c r="H19" s="89">
        <f t="shared" si="3"/>
        <v>11.055635449877244</v>
      </c>
      <c r="I19" s="20">
        <f>+SUM(I20:I29)</f>
        <v>22468422.259999998</v>
      </c>
      <c r="J19" s="40">
        <f t="shared" si="4"/>
        <v>0.30121706217532596</v>
      </c>
      <c r="K19" s="20">
        <f t="shared" si="6"/>
        <v>-2637255.66</v>
      </c>
      <c r="L19" s="89">
        <f t="shared" si="5"/>
        <v>-11.73760947467612</v>
      </c>
      <c r="M19" s="71" t="s">
        <v>97</v>
      </c>
    </row>
    <row r="20" spans="1:13" ht="15" customHeight="1">
      <c r="A20" s="21">
        <v>7141</v>
      </c>
      <c r="B20" s="22" t="s">
        <v>20</v>
      </c>
      <c r="C20" s="23">
        <v>559744.74</v>
      </c>
      <c r="D20" s="41">
        <f t="shared" si="1"/>
        <v>7.0272018982097569E-3</v>
      </c>
      <c r="E20" s="107">
        <v>989372.2424000001</v>
      </c>
      <c r="F20" s="41">
        <f t="shared" si="0"/>
        <v>1.2420873307053007E-2</v>
      </c>
      <c r="G20" s="23">
        <f t="shared" si="2"/>
        <v>-429627.50240000011</v>
      </c>
      <c r="H20" s="94">
        <f t="shared" si="3"/>
        <v>-43.424252671352292</v>
      </c>
      <c r="I20" s="23">
        <v>594928.9700000002</v>
      </c>
      <c r="J20" s="41">
        <f t="shared" si="4"/>
        <v>7.975760579567847E-3</v>
      </c>
      <c r="K20" s="23">
        <f t="shared" si="6"/>
        <v>-35184.230000000214</v>
      </c>
      <c r="L20" s="94">
        <f t="shared" si="5"/>
        <v>-5.9140219713960391</v>
      </c>
      <c r="M20" s="72" t="s">
        <v>98</v>
      </c>
    </row>
    <row r="21" spans="1:13" ht="15" customHeight="1">
      <c r="A21" s="21">
        <v>7142</v>
      </c>
      <c r="B21" s="22" t="s">
        <v>21</v>
      </c>
      <c r="C21" s="23">
        <v>982652.23</v>
      </c>
      <c r="D21" s="41">
        <f t="shared" si="1"/>
        <v>1.2336508273281943E-2</v>
      </c>
      <c r="E21" s="107">
        <v>2077217.8360800003</v>
      </c>
      <c r="F21" s="41">
        <f t="shared" si="0"/>
        <v>2.6078010345745348E-2</v>
      </c>
      <c r="G21" s="23">
        <f t="shared" si="2"/>
        <v>-1094565.6060800003</v>
      </c>
      <c r="H21" s="94">
        <f t="shared" si="3"/>
        <v>-52.693828594578129</v>
      </c>
      <c r="I21" s="23">
        <v>1530315.7000000002</v>
      </c>
      <c r="J21" s="41">
        <f t="shared" si="4"/>
        <v>2.0515779613747457E-2</v>
      </c>
      <c r="K21" s="23">
        <f t="shared" si="6"/>
        <v>-547663.4700000002</v>
      </c>
      <c r="L21" s="94">
        <f t="shared" si="5"/>
        <v>-35.78761362769788</v>
      </c>
      <c r="M21" s="72" t="s">
        <v>99</v>
      </c>
    </row>
    <row r="22" spans="1:13" hidden="1">
      <c r="A22" s="21">
        <v>7143</v>
      </c>
      <c r="B22" s="22" t="s">
        <v>22</v>
      </c>
      <c r="C22" s="23"/>
      <c r="D22" s="41">
        <f t="shared" si="1"/>
        <v>0</v>
      </c>
      <c r="E22" s="107"/>
      <c r="F22" s="41">
        <f t="shared" si="0"/>
        <v>0</v>
      </c>
      <c r="G22" s="23">
        <f t="shared" si="2"/>
        <v>0</v>
      </c>
      <c r="H22" s="94" t="e">
        <f t="shared" si="3"/>
        <v>#DIV/0!</v>
      </c>
      <c r="I22" s="23"/>
      <c r="J22" s="41">
        <f t="shared" si="4"/>
        <v>0</v>
      </c>
      <c r="K22" s="23">
        <f t="shared" si="6"/>
        <v>0</v>
      </c>
      <c r="L22" s="94" t="e">
        <f t="shared" si="5"/>
        <v>#DIV/0!</v>
      </c>
      <c r="M22" s="72" t="s">
        <v>100</v>
      </c>
    </row>
    <row r="23" spans="1:13" hidden="1">
      <c r="A23" s="21">
        <v>7144</v>
      </c>
      <c r="B23" s="22" t="s">
        <v>23</v>
      </c>
      <c r="C23" s="23"/>
      <c r="D23" s="41">
        <f>+C23/$C$2*100</f>
        <v>0</v>
      </c>
      <c r="E23" s="107"/>
      <c r="F23" s="41">
        <f>+E23/$E$2*100</f>
        <v>0</v>
      </c>
      <c r="G23" s="23">
        <f>+C23-E23</f>
        <v>0</v>
      </c>
      <c r="H23" s="94" t="e">
        <f>+C23/E23*100-100</f>
        <v>#DIV/0!</v>
      </c>
      <c r="I23" s="23"/>
      <c r="J23" s="41">
        <f>+I23/$I$2*100</f>
        <v>0</v>
      </c>
      <c r="K23" s="23">
        <f>+C23-I23</f>
        <v>0</v>
      </c>
      <c r="L23" s="94" t="e">
        <f>+C23/I23*100-100</f>
        <v>#DIV/0!</v>
      </c>
      <c r="M23" s="72" t="s">
        <v>101</v>
      </c>
    </row>
    <row r="24" spans="1:13" ht="15.75" hidden="1" customHeight="1">
      <c r="A24" s="21"/>
      <c r="B24" s="22" t="s">
        <v>24</v>
      </c>
      <c r="C24" s="23"/>
      <c r="D24" s="41"/>
      <c r="E24" s="107"/>
      <c r="F24" s="41">
        <f>+E24/$E$2*100</f>
        <v>0</v>
      </c>
      <c r="G24" s="23"/>
      <c r="H24" s="94"/>
      <c r="I24" s="23"/>
      <c r="J24" s="41">
        <f>+I24/$I$2*100</f>
        <v>0</v>
      </c>
      <c r="K24" s="23">
        <f>+C24-I24</f>
        <v>0</v>
      </c>
      <c r="L24" s="94" t="e">
        <f>+C24/I24*100-100</f>
        <v>#DIV/0!</v>
      </c>
      <c r="M24" s="72"/>
    </row>
    <row r="25" spans="1:13" ht="17.25" hidden="1" customHeight="1">
      <c r="A25" s="21">
        <v>7145</v>
      </c>
      <c r="B25" s="22" t="s">
        <v>67</v>
      </c>
      <c r="C25" s="23"/>
      <c r="D25" s="41">
        <f t="shared" ref="D25:D29" si="18">+C25/$C$2*100</f>
        <v>0</v>
      </c>
      <c r="E25" s="107"/>
      <c r="F25" s="41">
        <f t="shared" ref="F25:F29" si="19">+E25/$E$2*100</f>
        <v>0</v>
      </c>
      <c r="G25" s="23">
        <f t="shared" ref="G25:G27" si="20">+C25-E25</f>
        <v>0</v>
      </c>
      <c r="H25" s="94" t="e">
        <f t="shared" ref="H25:H27" si="21">+C25/E25*100-100</f>
        <v>#DIV/0!</v>
      </c>
      <c r="I25" s="23"/>
      <c r="J25" s="41">
        <f t="shared" ref="J25:J27" si="22">+I25/$I$2*100</f>
        <v>0</v>
      </c>
      <c r="K25" s="23">
        <f t="shared" ref="K25:K27" si="23">+C25-I25</f>
        <v>0</v>
      </c>
      <c r="L25" s="94" t="e">
        <f t="shared" ref="L25:L27" si="24">+C25/I25*100-100</f>
        <v>#DIV/0!</v>
      </c>
      <c r="M25" s="72" t="s">
        <v>157</v>
      </c>
    </row>
    <row r="26" spans="1:13" ht="15" customHeight="1">
      <c r="A26" s="21">
        <v>7146</v>
      </c>
      <c r="B26" s="22" t="s">
        <v>184</v>
      </c>
      <c r="C26" s="23">
        <v>16724128.060000002</v>
      </c>
      <c r="D26" s="41">
        <f t="shared" si="18"/>
        <v>0.2099596763502147</v>
      </c>
      <c r="E26" s="107">
        <v>12519468.053080002</v>
      </c>
      <c r="F26" s="41">
        <f t="shared" si="19"/>
        <v>0.15717312442664527</v>
      </c>
      <c r="G26" s="23">
        <f t="shared" si="20"/>
        <v>4204660.0069200005</v>
      </c>
      <c r="H26" s="94">
        <f t="shared" si="21"/>
        <v>33.584973331878786</v>
      </c>
      <c r="I26" s="23">
        <v>18757244.869999997</v>
      </c>
      <c r="J26" s="41">
        <f t="shared" si="22"/>
        <v>0.25146412724774048</v>
      </c>
      <c r="K26" s="23">
        <f t="shared" si="23"/>
        <v>-2033116.8099999949</v>
      </c>
      <c r="L26" s="94">
        <f t="shared" si="24"/>
        <v>-10.839101499664935</v>
      </c>
      <c r="M26" s="72" t="s">
        <v>185</v>
      </c>
    </row>
    <row r="27" spans="1:13" ht="26.25" customHeight="1">
      <c r="A27" s="21">
        <v>7147</v>
      </c>
      <c r="B27" s="27" t="s">
        <v>68</v>
      </c>
      <c r="C27" s="23">
        <v>1326465.2599999998</v>
      </c>
      <c r="D27" s="41">
        <f t="shared" si="18"/>
        <v>1.6652839279885499E-2</v>
      </c>
      <c r="E27" s="107">
        <v>1278056.7106800003</v>
      </c>
      <c r="F27" s="41">
        <f t="shared" si="19"/>
        <v>1.6045103958118867E-2</v>
      </c>
      <c r="G27" s="23">
        <f t="shared" si="20"/>
        <v>48408.549319999525</v>
      </c>
      <c r="H27" s="94">
        <f t="shared" si="21"/>
        <v>3.7876683339226389</v>
      </c>
      <c r="I27" s="23">
        <v>1422446.58</v>
      </c>
      <c r="J27" s="41">
        <f t="shared" si="22"/>
        <v>1.9069660297942961E-2</v>
      </c>
      <c r="K27" s="23">
        <f t="shared" si="23"/>
        <v>-95981.320000000298</v>
      </c>
      <c r="L27" s="94">
        <f t="shared" si="24"/>
        <v>-6.7476221145682871</v>
      </c>
      <c r="M27" s="73" t="s">
        <v>158</v>
      </c>
    </row>
    <row r="28" spans="1:13" ht="15" hidden="1" customHeight="1">
      <c r="A28" s="21">
        <v>7148</v>
      </c>
      <c r="B28" s="22" t="s">
        <v>24</v>
      </c>
      <c r="C28" s="82"/>
      <c r="D28" s="41">
        <f t="shared" si="18"/>
        <v>0</v>
      </c>
      <c r="E28" s="109"/>
      <c r="F28" s="41">
        <f t="shared" si="19"/>
        <v>0</v>
      </c>
      <c r="G28" s="76">
        <f t="shared" si="2"/>
        <v>0</v>
      </c>
      <c r="H28" s="94" t="e">
        <f t="shared" si="3"/>
        <v>#DIV/0!</v>
      </c>
      <c r="I28" s="82"/>
      <c r="J28" s="41">
        <f t="shared" si="4"/>
        <v>0</v>
      </c>
      <c r="K28" s="76">
        <f t="shared" si="6"/>
        <v>0</v>
      </c>
      <c r="L28" s="94" t="e">
        <f t="shared" si="5"/>
        <v>#DIV/0!</v>
      </c>
      <c r="M28" s="72" t="s">
        <v>102</v>
      </c>
    </row>
    <row r="29" spans="1:13" ht="15" customHeight="1">
      <c r="A29" s="21">
        <v>7149</v>
      </c>
      <c r="B29" s="22" t="s">
        <v>25</v>
      </c>
      <c r="C29" s="82">
        <v>238176.31000000003</v>
      </c>
      <c r="D29" s="41">
        <f t="shared" si="18"/>
        <v>2.9901362141260958E-3</v>
      </c>
      <c r="E29" s="109">
        <v>992850.74052000011</v>
      </c>
      <c r="F29" s="41">
        <f t="shared" si="19"/>
        <v>1.2464543406734125E-2</v>
      </c>
      <c r="G29" s="76">
        <f t="shared" si="2"/>
        <v>-754674.43052000005</v>
      </c>
      <c r="H29" s="94">
        <f t="shared" si="3"/>
        <v>-76.010864445217976</v>
      </c>
      <c r="I29" s="82">
        <v>163486.14000000001</v>
      </c>
      <c r="J29" s="41">
        <f t="shared" si="4"/>
        <v>2.1917344363272641E-3</v>
      </c>
      <c r="K29" s="76">
        <f t="shared" si="6"/>
        <v>74690.170000000013</v>
      </c>
      <c r="L29" s="94">
        <f t="shared" si="5"/>
        <v>45.685933988043274</v>
      </c>
      <c r="M29" s="72" t="s">
        <v>103</v>
      </c>
    </row>
    <row r="30" spans="1:13" ht="15" customHeight="1">
      <c r="A30" s="18">
        <v>715</v>
      </c>
      <c r="B30" s="19" t="s">
        <v>26</v>
      </c>
      <c r="C30" s="20">
        <f>+SUM(C31:C34)</f>
        <v>3570548.7300000004</v>
      </c>
      <c r="D30" s="40">
        <f t="shared" si="1"/>
        <v>4.4825730409019014E-2</v>
      </c>
      <c r="E30" s="108">
        <f>+SUM(E31:E34)</f>
        <v>5919881.26052</v>
      </c>
      <c r="F30" s="40">
        <f t="shared" si="0"/>
        <v>7.4319949538252938E-2</v>
      </c>
      <c r="G30" s="20">
        <f t="shared" si="2"/>
        <v>-2349332.5305199996</v>
      </c>
      <c r="H30" s="89">
        <f t="shared" si="3"/>
        <v>-39.685467108737839</v>
      </c>
      <c r="I30" s="20">
        <f>+SUM(I31:I34)</f>
        <v>13886290.330000004</v>
      </c>
      <c r="J30" s="40">
        <f t="shared" si="4"/>
        <v>0.18616294145240261</v>
      </c>
      <c r="K30" s="20">
        <f t="shared" si="6"/>
        <v>-10315741.600000003</v>
      </c>
      <c r="L30" s="89">
        <f t="shared" si="5"/>
        <v>-74.287238382981442</v>
      </c>
      <c r="M30" s="71" t="s">
        <v>104</v>
      </c>
    </row>
    <row r="31" spans="1:13" ht="15" customHeight="1">
      <c r="A31" s="21">
        <v>7151</v>
      </c>
      <c r="B31" s="22" t="s">
        <v>27</v>
      </c>
      <c r="C31" s="82">
        <v>711533.46000000008</v>
      </c>
      <c r="D31" s="41">
        <f t="shared" si="1"/>
        <v>8.9328026213372838E-3</v>
      </c>
      <c r="E31" s="109">
        <v>457207.23268000002</v>
      </c>
      <c r="F31" s="41">
        <f t="shared" si="0"/>
        <v>5.7399155432244454E-3</v>
      </c>
      <c r="G31" s="76">
        <f t="shared" si="2"/>
        <v>254326.22732000006</v>
      </c>
      <c r="H31" s="94">
        <f t="shared" si="3"/>
        <v>55.626028886118547</v>
      </c>
      <c r="I31" s="82">
        <v>425477.88000000006</v>
      </c>
      <c r="J31" s="41">
        <f t="shared" si="4"/>
        <v>5.704058591703978E-3</v>
      </c>
      <c r="K31" s="76">
        <f t="shared" si="6"/>
        <v>286055.58</v>
      </c>
      <c r="L31" s="94">
        <f t="shared" si="5"/>
        <v>67.231598502841081</v>
      </c>
      <c r="M31" s="72" t="s">
        <v>105</v>
      </c>
    </row>
    <row r="32" spans="1:13" ht="15" customHeight="1">
      <c r="A32" s="21">
        <v>7152</v>
      </c>
      <c r="B32" s="22" t="s">
        <v>28</v>
      </c>
      <c r="C32" s="82">
        <v>796023.53</v>
      </c>
      <c r="D32" s="41">
        <f t="shared" si="1"/>
        <v>9.9935160820548881E-3</v>
      </c>
      <c r="E32" s="109">
        <v>3025118.0703200004</v>
      </c>
      <c r="F32" s="41">
        <f t="shared" si="0"/>
        <v>3.7978231731237606E-2</v>
      </c>
      <c r="G32" s="76">
        <f t="shared" si="2"/>
        <v>-2229094.5403200006</v>
      </c>
      <c r="H32" s="94">
        <f t="shared" si="3"/>
        <v>-73.686199629365348</v>
      </c>
      <c r="I32" s="82">
        <v>11251125.710000003</v>
      </c>
      <c r="J32" s="41">
        <f t="shared" si="4"/>
        <v>0.15083529200734719</v>
      </c>
      <c r="K32" s="76">
        <f t="shared" si="6"/>
        <v>-10455102.180000003</v>
      </c>
      <c r="L32" s="94">
        <f t="shared" si="5"/>
        <v>-92.924943241079475</v>
      </c>
      <c r="M32" s="72" t="s">
        <v>106</v>
      </c>
    </row>
    <row r="33" spans="1:16382">
      <c r="A33" s="21">
        <v>7153</v>
      </c>
      <c r="B33" s="22" t="s">
        <v>29</v>
      </c>
      <c r="C33" s="82">
        <v>246914.21</v>
      </c>
      <c r="D33" s="41">
        <f t="shared" si="1"/>
        <v>3.0998344088181387E-3</v>
      </c>
      <c r="E33" s="109">
        <v>978597.97415999998</v>
      </c>
      <c r="F33" s="41">
        <f t="shared" si="0"/>
        <v>1.2285609939990458E-2</v>
      </c>
      <c r="G33" s="76">
        <f t="shared" si="2"/>
        <v>-731683.76416000002</v>
      </c>
      <c r="H33" s="94">
        <f t="shared" si="3"/>
        <v>-74.768575398703035</v>
      </c>
      <c r="I33" s="82">
        <v>710075.91999999993</v>
      </c>
      <c r="J33" s="41">
        <f t="shared" si="4"/>
        <v>9.5194482313348608E-3</v>
      </c>
      <c r="K33" s="76">
        <f t="shared" si="6"/>
        <v>-463161.70999999996</v>
      </c>
      <c r="L33" s="94">
        <f t="shared" si="5"/>
        <v>-65.227068959048779</v>
      </c>
      <c r="M33" s="72" t="s">
        <v>107</v>
      </c>
    </row>
    <row r="34" spans="1:16382" s="3" customFormat="1" ht="15" customHeight="1">
      <c r="A34" s="21">
        <v>7155</v>
      </c>
      <c r="B34" s="22" t="s">
        <v>26</v>
      </c>
      <c r="C34" s="82">
        <v>1816077.5300000003</v>
      </c>
      <c r="D34" s="41">
        <f t="shared" si="1"/>
        <v>2.2799577296808701E-2</v>
      </c>
      <c r="E34" s="109">
        <v>1458957.98336</v>
      </c>
      <c r="F34" s="41">
        <f t="shared" si="0"/>
        <v>1.8316192323800436E-2</v>
      </c>
      <c r="G34" s="76">
        <f t="shared" si="2"/>
        <v>357119.54664000031</v>
      </c>
      <c r="H34" s="94">
        <f t="shared" si="3"/>
        <v>24.477712909699378</v>
      </c>
      <c r="I34" s="82">
        <v>1499610.8200000005</v>
      </c>
      <c r="J34" s="41">
        <f t="shared" si="4"/>
        <v>2.0104142622016565E-2</v>
      </c>
      <c r="K34" s="76">
        <f t="shared" si="6"/>
        <v>316466.70999999973</v>
      </c>
      <c r="L34" s="94">
        <f t="shared" si="5"/>
        <v>21.103255976774008</v>
      </c>
      <c r="M34" s="72" t="s">
        <v>104</v>
      </c>
      <c r="N34" s="1"/>
      <c r="O34" s="1"/>
      <c r="P34" s="1"/>
    </row>
    <row r="35" spans="1:16382" ht="15" hidden="1" customHeight="1">
      <c r="A35" s="18">
        <v>73</v>
      </c>
      <c r="B35" s="102" t="s">
        <v>188</v>
      </c>
      <c r="C35" s="108">
        <v>0</v>
      </c>
      <c r="D35" s="110">
        <f t="shared" si="1"/>
        <v>0</v>
      </c>
      <c r="E35" s="108"/>
      <c r="F35" s="40">
        <f t="shared" si="0"/>
        <v>0</v>
      </c>
      <c r="G35" s="20">
        <f t="shared" si="2"/>
        <v>0</v>
      </c>
      <c r="H35" s="89">
        <v>0</v>
      </c>
      <c r="I35" s="82">
        <v>0</v>
      </c>
      <c r="J35" s="40">
        <f t="shared" si="4"/>
        <v>0</v>
      </c>
      <c r="K35" s="20">
        <f t="shared" si="6"/>
        <v>0</v>
      </c>
      <c r="L35" s="89">
        <v>0</v>
      </c>
      <c r="M35" s="71" t="s">
        <v>108</v>
      </c>
    </row>
    <row r="36" spans="1:16382" ht="15" customHeight="1">
      <c r="A36" s="18">
        <v>74</v>
      </c>
      <c r="B36" s="19" t="s">
        <v>183</v>
      </c>
      <c r="C36" s="20">
        <v>12940959.239999998</v>
      </c>
      <c r="D36" s="40">
        <f t="shared" si="1"/>
        <v>0.16246465011173322</v>
      </c>
      <c r="E36" s="20">
        <v>13524001.581480004</v>
      </c>
      <c r="F36" s="40">
        <f t="shared" si="0"/>
        <v>0.1697843370261381</v>
      </c>
      <c r="G36" s="20">
        <f t="shared" si="2"/>
        <v>-583042.34148000553</v>
      </c>
      <c r="H36" s="89">
        <f t="shared" si="3"/>
        <v>-4.3111673565495039</v>
      </c>
      <c r="I36" s="20">
        <v>19936914.950000003</v>
      </c>
      <c r="J36" s="40">
        <f t="shared" si="4"/>
        <v>0.26727906751020519</v>
      </c>
      <c r="K36" s="20">
        <f t="shared" si="6"/>
        <v>-6995955.7100000046</v>
      </c>
      <c r="L36" s="89">
        <f t="shared" si="5"/>
        <v>-35.090462729791611</v>
      </c>
      <c r="M36" s="71" t="s">
        <v>109</v>
      </c>
    </row>
    <row r="37" spans="1:16382" s="34" customFormat="1" ht="15" customHeight="1">
      <c r="A37" s="31"/>
      <c r="B37" s="32" t="s">
        <v>72</v>
      </c>
      <c r="C37" s="33">
        <f>+C38+C48+C49++C50+C51+C52+C53+C54</f>
        <v>102982721.79999998</v>
      </c>
      <c r="D37" s="43">
        <f t="shared" si="1"/>
        <v>1.2928757099455142</v>
      </c>
      <c r="E37" s="33">
        <f>+E38+E48+E49++E50+E51+E52+E53+E54</f>
        <v>93111788.442076012</v>
      </c>
      <c r="F37" s="43">
        <f t="shared" si="0"/>
        <v>1.1689530775865118</v>
      </c>
      <c r="G37" s="33">
        <f t="shared" si="2"/>
        <v>9870933.3579239696</v>
      </c>
      <c r="H37" s="99">
        <f t="shared" si="3"/>
        <v>10.601163959023935</v>
      </c>
      <c r="I37" s="33">
        <f>+I38+I48+I49++I50+I51+I52+I53+I54</f>
        <v>75288271.633000001</v>
      </c>
      <c r="J37" s="43">
        <f t="shared" si="4"/>
        <v>1.0093326418350033</v>
      </c>
      <c r="K37" s="33">
        <f t="shared" si="6"/>
        <v>27694450.166999981</v>
      </c>
      <c r="L37" s="99">
        <f t="shared" si="5"/>
        <v>36.784547667662338</v>
      </c>
      <c r="M37" s="70" t="s">
        <v>110</v>
      </c>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c r="XFB37" s="1"/>
    </row>
    <row r="38" spans="1:16382" ht="15" customHeight="1">
      <c r="A38" s="18">
        <v>41</v>
      </c>
      <c r="B38" s="19" t="s">
        <v>69</v>
      </c>
      <c r="C38" s="69">
        <f>SUM(C39:C47)</f>
        <v>32963637.909999996</v>
      </c>
      <c r="D38" s="40">
        <f t="shared" si="1"/>
        <v>0.41383531159765979</v>
      </c>
      <c r="E38" s="69">
        <f>SUM(E39:E47)</f>
        <v>29716253.225800004</v>
      </c>
      <c r="F38" s="40">
        <f t="shared" si="0"/>
        <v>0.37306667870791177</v>
      </c>
      <c r="G38" s="20">
        <f t="shared" si="2"/>
        <v>3247384.6841999926</v>
      </c>
      <c r="H38" s="89">
        <f t="shared" si="3"/>
        <v>10.927974867910237</v>
      </c>
      <c r="I38" s="69">
        <f>SUM(I39:I47)</f>
        <v>23412347.18</v>
      </c>
      <c r="J38" s="40">
        <f t="shared" si="4"/>
        <v>0.31387154623416702</v>
      </c>
      <c r="K38" s="20">
        <f t="shared" si="6"/>
        <v>9551290.7299999967</v>
      </c>
      <c r="L38" s="89">
        <f t="shared" si="5"/>
        <v>40.795955469852203</v>
      </c>
      <c r="M38" s="71" t="s">
        <v>111</v>
      </c>
    </row>
    <row r="39" spans="1:16382" ht="15" customHeight="1">
      <c r="A39" s="21">
        <v>411</v>
      </c>
      <c r="B39" s="22" t="s">
        <v>30</v>
      </c>
      <c r="C39" s="23">
        <v>18882316.669999994</v>
      </c>
      <c r="D39" s="41">
        <f t="shared" si="1"/>
        <v>0.2370542178672759</v>
      </c>
      <c r="E39" s="23">
        <v>17922514.82144</v>
      </c>
      <c r="F39" s="41">
        <f>+E39/$E$2*100</f>
        <v>0.22500458007683233</v>
      </c>
      <c r="G39" s="23">
        <f>+C39-E39</f>
        <v>959801.84855999425</v>
      </c>
      <c r="H39" s="94">
        <f>+C39/E39*100-100</f>
        <v>5.355285561889005</v>
      </c>
      <c r="I39" s="23">
        <v>15008151.469999999</v>
      </c>
      <c r="J39" s="41">
        <f t="shared" si="4"/>
        <v>0.2012028811886723</v>
      </c>
      <c r="K39" s="23">
        <f t="shared" si="6"/>
        <v>3874165.1999999955</v>
      </c>
      <c r="L39" s="94">
        <f t="shared" si="5"/>
        <v>25.813740004850814</v>
      </c>
      <c r="M39" s="72" t="s">
        <v>112</v>
      </c>
    </row>
    <row r="40" spans="1:16382" ht="15" customHeight="1">
      <c r="A40" s="21">
        <v>412</v>
      </c>
      <c r="B40" s="22" t="s">
        <v>31</v>
      </c>
      <c r="C40" s="23">
        <v>1367743.48</v>
      </c>
      <c r="D40" s="41">
        <f t="shared" si="1"/>
        <v>1.7171058327265423E-2</v>
      </c>
      <c r="E40" s="23">
        <v>1196611.0234400001</v>
      </c>
      <c r="F40" s="41">
        <f t="shared" si="0"/>
        <v>1.5022610583774828E-2</v>
      </c>
      <c r="G40" s="23">
        <f t="shared" si="2"/>
        <v>171132.45655999985</v>
      </c>
      <c r="H40" s="94">
        <f t="shared" si="3"/>
        <v>14.301427381809575</v>
      </c>
      <c r="I40" s="23">
        <v>970100.97</v>
      </c>
      <c r="J40" s="41">
        <f t="shared" si="4"/>
        <v>1.3005406468484009E-2</v>
      </c>
      <c r="K40" s="23">
        <f t="shared" si="6"/>
        <v>397642.51</v>
      </c>
      <c r="L40" s="94">
        <f t="shared" si="5"/>
        <v>40.989806452827281</v>
      </c>
      <c r="M40" s="72" t="s">
        <v>113</v>
      </c>
    </row>
    <row r="41" spans="1:16382" ht="15" customHeight="1">
      <c r="A41" s="21">
        <v>413</v>
      </c>
      <c r="B41" s="22" t="s">
        <v>73</v>
      </c>
      <c r="C41" s="23">
        <v>2353866.9699999997</v>
      </c>
      <c r="D41" s="41">
        <f t="shared" si="1"/>
        <v>2.9551145830717853E-2</v>
      </c>
      <c r="E41" s="107">
        <v>1975342.5780400001</v>
      </c>
      <c r="F41" s="41">
        <f t="shared" si="0"/>
        <v>2.4799038065131698E-2</v>
      </c>
      <c r="G41" s="23">
        <f t="shared" si="2"/>
        <v>378524.39195999969</v>
      </c>
      <c r="H41" s="94">
        <f t="shared" si="3"/>
        <v>19.162468129228699</v>
      </c>
      <c r="I41" s="23">
        <v>1934892.5899999999</v>
      </c>
      <c r="J41" s="41">
        <f t="shared" si="4"/>
        <v>2.5939634516402736E-2</v>
      </c>
      <c r="K41" s="23">
        <f t="shared" si="6"/>
        <v>418974.37999999989</v>
      </c>
      <c r="L41" s="94">
        <f t="shared" si="5"/>
        <v>21.653624711023369</v>
      </c>
      <c r="M41" s="72" t="s">
        <v>114</v>
      </c>
    </row>
    <row r="42" spans="1:16382" ht="15" customHeight="1">
      <c r="A42" s="21">
        <v>414</v>
      </c>
      <c r="B42" s="22" t="s">
        <v>74</v>
      </c>
      <c r="C42" s="23">
        <v>3300554.99</v>
      </c>
      <c r="D42" s="41">
        <f t="shared" si="1"/>
        <v>4.1436148718206244E-2</v>
      </c>
      <c r="E42" s="107">
        <v>2854713.3437600005</v>
      </c>
      <c r="F42" s="41">
        <f t="shared" si="0"/>
        <v>3.5838920126547325E-2</v>
      </c>
      <c r="G42" s="23">
        <f t="shared" si="2"/>
        <v>445841.64623999968</v>
      </c>
      <c r="H42" s="94">
        <f t="shared" si="3"/>
        <v>15.617737844486072</v>
      </c>
      <c r="I42" s="23">
        <v>1932185.7200000002</v>
      </c>
      <c r="J42" s="41">
        <f t="shared" si="4"/>
        <v>2.5903345567421125E-2</v>
      </c>
      <c r="K42" s="23">
        <f t="shared" si="6"/>
        <v>1368369.27</v>
      </c>
      <c r="L42" s="94">
        <f t="shared" si="5"/>
        <v>70.819758982588894</v>
      </c>
      <c r="M42" s="72" t="s">
        <v>115</v>
      </c>
    </row>
    <row r="43" spans="1:16382" ht="15.75" customHeight="1">
      <c r="A43" s="21">
        <v>415</v>
      </c>
      <c r="B43" s="22" t="s">
        <v>32</v>
      </c>
      <c r="C43" s="23">
        <v>2072468.1800000002</v>
      </c>
      <c r="D43" s="41">
        <f t="shared" si="1"/>
        <v>2.6018381751073395E-2</v>
      </c>
      <c r="E43" s="23">
        <v>1435636.6562400002</v>
      </c>
      <c r="F43" s="41">
        <f t="shared" si="0"/>
        <v>1.8023409448866348E-2</v>
      </c>
      <c r="G43" s="23">
        <f t="shared" si="2"/>
        <v>636831.52376000001</v>
      </c>
      <c r="H43" s="94">
        <f t="shared" si="3"/>
        <v>44.358823034505946</v>
      </c>
      <c r="I43" s="23">
        <v>660251.77</v>
      </c>
      <c r="J43" s="41">
        <f t="shared" si="4"/>
        <v>8.8514937165623236E-3</v>
      </c>
      <c r="K43" s="23">
        <f t="shared" si="6"/>
        <v>1412216.4100000001</v>
      </c>
      <c r="L43" s="94">
        <f t="shared" si="5"/>
        <v>213.89059055456983</v>
      </c>
      <c r="M43" s="72" t="s">
        <v>116</v>
      </c>
    </row>
    <row r="44" spans="1:16382" ht="15" customHeight="1">
      <c r="A44" s="21">
        <v>416</v>
      </c>
      <c r="B44" s="22" t="s">
        <v>33</v>
      </c>
      <c r="C44" s="23">
        <v>564191.62</v>
      </c>
      <c r="D44" s="41">
        <f t="shared" si="1"/>
        <v>7.0830293519471722E-3</v>
      </c>
      <c r="E44" s="23">
        <v>624547.40384000016</v>
      </c>
      <c r="F44" s="41">
        <f t="shared" si="0"/>
        <v>7.8407538082205571E-3</v>
      </c>
      <c r="G44" s="23">
        <f t="shared" si="2"/>
        <v>-60355.783840000164</v>
      </c>
      <c r="H44" s="94">
        <f t="shared" si="3"/>
        <v>-9.6639235819259568</v>
      </c>
      <c r="I44" s="23">
        <v>477122.7</v>
      </c>
      <c r="J44" s="41">
        <f t="shared" si="4"/>
        <v>6.3964214455331948E-3</v>
      </c>
      <c r="K44" s="23">
        <f t="shared" si="6"/>
        <v>87068.919999999984</v>
      </c>
      <c r="L44" s="94">
        <f t="shared" si="5"/>
        <v>18.248748173163847</v>
      </c>
      <c r="M44" s="72" t="s">
        <v>117</v>
      </c>
    </row>
    <row r="45" spans="1:16382" ht="15" customHeight="1">
      <c r="A45" s="21">
        <v>417</v>
      </c>
      <c r="B45" s="22" t="s">
        <v>34</v>
      </c>
      <c r="C45" s="23">
        <v>155033.47999999998</v>
      </c>
      <c r="D45" s="41">
        <f t="shared" si="1"/>
        <v>1.9463364049514147E-3</v>
      </c>
      <c r="E45" s="23">
        <v>135254.08140000002</v>
      </c>
      <c r="F45" s="41">
        <f t="shared" si="0"/>
        <v>1.6980199538001862E-3</v>
      </c>
      <c r="G45" s="23">
        <f t="shared" si="2"/>
        <v>19779.398599999957</v>
      </c>
      <c r="H45" s="94">
        <f t="shared" si="3"/>
        <v>14.623882987681853</v>
      </c>
      <c r="I45" s="23">
        <v>113537.37000000001</v>
      </c>
      <c r="J45" s="41">
        <f t="shared" si="4"/>
        <v>1.5221092359207335E-3</v>
      </c>
      <c r="K45" s="23">
        <f t="shared" si="6"/>
        <v>41496.109999999971</v>
      </c>
      <c r="L45" s="94">
        <f t="shared" si="5"/>
        <v>36.548415733075359</v>
      </c>
      <c r="M45" s="72" t="s">
        <v>118</v>
      </c>
    </row>
    <row r="46" spans="1:16382" ht="15" customHeight="1">
      <c r="A46" s="21">
        <v>418</v>
      </c>
      <c r="B46" s="22" t="s">
        <v>35</v>
      </c>
      <c r="C46" s="23">
        <v>664393.87</v>
      </c>
      <c r="D46" s="41">
        <f t="shared" si="1"/>
        <v>8.3409981921811829E-3</v>
      </c>
      <c r="E46" s="23">
        <v>1250420.9418800003</v>
      </c>
      <c r="F46" s="41">
        <f t="shared" si="0"/>
        <v>1.5698156299495322E-2</v>
      </c>
      <c r="G46" s="23">
        <f t="shared" si="2"/>
        <v>-586027.07188000029</v>
      </c>
      <c r="H46" s="94">
        <f t="shared" si="3"/>
        <v>-46.866383331593283</v>
      </c>
      <c r="I46" s="23">
        <v>214811.26999999996</v>
      </c>
      <c r="J46" s="41">
        <f t="shared" si="4"/>
        <v>2.8798114492775573E-3</v>
      </c>
      <c r="K46" s="23">
        <f t="shared" si="6"/>
        <v>449582.60000000003</v>
      </c>
      <c r="L46" s="94">
        <f t="shared" si="5"/>
        <v>209.29190540142525</v>
      </c>
      <c r="M46" s="72" t="s">
        <v>119</v>
      </c>
    </row>
    <row r="47" spans="1:16382" ht="15" customHeight="1">
      <c r="A47" s="21">
        <v>419</v>
      </c>
      <c r="B47" s="22" t="s">
        <v>36</v>
      </c>
      <c r="C47" s="23">
        <v>3603068.6500000004</v>
      </c>
      <c r="D47" s="41">
        <f t="shared" si="1"/>
        <v>4.523399515404123E-2</v>
      </c>
      <c r="E47" s="23">
        <v>2321212.3757599997</v>
      </c>
      <c r="F47" s="41">
        <f t="shared" si="0"/>
        <v>2.9141190345243172E-2</v>
      </c>
      <c r="G47" s="23">
        <f t="shared" si="2"/>
        <v>1281856.2742400006</v>
      </c>
      <c r="H47" s="94">
        <f t="shared" si="3"/>
        <v>55.223567116313603</v>
      </c>
      <c r="I47" s="23">
        <v>2101293.3199999998</v>
      </c>
      <c r="J47" s="41">
        <f t="shared" si="4"/>
        <v>2.8170442645893069E-2</v>
      </c>
      <c r="K47" s="23">
        <f t="shared" si="6"/>
        <v>1501775.3300000005</v>
      </c>
      <c r="L47" s="94">
        <f t="shared" si="5"/>
        <v>71.469095518754187</v>
      </c>
      <c r="M47" s="72" t="s">
        <v>120</v>
      </c>
    </row>
    <row r="48" spans="1:16382" ht="15" customHeight="1">
      <c r="A48" s="18">
        <v>42</v>
      </c>
      <c r="B48" s="19" t="s">
        <v>37</v>
      </c>
      <c r="C48" s="20">
        <v>507183.6</v>
      </c>
      <c r="D48" s="40">
        <f t="shared" si="1"/>
        <v>6.3673337183317849E-3</v>
      </c>
      <c r="E48" s="20">
        <v>408870.25536000007</v>
      </c>
      <c r="F48" s="40">
        <f t="shared" si="0"/>
        <v>5.1330787576267366E-3</v>
      </c>
      <c r="G48" s="20">
        <f t="shared" si="2"/>
        <v>98313.344639999908</v>
      </c>
      <c r="H48" s="89">
        <f t="shared" si="3"/>
        <v>24.04512026765984</v>
      </c>
      <c r="I48" s="20">
        <v>338373.35</v>
      </c>
      <c r="J48" s="40">
        <f t="shared" si="4"/>
        <v>4.5363143538064941E-3</v>
      </c>
      <c r="K48" s="20">
        <f t="shared" si="6"/>
        <v>168810.25</v>
      </c>
      <c r="L48" s="89">
        <f t="shared" si="5"/>
        <v>49.888754536963404</v>
      </c>
      <c r="M48" s="71" t="s">
        <v>121</v>
      </c>
    </row>
    <row r="49" spans="1:16382" ht="15" customHeight="1">
      <c r="A49" s="18">
        <v>43</v>
      </c>
      <c r="B49" s="19" t="s">
        <v>173</v>
      </c>
      <c r="C49" s="20">
        <v>30426287.280000001</v>
      </c>
      <c r="D49" s="40">
        <f t="shared" si="1"/>
        <v>0.38198065734300851</v>
      </c>
      <c r="E49" s="20">
        <v>26645734.629395999</v>
      </c>
      <c r="F49" s="40">
        <f t="shared" si="0"/>
        <v>0.33451847527300571</v>
      </c>
      <c r="G49" s="20">
        <f t="shared" si="2"/>
        <v>3780552.6506040022</v>
      </c>
      <c r="H49" s="89">
        <f t="shared" si="3"/>
        <v>14.188209494637974</v>
      </c>
      <c r="I49" s="20">
        <v>20592518.072999999</v>
      </c>
      <c r="J49" s="40">
        <f t="shared" si="4"/>
        <v>0.27606824034921645</v>
      </c>
      <c r="K49" s="20">
        <f t="shared" si="6"/>
        <v>9833769.2070000023</v>
      </c>
      <c r="L49" s="89">
        <f t="shared" si="5"/>
        <v>47.754088024298511</v>
      </c>
      <c r="M49" s="71" t="s">
        <v>127</v>
      </c>
    </row>
    <row r="50" spans="1:16382" ht="15" customHeight="1">
      <c r="A50" s="18">
        <v>44</v>
      </c>
      <c r="B50" s="19" t="s">
        <v>65</v>
      </c>
      <c r="C50" s="20">
        <v>26606381.18</v>
      </c>
      <c r="D50" s="40">
        <f t="shared" si="1"/>
        <v>0.33402442036809199</v>
      </c>
      <c r="E50" s="20">
        <v>28818864.782280002</v>
      </c>
      <c r="F50" s="40">
        <f t="shared" si="0"/>
        <v>0.36180059736209108</v>
      </c>
      <c r="G50" s="20">
        <f t="shared" si="2"/>
        <v>-2212483.6022800021</v>
      </c>
      <c r="H50" s="89">
        <f t="shared" si="3"/>
        <v>-7.6772059517084159</v>
      </c>
      <c r="I50" s="20">
        <v>16325835.549999997</v>
      </c>
      <c r="J50" s="40">
        <f t="shared" si="4"/>
        <v>0.21886807026424904</v>
      </c>
      <c r="K50" s="20">
        <f t="shared" si="6"/>
        <v>10280545.630000003</v>
      </c>
      <c r="L50" s="89">
        <f t="shared" si="5"/>
        <v>62.971022821554783</v>
      </c>
      <c r="M50" s="71" t="s">
        <v>128</v>
      </c>
    </row>
    <row r="51" spans="1:16382" ht="15" customHeight="1">
      <c r="A51" s="18">
        <v>45</v>
      </c>
      <c r="B51" s="19" t="s">
        <v>44</v>
      </c>
      <c r="C51" s="20">
        <v>15033.6</v>
      </c>
      <c r="D51" s="40">
        <f t="shared" si="1"/>
        <v>1.8873628443016044E-4</v>
      </c>
      <c r="E51" s="20">
        <v>0</v>
      </c>
      <c r="F51" s="40">
        <f t="shared" si="0"/>
        <v>0</v>
      </c>
      <c r="G51" s="20">
        <f t="shared" si="2"/>
        <v>15033.6</v>
      </c>
      <c r="H51" s="89">
        <f>+IFERROR(C51/E51*100-100,0)</f>
        <v>0</v>
      </c>
      <c r="I51" s="20">
        <v>0</v>
      </c>
      <c r="J51" s="40">
        <f t="shared" si="4"/>
        <v>0</v>
      </c>
      <c r="K51" s="20">
        <f t="shared" si="6"/>
        <v>15033.6</v>
      </c>
      <c r="L51" s="89">
        <f>+IFERROR(C51/I51*100-100,0)</f>
        <v>0</v>
      </c>
      <c r="M51" s="71" t="s">
        <v>129</v>
      </c>
    </row>
    <row r="52" spans="1:16382" ht="15" customHeight="1">
      <c r="A52" s="18">
        <v>462</v>
      </c>
      <c r="B52" s="19" t="s">
        <v>45</v>
      </c>
      <c r="C52" s="20">
        <v>0</v>
      </c>
      <c r="D52" s="40">
        <f t="shared" si="1"/>
        <v>0</v>
      </c>
      <c r="E52" s="20">
        <v>0</v>
      </c>
      <c r="F52" s="40">
        <f t="shared" si="0"/>
        <v>0</v>
      </c>
      <c r="G52" s="20">
        <f t="shared" si="2"/>
        <v>0</v>
      </c>
      <c r="H52" s="89">
        <v>0</v>
      </c>
      <c r="I52" s="20">
        <v>0</v>
      </c>
      <c r="J52" s="40">
        <f t="shared" si="4"/>
        <v>0</v>
      </c>
      <c r="K52" s="20">
        <f t="shared" si="6"/>
        <v>0</v>
      </c>
      <c r="L52" s="89">
        <f>+IFERROR(C52/I52*100-100,0)</f>
        <v>0</v>
      </c>
      <c r="M52" s="71" t="s">
        <v>130</v>
      </c>
    </row>
    <row r="53" spans="1:16382" ht="15" customHeight="1">
      <c r="A53" s="18">
        <v>463</v>
      </c>
      <c r="B53" s="19" t="s">
        <v>46</v>
      </c>
      <c r="C53" s="20">
        <v>11454529.629999999</v>
      </c>
      <c r="D53" s="40">
        <f>+C53/$C$2*100</f>
        <v>0.14380357081879128</v>
      </c>
      <c r="E53" s="20">
        <v>6665826.8370400006</v>
      </c>
      <c r="F53" s="40">
        <f>+E53/$E$2*100</f>
        <v>8.3684772102342639E-2</v>
      </c>
      <c r="G53" s="20">
        <f>+C53-E53</f>
        <v>4788702.7929599984</v>
      </c>
      <c r="H53" s="89">
        <f>+C53/E53*100-100</f>
        <v>71.839591847040083</v>
      </c>
      <c r="I53" s="20">
        <v>14084951.900000002</v>
      </c>
      <c r="J53" s="40">
        <v>0</v>
      </c>
      <c r="K53" s="20">
        <f>+C53-I53</f>
        <v>-2630422.2700000033</v>
      </c>
      <c r="L53" s="89">
        <f>+C53/I53*100-100</f>
        <v>-18.675408256097796</v>
      </c>
      <c r="M53" s="71" t="s">
        <v>131</v>
      </c>
    </row>
    <row r="54" spans="1:16382" ht="15" customHeight="1">
      <c r="A54" s="18">
        <v>47</v>
      </c>
      <c r="B54" s="19" t="s">
        <v>47</v>
      </c>
      <c r="C54" s="20">
        <v>1009668.6</v>
      </c>
      <c r="D54" s="40">
        <f t="shared" si="1"/>
        <v>1.2675679815200744E-2</v>
      </c>
      <c r="E54" s="20">
        <v>856238.71219999995</v>
      </c>
      <c r="F54" s="40">
        <f t="shared" si="0"/>
        <v>1.0749475383533783E-2</v>
      </c>
      <c r="G54" s="20">
        <f t="shared" si="2"/>
        <v>153429.88780000003</v>
      </c>
      <c r="H54" s="89">
        <f t="shared" si="3"/>
        <v>17.919055237035565</v>
      </c>
      <c r="I54" s="20">
        <v>534245.57999999996</v>
      </c>
      <c r="J54" s="40">
        <f t="shared" si="4"/>
        <v>7.1622244866851228E-3</v>
      </c>
      <c r="K54" s="20">
        <f t="shared" si="6"/>
        <v>475423.02</v>
      </c>
      <c r="L54" s="89">
        <f t="shared" si="5"/>
        <v>88.989602871398574</v>
      </c>
      <c r="M54" s="71" t="s">
        <v>132</v>
      </c>
    </row>
    <row r="55" spans="1:16382" s="34" customFormat="1" ht="15" customHeight="1">
      <c r="A55" s="31"/>
      <c r="B55" s="32" t="s">
        <v>77</v>
      </c>
      <c r="C55" s="33">
        <f>+C6-C37</f>
        <v>-17171427.179999992</v>
      </c>
      <c r="D55" s="43">
        <f t="shared" si="1"/>
        <v>-0.21557520250081597</v>
      </c>
      <c r="E55" s="33">
        <f>+E6-E37</f>
        <v>-1390466.0399160236</v>
      </c>
      <c r="F55" s="43">
        <f t="shared" si="0"/>
        <v>-1.7456324100685761E-2</v>
      </c>
      <c r="G55" s="33">
        <f t="shared" si="2"/>
        <v>-15780961.140083969</v>
      </c>
      <c r="H55" s="99">
        <f t="shared" si="3"/>
        <v>1134.9404219204844</v>
      </c>
      <c r="I55" s="33">
        <f>+I6-I37</f>
        <v>17891457.416999996</v>
      </c>
      <c r="J55" s="43">
        <f t="shared" si="4"/>
        <v>0.23985717282774999</v>
      </c>
      <c r="K55" s="33">
        <f t="shared" si="6"/>
        <v>-35062884.596999988</v>
      </c>
      <c r="L55" s="99">
        <f t="shared" si="5"/>
        <v>-195.97556409062656</v>
      </c>
      <c r="M55" s="70" t="s">
        <v>134</v>
      </c>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c r="XFB55" s="1"/>
    </row>
    <row r="56" spans="1:16382" ht="15" hidden="1" customHeight="1">
      <c r="A56" s="18"/>
      <c r="B56" s="19" t="s">
        <v>182</v>
      </c>
      <c r="C56" s="20">
        <v>0</v>
      </c>
      <c r="D56" s="40">
        <f>+C56/$C$2*100</f>
        <v>0</v>
      </c>
      <c r="E56" s="20">
        <v>0</v>
      </c>
      <c r="F56" s="40">
        <f>+E56/$E$2*100</f>
        <v>0</v>
      </c>
      <c r="G56" s="20">
        <f>+C56-E56</f>
        <v>0</v>
      </c>
      <c r="H56" s="89" t="e">
        <f>+C56/E56*100-100</f>
        <v>#DIV/0!</v>
      </c>
      <c r="I56" s="20">
        <v>0</v>
      </c>
      <c r="J56" s="40">
        <f t="shared" si="4"/>
        <v>0</v>
      </c>
      <c r="K56" s="20">
        <f>+C56-I56</f>
        <v>0</v>
      </c>
      <c r="L56" s="89" t="e">
        <f>+C56/I56*100-100</f>
        <v>#DIV/0!</v>
      </c>
      <c r="M56" s="71" t="s">
        <v>133</v>
      </c>
    </row>
    <row r="57" spans="1:16382" s="34" customFormat="1" ht="15" customHeight="1">
      <c r="A57" s="31"/>
      <c r="B57" s="32" t="s">
        <v>59</v>
      </c>
      <c r="C57" s="33">
        <f>+C55-C56</f>
        <v>-17171427.179999992</v>
      </c>
      <c r="D57" s="43">
        <f t="shared" si="1"/>
        <v>-0.21557520250081597</v>
      </c>
      <c r="E57" s="33">
        <f>+E55-E56</f>
        <v>-1390466.0399160236</v>
      </c>
      <c r="F57" s="43">
        <f t="shared" si="0"/>
        <v>-1.7456324100685761E-2</v>
      </c>
      <c r="G57" s="33">
        <f t="shared" si="2"/>
        <v>-15780961.140083969</v>
      </c>
      <c r="H57" s="99">
        <f t="shared" si="3"/>
        <v>1134.9404219204844</v>
      </c>
      <c r="I57" s="33">
        <f>+I55-I56</f>
        <v>17891457.416999996</v>
      </c>
      <c r="J57" s="43">
        <f t="shared" si="4"/>
        <v>0.23985717282774999</v>
      </c>
      <c r="K57" s="33">
        <f t="shared" si="6"/>
        <v>-35062884.596999988</v>
      </c>
      <c r="L57" s="99">
        <f t="shared" si="5"/>
        <v>-195.97556409062656</v>
      </c>
      <c r="M57" s="70" t="s">
        <v>137</v>
      </c>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row>
    <row r="58" spans="1:16382" s="34" customFormat="1" ht="15" customHeight="1">
      <c r="A58" s="31"/>
      <c r="B58" s="32" t="s">
        <v>75</v>
      </c>
      <c r="C58" s="33">
        <f>+C57+C44</f>
        <v>-16607235.559999993</v>
      </c>
      <c r="D58" s="43">
        <f t="shared" si="1"/>
        <v>-0.20849217314886878</v>
      </c>
      <c r="E58" s="33">
        <f>+E57+E44</f>
        <v>-765918.63607602345</v>
      </c>
      <c r="F58" s="43">
        <f t="shared" si="0"/>
        <v>-9.6155702924652052E-3</v>
      </c>
      <c r="G58" s="33">
        <f t="shared" si="2"/>
        <v>-15841316.923923969</v>
      </c>
      <c r="H58" s="99">
        <f t="shared" si="3"/>
        <v>2068.2767304217405</v>
      </c>
      <c r="I58" s="33">
        <f>+I57+I44</f>
        <v>18368580.116999995</v>
      </c>
      <c r="J58" s="43">
        <f t="shared" si="4"/>
        <v>0.24625359427328319</v>
      </c>
      <c r="K58" s="33">
        <f t="shared" si="6"/>
        <v>-34975815.676999986</v>
      </c>
      <c r="L58" s="99">
        <f t="shared" si="5"/>
        <v>-190.41110120770909</v>
      </c>
      <c r="M58" s="70" t="s">
        <v>136</v>
      </c>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c r="XFB58" s="1"/>
    </row>
    <row r="59" spans="1:16382" s="34" customFormat="1" ht="15" customHeight="1">
      <c r="A59" s="31"/>
      <c r="B59" s="32" t="s">
        <v>76</v>
      </c>
      <c r="C59" s="33">
        <f>+C6-(C37-C50)</f>
        <v>9434954.0000000149</v>
      </c>
      <c r="D59" s="43">
        <f t="shared" si="1"/>
        <v>0.11844921786727616</v>
      </c>
      <c r="E59" s="33">
        <f>+E6-(E37-E50)</f>
        <v>27428398.742363974</v>
      </c>
      <c r="F59" s="43">
        <f t="shared" si="0"/>
        <v>0.34434427326140526</v>
      </c>
      <c r="G59" s="33">
        <f t="shared" si="2"/>
        <v>-17993444.74236396</v>
      </c>
      <c r="H59" s="99">
        <f t="shared" si="3"/>
        <v>-65.60151364057775</v>
      </c>
      <c r="I59" s="33">
        <f>+I6-(I37-I50)</f>
        <v>34217292.966999993</v>
      </c>
      <c r="J59" s="43">
        <f t="shared" si="4"/>
        <v>0.45872524309199897</v>
      </c>
      <c r="K59" s="33">
        <f t="shared" si="6"/>
        <v>-24782338.966999978</v>
      </c>
      <c r="L59" s="99">
        <f t="shared" si="5"/>
        <v>-72.426357604912468</v>
      </c>
      <c r="M59" s="70" t="s">
        <v>135</v>
      </c>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c r="XFA59" s="1"/>
      <c r="XFB59" s="1"/>
    </row>
    <row r="60" spans="1:16382" s="34" customFormat="1" ht="15" customHeight="1">
      <c r="A60" s="31"/>
      <c r="B60" s="32" t="s">
        <v>0</v>
      </c>
      <c r="C60" s="33">
        <f>+C61+C62</f>
        <v>3255502.39</v>
      </c>
      <c r="D60" s="43">
        <f t="shared" si="1"/>
        <v>4.0870544982047355E-2</v>
      </c>
      <c r="E60" s="33">
        <f>+E61+E62</f>
        <v>3113167.8979645222</v>
      </c>
      <c r="F60" s="43">
        <f t="shared" si="0"/>
        <v>3.908363544786856E-2</v>
      </c>
      <c r="G60" s="33">
        <f t="shared" si="2"/>
        <v>142334.49203547789</v>
      </c>
      <c r="H60" s="99">
        <f t="shared" si="3"/>
        <v>4.5720146391250012</v>
      </c>
      <c r="I60" s="33">
        <f>+I61+I62</f>
        <v>2450930.06</v>
      </c>
      <c r="J60" s="43">
        <f t="shared" si="4"/>
        <v>3.2857756709722595E-2</v>
      </c>
      <c r="K60" s="33">
        <f t="shared" si="6"/>
        <v>804572.33000000007</v>
      </c>
      <c r="L60" s="99">
        <f t="shared" si="5"/>
        <v>32.827225188139408</v>
      </c>
      <c r="M60" s="70" t="s">
        <v>138</v>
      </c>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c r="XFA60" s="1"/>
      <c r="XFB60" s="1"/>
    </row>
    <row r="61" spans="1:16382">
      <c r="A61" s="21">
        <v>4611</v>
      </c>
      <c r="B61" s="22" t="s">
        <v>52</v>
      </c>
      <c r="C61" s="23">
        <v>2382034.5100000002</v>
      </c>
      <c r="D61" s="41">
        <f t="shared" si="1"/>
        <v>2.9904769503100913E-2</v>
      </c>
      <c r="E61" s="23">
        <v>2368684.2948110402</v>
      </c>
      <c r="F61" s="41">
        <f t="shared" si="0"/>
        <v>2.9737166932119415E-2</v>
      </c>
      <c r="G61" s="23">
        <f t="shared" si="2"/>
        <v>13350.215188960079</v>
      </c>
      <c r="H61" s="94">
        <f t="shared" si="3"/>
        <v>0.56361310868678061</v>
      </c>
      <c r="I61" s="23">
        <v>1851019.41</v>
      </c>
      <c r="J61" s="41">
        <f t="shared" si="4"/>
        <v>2.4815210532263925E-2</v>
      </c>
      <c r="K61" s="23">
        <f t="shared" si="6"/>
        <v>531015.10000000033</v>
      </c>
      <c r="L61" s="94">
        <f t="shared" si="5"/>
        <v>28.687711059712797</v>
      </c>
      <c r="M61" s="72" t="s">
        <v>139</v>
      </c>
    </row>
    <row r="62" spans="1:16382" ht="15" customHeight="1">
      <c r="A62" s="21">
        <v>4612</v>
      </c>
      <c r="B62" s="22" t="s">
        <v>53</v>
      </c>
      <c r="C62" s="23">
        <v>873467.88</v>
      </c>
      <c r="D62" s="41">
        <f t="shared" si="1"/>
        <v>1.0965775478946444E-2</v>
      </c>
      <c r="E62" s="23">
        <v>744483.60315348208</v>
      </c>
      <c r="F62" s="41">
        <f t="shared" si="0"/>
        <v>9.3464685157491414E-3</v>
      </c>
      <c r="G62" s="23">
        <f t="shared" si="2"/>
        <v>128984.27684651793</v>
      </c>
      <c r="H62" s="94">
        <f t="shared" si="3"/>
        <v>17.32533480927809</v>
      </c>
      <c r="I62" s="23">
        <v>599910.65</v>
      </c>
      <c r="J62" s="41">
        <f t="shared" si="4"/>
        <v>8.0425461774586687E-3</v>
      </c>
      <c r="K62" s="23">
        <f t="shared" si="6"/>
        <v>273557.23</v>
      </c>
      <c r="L62" s="94">
        <f t="shared" si="5"/>
        <v>45.599662216365033</v>
      </c>
      <c r="M62" s="72" t="s">
        <v>140</v>
      </c>
    </row>
    <row r="63" spans="1:16382" ht="15" hidden="1" customHeight="1">
      <c r="A63" s="21">
        <v>463</v>
      </c>
      <c r="B63" s="22" t="s">
        <v>46</v>
      </c>
      <c r="C63" s="23"/>
      <c r="D63" s="41"/>
      <c r="E63" s="23"/>
      <c r="F63" s="41"/>
      <c r="G63" s="23"/>
      <c r="H63" s="94"/>
      <c r="I63" s="23"/>
      <c r="J63" s="41">
        <f t="shared" si="4"/>
        <v>0</v>
      </c>
      <c r="K63" s="23"/>
      <c r="L63" s="94"/>
      <c r="M63" s="72"/>
    </row>
    <row r="64" spans="1:16382" s="34" customFormat="1" ht="15" customHeight="1">
      <c r="A64" s="31">
        <v>4418</v>
      </c>
      <c r="B64" s="32" t="s">
        <v>63</v>
      </c>
      <c r="C64" s="33">
        <v>0</v>
      </c>
      <c r="D64" s="43">
        <f t="shared" si="1"/>
        <v>0</v>
      </c>
      <c r="E64" s="33">
        <v>0</v>
      </c>
      <c r="F64" s="43">
        <f t="shared" ref="F64:F73" si="25">+E64/$E$2*100</f>
        <v>0</v>
      </c>
      <c r="G64" s="33">
        <f t="shared" si="2"/>
        <v>0</v>
      </c>
      <c r="H64" s="99">
        <f>+IFERROR(C64/E64*100-100,0)</f>
        <v>0</v>
      </c>
      <c r="I64" s="33">
        <v>0</v>
      </c>
      <c r="J64" s="43">
        <f t="shared" si="4"/>
        <v>0</v>
      </c>
      <c r="K64" s="33">
        <f t="shared" si="6"/>
        <v>0</v>
      </c>
      <c r="L64" s="99">
        <f>+IFERROR(C64/I64*100-100,0)</f>
        <v>0</v>
      </c>
      <c r="M64" s="70" t="s">
        <v>141</v>
      </c>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c r="XFA64" s="1"/>
      <c r="XFB64" s="1"/>
    </row>
    <row r="65" spans="1:16382" s="34" customFormat="1" ht="15" customHeight="1">
      <c r="A65" s="31">
        <v>45</v>
      </c>
      <c r="B65" s="32" t="s">
        <v>44</v>
      </c>
      <c r="C65" s="33">
        <v>0</v>
      </c>
      <c r="D65" s="43">
        <f t="shared" si="1"/>
        <v>0</v>
      </c>
      <c r="E65" s="33">
        <v>0</v>
      </c>
      <c r="F65" s="43">
        <f t="shared" si="25"/>
        <v>0</v>
      </c>
      <c r="G65" s="33">
        <f t="shared" si="2"/>
        <v>0</v>
      </c>
      <c r="H65" s="99">
        <f>+IFERROR(C65/E65*100-100,0)</f>
        <v>0</v>
      </c>
      <c r="I65" s="33">
        <v>184396.15</v>
      </c>
      <c r="J65" s="43">
        <f t="shared" si="4"/>
        <v>2.4720590496611367E-3</v>
      </c>
      <c r="K65" s="33">
        <f t="shared" si="6"/>
        <v>-184396.15</v>
      </c>
      <c r="L65" s="99">
        <f>+IFERROR(C65/I65*100-100,0)</f>
        <v>-100</v>
      </c>
      <c r="M65" s="70" t="s">
        <v>129</v>
      </c>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c r="XFA65" s="1"/>
      <c r="XFB65" s="1"/>
    </row>
    <row r="66" spans="1:16382" s="34" customFormat="1" ht="15" customHeight="1">
      <c r="A66" s="31"/>
      <c r="B66" s="32" t="s">
        <v>54</v>
      </c>
      <c r="C66" s="33">
        <f>+C57-C60-C64-C65</f>
        <v>-20426929.569999993</v>
      </c>
      <c r="D66" s="43">
        <f t="shared" si="1"/>
        <v>-0.25644574748286331</v>
      </c>
      <c r="E66" s="33">
        <f>+E57-E60-E64-E65</f>
        <v>-4503633.9378805459</v>
      </c>
      <c r="F66" s="43">
        <f t="shared" si="25"/>
        <v>-5.6539959548554321E-2</v>
      </c>
      <c r="G66" s="33">
        <f t="shared" ref="G66:G73" si="26">+C66-E66</f>
        <v>-15923295.632119447</v>
      </c>
      <c r="H66" s="99">
        <f t="shared" ref="H66:H73" si="27">+C66/E66*100-100</f>
        <v>353.56549514797166</v>
      </c>
      <c r="I66" s="33">
        <f>+I57-I60-I64-I65</f>
        <v>15256131.206999995</v>
      </c>
      <c r="J66" s="43">
        <f t="shared" si="4"/>
        <v>0.20452735706836625</v>
      </c>
      <c r="K66" s="33">
        <f t="shared" ref="K66:K73" si="28">+C66-I66</f>
        <v>-35683060.776999988</v>
      </c>
      <c r="L66" s="99">
        <f t="shared" ref="L66:L73" si="29">+C66/I66*100-100</f>
        <v>-233.8932478545247</v>
      </c>
      <c r="M66" s="70" t="s">
        <v>142</v>
      </c>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c r="XFA66" s="1"/>
      <c r="XFB66" s="1"/>
    </row>
    <row r="67" spans="1:16382" s="34" customFormat="1" ht="15" customHeight="1">
      <c r="A67" s="31"/>
      <c r="B67" s="32" t="s">
        <v>48</v>
      </c>
      <c r="C67" s="33">
        <f>+SUM(C68:C73)+C56</f>
        <v>20426929.569999993</v>
      </c>
      <c r="D67" s="43">
        <f t="shared" ref="D67:D73" si="30">+C67/$C$2*100</f>
        <v>0.25644574748286331</v>
      </c>
      <c r="E67" s="33">
        <f>+SUM(E68:E73)+E56</f>
        <v>4503633.9378805459</v>
      </c>
      <c r="F67" s="43">
        <f t="shared" si="25"/>
        <v>5.6539959548554321E-2</v>
      </c>
      <c r="G67" s="33">
        <f t="shared" si="26"/>
        <v>15923295.632119447</v>
      </c>
      <c r="H67" s="99">
        <f t="shared" si="27"/>
        <v>353.56549514797166</v>
      </c>
      <c r="I67" s="33">
        <f>+SUM(I68:I73)+I56</f>
        <v>-15256131.206999995</v>
      </c>
      <c r="J67" s="43">
        <f t="shared" ref="J67:J73" si="31">+I67/$I$2*100</f>
        <v>-0.20452735706836625</v>
      </c>
      <c r="K67" s="33">
        <f t="shared" si="28"/>
        <v>35683060.776999988</v>
      </c>
      <c r="L67" s="99">
        <f t="shared" si="29"/>
        <v>-233.8932478545247</v>
      </c>
      <c r="M67" s="70" t="s">
        <v>143</v>
      </c>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c r="XFA67" s="1"/>
      <c r="XFB67" s="1"/>
    </row>
    <row r="68" spans="1:16382">
      <c r="A68" s="21">
        <v>7511</v>
      </c>
      <c r="B68" s="22" t="s">
        <v>55</v>
      </c>
      <c r="C68" s="23">
        <v>636675.26</v>
      </c>
      <c r="D68" s="41">
        <f t="shared" si="30"/>
        <v>7.9930105205011683E-3</v>
      </c>
      <c r="E68" s="23">
        <v>818426</v>
      </c>
      <c r="F68" s="41">
        <f t="shared" si="25"/>
        <v>1.0274763351495216E-2</v>
      </c>
      <c r="G68" s="23">
        <f t="shared" si="26"/>
        <v>-181750.74</v>
      </c>
      <c r="H68" s="94">
        <f t="shared" si="27"/>
        <v>-22.207351672600822</v>
      </c>
      <c r="I68" s="23">
        <v>735330</v>
      </c>
      <c r="J68" s="41">
        <f t="shared" si="31"/>
        <v>9.8580104898465838E-3</v>
      </c>
      <c r="K68" s="23">
        <f t="shared" si="28"/>
        <v>-98654.739999999991</v>
      </c>
      <c r="L68" s="94">
        <f t="shared" si="29"/>
        <v>-13.416389920171895</v>
      </c>
      <c r="M68" s="72" t="s">
        <v>144</v>
      </c>
    </row>
    <row r="69" spans="1:16382" ht="15" customHeight="1">
      <c r="A69" s="21">
        <v>7512</v>
      </c>
      <c r="B69" s="22" t="s">
        <v>49</v>
      </c>
      <c r="C69" s="23">
        <v>16266.8</v>
      </c>
      <c r="D69" s="41">
        <f t="shared" si="30"/>
        <v>2.0421824390488865E-4</v>
      </c>
      <c r="E69" s="23">
        <v>800000</v>
      </c>
      <c r="F69" s="41">
        <f t="shared" si="25"/>
        <v>1.0043437868782484E-2</v>
      </c>
      <c r="G69" s="23">
        <f t="shared" si="26"/>
        <v>-783733.2</v>
      </c>
      <c r="H69" s="94">
        <f t="shared" si="27"/>
        <v>-97.966650000000001</v>
      </c>
      <c r="I69" s="23">
        <v>549856.73</v>
      </c>
      <c r="J69" s="41">
        <f t="shared" si="31"/>
        <v>7.3715113109117537E-3</v>
      </c>
      <c r="K69" s="23">
        <f t="shared" si="28"/>
        <v>-533589.92999999993</v>
      </c>
      <c r="L69" s="94">
        <f t="shared" si="29"/>
        <v>-97.041629371345508</v>
      </c>
      <c r="M69" s="72" t="s">
        <v>145</v>
      </c>
    </row>
    <row r="70" spans="1:16382" ht="15" customHeight="1">
      <c r="A70" s="18">
        <v>72</v>
      </c>
      <c r="B70" s="19" t="s">
        <v>172</v>
      </c>
      <c r="C70" s="20">
        <v>855245.64</v>
      </c>
      <c r="D70" s="40">
        <f t="shared" si="30"/>
        <v>1.073700805985889E-2</v>
      </c>
      <c r="E70" s="20">
        <v>1600000</v>
      </c>
      <c r="F70" s="40">
        <f t="shared" si="25"/>
        <v>2.0086875737564968E-2</v>
      </c>
      <c r="G70" s="20">
        <f t="shared" si="26"/>
        <v>-744754.36</v>
      </c>
      <c r="H70" s="89">
        <f t="shared" si="27"/>
        <v>-46.547147499999994</v>
      </c>
      <c r="I70" s="20">
        <v>463347.48</v>
      </c>
      <c r="J70" s="40">
        <f t="shared" si="31"/>
        <v>6.2117475395862803E-3</v>
      </c>
      <c r="K70" s="20">
        <f t="shared" si="28"/>
        <v>391898.16000000003</v>
      </c>
      <c r="L70" s="89">
        <f t="shared" si="29"/>
        <v>84.579754269948779</v>
      </c>
      <c r="M70" s="71" t="s">
        <v>146</v>
      </c>
    </row>
    <row r="71" spans="1:16382" ht="15" customHeight="1">
      <c r="A71" s="28">
        <v>73</v>
      </c>
      <c r="B71" s="19" t="s">
        <v>188</v>
      </c>
      <c r="C71" s="30">
        <v>105867.37</v>
      </c>
      <c r="D71" s="40">
        <f t="shared" si="30"/>
        <v>1.3290904411580083E-3</v>
      </c>
      <c r="E71" s="30">
        <v>11732.344000000001</v>
      </c>
      <c r="F71" s="40">
        <f t="shared" si="25"/>
        <v>1.4729133502397872E-4</v>
      </c>
      <c r="G71" s="20">
        <f t="shared" si="26"/>
        <v>94135.025999999998</v>
      </c>
      <c r="H71" s="89">
        <f t="shared" si="27"/>
        <v>802.35480650754857</v>
      </c>
      <c r="I71" s="30">
        <v>45665.590000000004</v>
      </c>
      <c r="J71" s="40">
        <f t="shared" si="31"/>
        <v>6.1220386118481939E-4</v>
      </c>
      <c r="K71" s="20">
        <f t="shared" si="28"/>
        <v>60201.779999999992</v>
      </c>
      <c r="L71" s="89">
        <f t="shared" si="29"/>
        <v>131.83182348021779</v>
      </c>
      <c r="M71" s="74" t="s">
        <v>108</v>
      </c>
    </row>
    <row r="72" spans="1:16382" ht="15" customHeight="1">
      <c r="A72" s="28"/>
      <c r="B72" s="29" t="s">
        <v>152</v>
      </c>
      <c r="C72" s="30">
        <v>5381552.6899999995</v>
      </c>
      <c r="D72" s="40">
        <f t="shared" si="30"/>
        <v>6.7561612599492796E-2</v>
      </c>
      <c r="E72" s="30">
        <v>5200000</v>
      </c>
      <c r="F72" s="40">
        <f t="shared" ref="F72" si="32">+E72/$E$2*100</f>
        <v>6.5282346147086154E-2</v>
      </c>
      <c r="G72" s="20">
        <f t="shared" ref="G72" si="33">+C72-E72</f>
        <v>181552.68999999948</v>
      </c>
      <c r="H72" s="89">
        <f t="shared" ref="H72" si="34">+C72/E72*100-100</f>
        <v>3.4913978846153668</v>
      </c>
      <c r="I72" s="30">
        <v>3058734.0400000005</v>
      </c>
      <c r="J72" s="40">
        <f t="shared" ref="J72" si="35">+I72/$I$2*100</f>
        <v>4.1006122763889444E-2</v>
      </c>
      <c r="K72" s="20">
        <f t="shared" ref="K72" si="36">+C72-I72</f>
        <v>2322818.649999999</v>
      </c>
      <c r="L72" s="89">
        <f t="shared" ref="L72" si="37">+C72/I72*100-100</f>
        <v>75.940523746876607</v>
      </c>
      <c r="M72" s="74" t="s">
        <v>153</v>
      </c>
    </row>
    <row r="73" spans="1:16382" ht="15" customHeight="1" thickBot="1">
      <c r="A73" s="24"/>
      <c r="B73" s="25" t="s">
        <v>50</v>
      </c>
      <c r="C73" s="26">
        <f>+-C66-(SUM(C68:C72)+C56)</f>
        <v>13431321.809999993</v>
      </c>
      <c r="D73" s="42">
        <f t="shared" si="30"/>
        <v>0.16862080761794754</v>
      </c>
      <c r="E73" s="26">
        <f>+-E66-SUM(E68:E72)</f>
        <v>-3926524.4061194547</v>
      </c>
      <c r="F73" s="42">
        <f t="shared" si="25"/>
        <v>-4.9294754891398479E-2</v>
      </c>
      <c r="G73" s="26">
        <f t="shared" si="26"/>
        <v>17357846.216119446</v>
      </c>
      <c r="H73" s="95">
        <f t="shared" si="27"/>
        <v>-442.06642874974602</v>
      </c>
      <c r="I73" s="26">
        <f>+-I66-(SUM(I68:I72)+I56)</f>
        <v>-20109065.046999995</v>
      </c>
      <c r="J73" s="42">
        <f t="shared" si="31"/>
        <v>-0.26958695303378516</v>
      </c>
      <c r="K73" s="26">
        <f t="shared" si="28"/>
        <v>33540386.856999986</v>
      </c>
      <c r="L73" s="95">
        <f t="shared" si="29"/>
        <v>-166.79237338288766</v>
      </c>
      <c r="M73" s="75" t="s">
        <v>147</v>
      </c>
    </row>
    <row r="74" spans="1:16382" ht="13.5" customHeight="1"/>
    <row r="78" spans="1:16382">
      <c r="G78" s="84"/>
    </row>
    <row r="80" spans="1:16382">
      <c r="J80" s="85"/>
    </row>
  </sheetData>
  <sheetProtection algorithmName="SHA-512" hashValue="mDavB4jLbuFPvZ12orCNcRt6LZyz1lBDsWl+nti+0krIPBmot14iW59NO76JTdgwR+O9pZ4LZ5RLEr9EhWoyLA==" saltValue="sqIfKK/IlQZSP1W1F+vyaA==" spinCount="100000" sheet="1" sort="0" autoFilter="0"/>
  <mergeCells count="11">
    <mergeCell ref="A4:A5"/>
    <mergeCell ref="B4:B5"/>
    <mergeCell ref="C4:D4"/>
    <mergeCell ref="E4:F4"/>
    <mergeCell ref="G4:H4"/>
    <mergeCell ref="K4:L4"/>
    <mergeCell ref="M4:M5"/>
    <mergeCell ref="C2:D2"/>
    <mergeCell ref="E2:F2"/>
    <mergeCell ref="I2:J2"/>
    <mergeCell ref="I4:J4"/>
  </mergeCells>
  <printOptions horizontalCentered="1" verticalCentered="1"/>
  <pageMargins left="0" right="0" top="0.196850393700787" bottom="0.196850393700787" header="0" footer="0"/>
  <pageSetup paperSize="9" scale="1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EC64"/>
  <sheetViews>
    <sheetView zoomScale="90" zoomScaleNormal="90" zoomScaleSheetLayoutView="90" workbookViewId="0">
      <pane ySplit="5" topLeftCell="A6" activePane="bottomLeft" state="frozen"/>
      <selection activeCell="G14" sqref="G14"/>
      <selection pane="bottomLeft" activeCell="B2" sqref="B2"/>
    </sheetView>
  </sheetViews>
  <sheetFormatPr defaultColWidth="9.140625" defaultRowHeight="13.5"/>
  <cols>
    <col min="1" max="1" width="12.7109375" style="4" customWidth="1"/>
    <col min="2" max="2" width="65.7109375" style="4" bestFit="1" customWidth="1"/>
    <col min="3" max="3" width="9.140625" style="6"/>
    <col min="4" max="4" width="9.140625" style="4"/>
    <col min="5" max="5" width="9.140625" style="6"/>
    <col min="6" max="6" width="10" style="7" customWidth="1"/>
    <col min="7" max="7" width="10.42578125" style="6" customWidth="1"/>
    <col min="8" max="8" width="11.5703125" style="96" customWidth="1"/>
    <col min="9" max="9" width="9.140625" style="6"/>
    <col min="10" max="10" width="9.5703125" style="7" customWidth="1"/>
    <col min="11" max="11" width="11.28515625" style="6" customWidth="1"/>
    <col min="12" max="12" width="11.7109375" style="96" customWidth="1"/>
    <col min="13" max="13" width="53.85546875" style="4" customWidth="1"/>
    <col min="14" max="14" width="9.140625" style="1"/>
    <col min="15" max="15" width="12.140625" style="1" bestFit="1" customWidth="1"/>
    <col min="16" max="17" width="23.85546875" style="1" bestFit="1" customWidth="1"/>
    <col min="18" max="18" width="10.42578125" style="1" bestFit="1" customWidth="1"/>
    <col min="19" max="16384" width="9.140625" style="1"/>
  </cols>
  <sheetData>
    <row r="1" spans="1:16357" ht="18.75" customHeight="1" thickBot="1">
      <c r="B1" s="105"/>
      <c r="M1" s="5"/>
    </row>
    <row r="2" spans="1:16357" ht="15.75" customHeight="1" thickBot="1">
      <c r="A2" s="8" t="s">
        <v>58</v>
      </c>
      <c r="B2" s="8"/>
      <c r="C2" s="120">
        <f>'Centralna država-ek klas'!C2:D2</f>
        <v>7965400000</v>
      </c>
      <c r="D2" s="121"/>
      <c r="E2" s="120">
        <f>'Centralna država-ek klas'!E2:F2</f>
        <v>7965400000</v>
      </c>
      <c r="F2" s="121"/>
      <c r="G2" s="9"/>
      <c r="H2" s="97"/>
      <c r="I2" s="120">
        <v>6963615000</v>
      </c>
      <c r="J2" s="121"/>
      <c r="K2" s="9"/>
      <c r="L2" s="97"/>
      <c r="M2" s="8" t="s">
        <v>78</v>
      </c>
    </row>
    <row r="3" spans="1:16357" ht="15" customHeight="1" thickBot="1">
      <c r="A3" s="8"/>
      <c r="B3" s="8"/>
      <c r="C3" s="11"/>
      <c r="D3" s="8"/>
      <c r="E3" s="11"/>
      <c r="F3" s="10"/>
      <c r="G3" s="11"/>
      <c r="H3" s="97"/>
      <c r="I3" s="11"/>
      <c r="J3" s="10"/>
      <c r="K3" s="11"/>
      <c r="L3" s="97"/>
      <c r="M3" s="8"/>
    </row>
    <row r="4" spans="1:16357" ht="15" customHeight="1">
      <c r="A4" s="112" t="s">
        <v>70</v>
      </c>
      <c r="B4" s="124" t="s">
        <v>71</v>
      </c>
      <c r="C4" s="116" t="s">
        <v>191</v>
      </c>
      <c r="D4" s="117"/>
      <c r="E4" s="114" t="s">
        <v>192</v>
      </c>
      <c r="F4" s="115"/>
      <c r="G4" s="114" t="s">
        <v>171</v>
      </c>
      <c r="H4" s="115"/>
      <c r="I4" s="114" t="s">
        <v>194</v>
      </c>
      <c r="J4" s="115"/>
      <c r="K4" s="114" t="s">
        <v>171</v>
      </c>
      <c r="L4" s="115"/>
      <c r="M4" s="122" t="s">
        <v>148</v>
      </c>
    </row>
    <row r="5" spans="1:16357" ht="24" customHeight="1">
      <c r="A5" s="113"/>
      <c r="B5" s="125"/>
      <c r="C5" s="12" t="s">
        <v>61</v>
      </c>
      <c r="D5" s="13" t="s">
        <v>56</v>
      </c>
      <c r="E5" s="12" t="s">
        <v>61</v>
      </c>
      <c r="F5" s="13" t="s">
        <v>56</v>
      </c>
      <c r="G5" s="12" t="s">
        <v>64</v>
      </c>
      <c r="H5" s="98" t="s">
        <v>62</v>
      </c>
      <c r="I5" s="12" t="s">
        <v>61</v>
      </c>
      <c r="J5" s="14" t="s">
        <v>56</v>
      </c>
      <c r="K5" s="12" t="s">
        <v>61</v>
      </c>
      <c r="L5" s="100" t="s">
        <v>62</v>
      </c>
      <c r="M5" s="123"/>
    </row>
    <row r="6" spans="1:16357" s="38" customFormat="1" ht="15" customHeight="1">
      <c r="A6" s="35"/>
      <c r="B6" s="36" t="s">
        <v>51</v>
      </c>
      <c r="C6" s="37">
        <f>+C7+C17+C22+C23+C24+C25+C26</f>
        <v>666220148.69999993</v>
      </c>
      <c r="D6" s="44">
        <f>+C6/$C$2*100</f>
        <v>8.3639258379993464</v>
      </c>
      <c r="E6" s="37">
        <f>+E7+E17+E22+E23+E24+E25+E26</f>
        <v>685133612.34563708</v>
      </c>
      <c r="F6" s="44">
        <f t="shared" ref="F6:F52" si="0">+E6/$E$2*100</f>
        <v>8.6013710842598865</v>
      </c>
      <c r="G6" s="37">
        <f>+C6-E6</f>
        <v>-18913463.645637155</v>
      </c>
      <c r="H6" s="101">
        <f>+C6/E6*100-100</f>
        <v>-2.7605511253322845</v>
      </c>
      <c r="I6" s="37">
        <f>+I7+I17+I22+I23+I24+I25+I26</f>
        <v>668911118.96999991</v>
      </c>
      <c r="J6" s="44">
        <f>+I6/$I$2*100</f>
        <v>9.6058027184156494</v>
      </c>
      <c r="K6" s="37">
        <f>+C6-I6</f>
        <v>-2690970.2699999809</v>
      </c>
      <c r="L6" s="101">
        <f>+C6/I6*100-100</f>
        <v>-0.40229115553403005</v>
      </c>
      <c r="M6" s="79" t="s">
        <v>149</v>
      </c>
      <c r="N6" s="1"/>
      <c r="O6" s="1"/>
      <c r="P6" s="83"/>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row>
    <row r="7" spans="1:16357" ht="15" customHeight="1">
      <c r="A7" s="18">
        <v>711</v>
      </c>
      <c r="B7" s="19" t="s">
        <v>1</v>
      </c>
      <c r="C7" s="20">
        <f>+SUM(C8:C16)</f>
        <v>518255415.52999997</v>
      </c>
      <c r="D7" s="40">
        <f t="shared" ref="D7:D56" si="1">+C7/$C$2*100</f>
        <v>6.5063325825445055</v>
      </c>
      <c r="E7" s="20">
        <f>+SUM(E8:E16)</f>
        <v>524760971.58783704</v>
      </c>
      <c r="F7" s="40">
        <f t="shared" si="0"/>
        <v>6.5880052676304643</v>
      </c>
      <c r="G7" s="20">
        <f t="shared" ref="G7:G55" si="2">+C7-E7</f>
        <v>-6505556.057837069</v>
      </c>
      <c r="H7" s="89">
        <f t="shared" ref="H7:H55" si="3">+C7/E7*100-100</f>
        <v>-1.2397179687643956</v>
      </c>
      <c r="I7" s="20">
        <f>+SUM(I8:I16)</f>
        <v>463575399.19999993</v>
      </c>
      <c r="J7" s="40">
        <f t="shared" ref="J7:J56" si="4">+I7/$I$2*100</f>
        <v>6.6571084013116746</v>
      </c>
      <c r="K7" s="20">
        <f t="shared" ref="K7:K55" si="5">+C7-I7</f>
        <v>54680016.330000043</v>
      </c>
      <c r="L7" s="89">
        <f t="shared" ref="L7:L55" si="6">+C7/I7*100-100</f>
        <v>11.795279996385119</v>
      </c>
      <c r="M7" s="71" t="s">
        <v>79</v>
      </c>
      <c r="Q7" s="83"/>
    </row>
    <row r="8" spans="1:16357" ht="15" customHeight="1">
      <c r="A8" s="21">
        <v>7111</v>
      </c>
      <c r="B8" s="22" t="s">
        <v>2</v>
      </c>
      <c r="C8" s="23">
        <f>+'Centralna država-ek klas'!C8+'Lokalna država-ek klas '!C8</f>
        <v>44516287.549999997</v>
      </c>
      <c r="D8" s="41">
        <f t="shared" si="1"/>
        <v>0.55887071019660028</v>
      </c>
      <c r="E8" s="23">
        <f>+'Centralna država-ek klas'!E8+'Lokalna država-ek klas '!E8</f>
        <v>41806559.494992882</v>
      </c>
      <c r="F8" s="41">
        <f t="shared" si="0"/>
        <v>0.52485197849439924</v>
      </c>
      <c r="G8" s="23">
        <f t="shared" si="2"/>
        <v>2709728.055007115</v>
      </c>
      <c r="H8" s="94">
        <f t="shared" si="3"/>
        <v>6.4815858748952024</v>
      </c>
      <c r="I8" s="23">
        <f>+'Centralna država-ek klas'!I8+'Lokalna država-ek klas '!I8</f>
        <v>33659068.350000001</v>
      </c>
      <c r="J8" s="41">
        <f t="shared" si="4"/>
        <v>0.48335625030964519</v>
      </c>
      <c r="K8" s="23">
        <f t="shared" si="5"/>
        <v>10857219.199999996</v>
      </c>
      <c r="L8" s="94">
        <f t="shared" si="6"/>
        <v>32.256445980923871</v>
      </c>
      <c r="M8" s="72" t="s">
        <v>80</v>
      </c>
      <c r="P8" s="86"/>
      <c r="Q8" s="86"/>
      <c r="R8" s="86"/>
    </row>
    <row r="9" spans="1:16357" ht="15" customHeight="1">
      <c r="A9" s="21">
        <v>7112</v>
      </c>
      <c r="B9" s="22" t="s">
        <v>3</v>
      </c>
      <c r="C9" s="23">
        <f>+'Centralna država-ek klas'!C9</f>
        <v>78199473.930000007</v>
      </c>
      <c r="D9" s="41">
        <f t="shared" si="1"/>
        <v>0.98173944723428841</v>
      </c>
      <c r="E9" s="23">
        <f>+'Centralna država-ek klas'!E9</f>
        <v>82227037.993916184</v>
      </c>
      <c r="F9" s="41">
        <f t="shared" si="0"/>
        <v>1.0323026840323923</v>
      </c>
      <c r="G9" s="23">
        <f t="shared" si="2"/>
        <v>-4027564.0639161766</v>
      </c>
      <c r="H9" s="94">
        <f t="shared" si="3"/>
        <v>-4.8981018435981696</v>
      </c>
      <c r="I9" s="23">
        <f>+'Centralna država-ek klas'!I9</f>
        <v>78934015.349999994</v>
      </c>
      <c r="J9" s="41">
        <f t="shared" si="4"/>
        <v>1.1335206692213742</v>
      </c>
      <c r="K9" s="23">
        <f t="shared" si="5"/>
        <v>-734541.41999998689</v>
      </c>
      <c r="L9" s="94">
        <f t="shared" si="6"/>
        <v>-0.93057652869040908</v>
      </c>
      <c r="M9" s="72" t="s">
        <v>81</v>
      </c>
    </row>
    <row r="10" spans="1:16357" ht="15" customHeight="1">
      <c r="A10" s="21">
        <v>71131</v>
      </c>
      <c r="B10" s="22" t="s">
        <v>66</v>
      </c>
      <c r="C10" s="23">
        <f>+'Lokalna država-ek klas '!C9</f>
        <v>11172728.76</v>
      </c>
      <c r="D10" s="41">
        <f t="shared" si="1"/>
        <v>0.14026575890727397</v>
      </c>
      <c r="E10" s="23">
        <f>+'Lokalna država-ek klas '!E9</f>
        <v>20399548.966960002</v>
      </c>
      <c r="F10" s="41">
        <f t="shared" si="0"/>
        <v>0.25610200325106086</v>
      </c>
      <c r="G10" s="23">
        <f t="shared" si="2"/>
        <v>-9226820.206960002</v>
      </c>
      <c r="H10" s="94">
        <f t="shared" si="3"/>
        <v>-45.230510840725756</v>
      </c>
      <c r="I10" s="23">
        <f>+'Lokalna država-ek klas '!I9</f>
        <v>7723478.8800000008</v>
      </c>
      <c r="J10" s="41">
        <f t="shared" si="4"/>
        <v>0.11091191687076325</v>
      </c>
      <c r="K10" s="23">
        <f t="shared" si="5"/>
        <v>3449249.879999999</v>
      </c>
      <c r="L10" s="94">
        <f t="shared" si="6"/>
        <v>44.659277685498125</v>
      </c>
      <c r="M10" s="72" t="s">
        <v>150</v>
      </c>
    </row>
    <row r="11" spans="1:16357" ht="15" customHeight="1">
      <c r="A11" s="21">
        <v>71132</v>
      </c>
      <c r="B11" s="22" t="s">
        <v>4</v>
      </c>
      <c r="C11" s="23">
        <f>+'Centralna država-ek klas'!C10+'Lokalna država-ek klas '!C10</f>
        <v>6942309.6600000011</v>
      </c>
      <c r="D11" s="41">
        <f t="shared" si="1"/>
        <v>8.7155819670073076E-2</v>
      </c>
      <c r="E11" s="23">
        <f>+'Centralna država-ek klas'!E10+'Lokalna država-ek klas '!E10</f>
        <v>5476103.2759600002</v>
      </c>
      <c r="F11" s="41">
        <f t="shared" si="0"/>
        <v>6.874862876892561E-2</v>
      </c>
      <c r="G11" s="23">
        <f t="shared" si="2"/>
        <v>1466206.3840400008</v>
      </c>
      <c r="H11" s="94">
        <f t="shared" si="3"/>
        <v>26.774629881007201</v>
      </c>
      <c r="I11" s="23">
        <f>+'Centralna država-ek klas'!I10+'Lokalna država-ek klas '!I10</f>
        <v>4275828.63</v>
      </c>
      <c r="J11" s="41">
        <f t="shared" si="4"/>
        <v>6.1402427187602984E-2</v>
      </c>
      <c r="K11" s="23">
        <f t="shared" si="5"/>
        <v>2666481.0300000012</v>
      </c>
      <c r="L11" s="94">
        <f t="shared" si="6"/>
        <v>62.361737589095128</v>
      </c>
      <c r="M11" s="72" t="s">
        <v>82</v>
      </c>
    </row>
    <row r="12" spans="1:16357" ht="15" customHeight="1">
      <c r="A12" s="21">
        <v>7114</v>
      </c>
      <c r="B12" s="22" t="s">
        <v>5</v>
      </c>
      <c r="C12" s="23">
        <f>+'Centralna država-ek klas'!C11</f>
        <v>282283626.22000003</v>
      </c>
      <c r="D12" s="41">
        <f t="shared" si="1"/>
        <v>3.5438725766439854</v>
      </c>
      <c r="E12" s="23">
        <f>+'Centralna država-ek klas'!E11</f>
        <v>282276979.77846581</v>
      </c>
      <c r="F12" s="41">
        <f t="shared" si="0"/>
        <v>3.5437891352407389</v>
      </c>
      <c r="G12" s="23">
        <f t="shared" si="2"/>
        <v>6646.4415342211723</v>
      </c>
      <c r="H12" s="94">
        <f t="shared" si="3"/>
        <v>2.354581496305741E-3</v>
      </c>
      <c r="I12" s="23">
        <f>+'Centralna država-ek klas'!I11</f>
        <v>252353543.47999999</v>
      </c>
      <c r="J12" s="41">
        <f t="shared" si="4"/>
        <v>3.6238870684263844</v>
      </c>
      <c r="K12" s="23">
        <f t="shared" si="5"/>
        <v>29930082.740000039</v>
      </c>
      <c r="L12" s="94">
        <f t="shared" si="6"/>
        <v>11.860377440022802</v>
      </c>
      <c r="M12" s="72" t="s">
        <v>83</v>
      </c>
    </row>
    <row r="13" spans="1:16357" ht="15" customHeight="1">
      <c r="A13" s="21">
        <v>7115</v>
      </c>
      <c r="B13" s="22" t="s">
        <v>6</v>
      </c>
      <c r="C13" s="23">
        <f>+'Centralna država-ek klas'!C12</f>
        <v>71465174.909999996</v>
      </c>
      <c r="D13" s="41">
        <f t="shared" si="1"/>
        <v>0.89719505498782226</v>
      </c>
      <c r="E13" s="23">
        <f>+'Centralna država-ek klas'!E12</f>
        <v>70651764.849999994</v>
      </c>
      <c r="F13" s="41">
        <f t="shared" si="0"/>
        <v>0.8869832632385064</v>
      </c>
      <c r="G13" s="23">
        <f t="shared" si="2"/>
        <v>813410.06000000238</v>
      </c>
      <c r="H13" s="94">
        <f t="shared" si="3"/>
        <v>1.1512947507071374</v>
      </c>
      <c r="I13" s="23">
        <f>+'Centralna država-ek klas'!I12</f>
        <v>66917981.880000003</v>
      </c>
      <c r="J13" s="41">
        <f t="shared" si="4"/>
        <v>0.96096613440002066</v>
      </c>
      <c r="K13" s="23">
        <f t="shared" si="5"/>
        <v>4547193.0299999937</v>
      </c>
      <c r="L13" s="94">
        <f t="shared" si="6"/>
        <v>6.7951735875032853</v>
      </c>
      <c r="M13" s="72" t="s">
        <v>84</v>
      </c>
    </row>
    <row r="14" spans="1:16357" ht="15" customHeight="1">
      <c r="A14" s="21">
        <v>7116</v>
      </c>
      <c r="B14" s="22" t="s">
        <v>7</v>
      </c>
      <c r="C14" s="23">
        <f>+'Centralna država-ek klas'!C13</f>
        <v>14161078.310000001</v>
      </c>
      <c r="D14" s="41">
        <f t="shared" si="1"/>
        <v>0.17778238770181032</v>
      </c>
      <c r="E14" s="23">
        <f>+'Centralna država-ek klas'!E13</f>
        <v>12693696.437235259</v>
      </c>
      <c r="F14" s="41">
        <f t="shared" si="0"/>
        <v>0.15936043936569738</v>
      </c>
      <c r="G14" s="23">
        <f t="shared" si="2"/>
        <v>1467381.872764742</v>
      </c>
      <c r="H14" s="94">
        <f t="shared" si="3"/>
        <v>11.559925668778192</v>
      </c>
      <c r="I14" s="23">
        <f>+'Centralna država-ek klas'!I13</f>
        <v>11488332.48</v>
      </c>
      <c r="J14" s="41">
        <f t="shared" si="4"/>
        <v>0.16497656001947264</v>
      </c>
      <c r="K14" s="23">
        <f t="shared" si="5"/>
        <v>2672745.83</v>
      </c>
      <c r="L14" s="94">
        <f t="shared" si="6"/>
        <v>23.264871857190556</v>
      </c>
      <c r="M14" s="72" t="s">
        <v>85</v>
      </c>
    </row>
    <row r="15" spans="1:16357" ht="15" customHeight="1">
      <c r="A15" s="21"/>
      <c r="B15" s="22" t="s">
        <v>159</v>
      </c>
      <c r="C15" s="23">
        <f>+'Lokalna država-ek klas '!C11</f>
        <v>6031035.9199999999</v>
      </c>
      <c r="D15" s="41">
        <f t="shared" si="1"/>
        <v>7.5715418183644259E-2</v>
      </c>
      <c r="E15" s="23">
        <f>+'Lokalna država-ek klas '!E11</f>
        <v>5684357.3610399999</v>
      </c>
      <c r="F15" s="41">
        <f t="shared" si="0"/>
        <v>7.1363112474451998E-2</v>
      </c>
      <c r="G15" s="23">
        <f t="shared" si="2"/>
        <v>346678.55896000005</v>
      </c>
      <c r="H15" s="94">
        <f t="shared" si="3"/>
        <v>6.0988171035146337</v>
      </c>
      <c r="I15" s="23">
        <f>+'Lokalna država-ek klas '!I11</f>
        <v>4969573.0600000005</v>
      </c>
      <c r="J15" s="41">
        <f t="shared" si="4"/>
        <v>7.136484512713584E-2</v>
      </c>
      <c r="K15" s="23">
        <f t="shared" si="5"/>
        <v>1061462.8599999994</v>
      </c>
      <c r="L15" s="94">
        <f t="shared" si="6"/>
        <v>21.359236441127976</v>
      </c>
      <c r="M15" s="72" t="s">
        <v>160</v>
      </c>
    </row>
    <row r="16" spans="1:16357" ht="15" customHeight="1">
      <c r="A16" s="21">
        <v>7118</v>
      </c>
      <c r="B16" s="22" t="s">
        <v>60</v>
      </c>
      <c r="C16" s="23">
        <f>+'Centralna država-ek klas'!C14</f>
        <v>3483700.27</v>
      </c>
      <c r="D16" s="41">
        <f t="shared" si="1"/>
        <v>4.3735409019007208E-2</v>
      </c>
      <c r="E16" s="23">
        <f>+'Centralna država-ek klas'!E14</f>
        <v>3544923.4292668593</v>
      </c>
      <c r="F16" s="41">
        <f t="shared" si="0"/>
        <v>4.4504022764291301E-2</v>
      </c>
      <c r="G16" s="23">
        <f t="shared" si="2"/>
        <v>-61223.159266859293</v>
      </c>
      <c r="H16" s="94">
        <f t="shared" si="3"/>
        <v>-1.7270657741547097</v>
      </c>
      <c r="I16" s="23">
        <f>+'Centralna država-ek klas'!I14</f>
        <v>3253577.09</v>
      </c>
      <c r="J16" s="41">
        <f t="shared" si="4"/>
        <v>4.6722529749275342E-2</v>
      </c>
      <c r="K16" s="23">
        <f t="shared" si="5"/>
        <v>230123.18000000017</v>
      </c>
      <c r="L16" s="94">
        <f t="shared" si="6"/>
        <v>7.0729284610250289</v>
      </c>
      <c r="M16" s="72" t="s">
        <v>86</v>
      </c>
    </row>
    <row r="17" spans="1:16357" ht="15" customHeight="1">
      <c r="A17" s="18">
        <v>712</v>
      </c>
      <c r="B17" s="19" t="s">
        <v>8</v>
      </c>
      <c r="C17" s="20">
        <f>+SUM(C18:C21)</f>
        <v>84400571.600000009</v>
      </c>
      <c r="D17" s="40">
        <f t="shared" si="1"/>
        <v>1.0595898711929095</v>
      </c>
      <c r="E17" s="20">
        <f>+SUM(E18:E21)</f>
        <v>92059651.484564111</v>
      </c>
      <c r="F17" s="40">
        <f t="shared" si="0"/>
        <v>1.1557442373837359</v>
      </c>
      <c r="G17" s="20">
        <f t="shared" si="2"/>
        <v>-7659079.8845641017</v>
      </c>
      <c r="H17" s="89">
        <f t="shared" si="3"/>
        <v>-8.3196924614127141</v>
      </c>
      <c r="I17" s="20">
        <f>+SUM(I18:I21)</f>
        <v>114836678.37</v>
      </c>
      <c r="J17" s="40">
        <f t="shared" si="4"/>
        <v>1.6490957407898053</v>
      </c>
      <c r="K17" s="20">
        <f t="shared" si="5"/>
        <v>-30436106.769999996</v>
      </c>
      <c r="L17" s="89">
        <f t="shared" si="6"/>
        <v>-26.503820209720672</v>
      </c>
      <c r="M17" s="71" t="s">
        <v>87</v>
      </c>
    </row>
    <row r="18" spans="1:16357" ht="15" customHeight="1">
      <c r="A18" s="21">
        <v>7121</v>
      </c>
      <c r="B18" s="22" t="s">
        <v>9</v>
      </c>
      <c r="C18" s="23">
        <f>+'Centralna država-ek klas'!C16</f>
        <v>71292915.480000004</v>
      </c>
      <c r="D18" s="41">
        <f t="shared" si="1"/>
        <v>0.8950324588846762</v>
      </c>
      <c r="E18" s="23">
        <f>+'Centralna država-ek klas'!E16</f>
        <v>81588222.926984102</v>
      </c>
      <c r="F18" s="41">
        <f t="shared" si="0"/>
        <v>1.0242828097394243</v>
      </c>
      <c r="G18" s="23">
        <f t="shared" si="2"/>
        <v>-10295307.446984097</v>
      </c>
      <c r="H18" s="94">
        <f t="shared" si="3"/>
        <v>-12.618619547820884</v>
      </c>
      <c r="I18" s="23">
        <f>+'Centralna država-ek klas'!I16</f>
        <v>105260618.40000001</v>
      </c>
      <c r="J18" s="41">
        <f t="shared" si="4"/>
        <v>1.5115800974063041</v>
      </c>
      <c r="K18" s="23">
        <f t="shared" si="5"/>
        <v>-33967702.920000002</v>
      </c>
      <c r="L18" s="94">
        <f t="shared" si="6"/>
        <v>-32.270096296527171</v>
      </c>
      <c r="M18" s="72" t="s">
        <v>88</v>
      </c>
    </row>
    <row r="19" spans="1:16357" ht="15" customHeight="1">
      <c r="A19" s="21">
        <v>7122</v>
      </c>
      <c r="B19" s="22" t="s">
        <v>10</v>
      </c>
      <c r="C19" s="23">
        <f>+'Centralna država-ek klas'!C17</f>
        <v>2052790.28</v>
      </c>
      <c r="D19" s="41">
        <f t="shared" si="1"/>
        <v>2.5771339543525746E-2</v>
      </c>
      <c r="E19" s="23">
        <f>+'Centralna država-ek klas'!E17</f>
        <v>1314706.6173882158</v>
      </c>
      <c r="F19" s="41">
        <f t="shared" si="0"/>
        <v>1.6505217784269666E-2</v>
      </c>
      <c r="G19" s="23">
        <f t="shared" si="2"/>
        <v>738083.66261178418</v>
      </c>
      <c r="H19" s="94">
        <f t="shared" si="3"/>
        <v>56.140560399555483</v>
      </c>
      <c r="I19" s="23">
        <f>+'Centralna država-ek klas'!I17</f>
        <v>1184664.5900000001</v>
      </c>
      <c r="J19" s="41">
        <f t="shared" si="4"/>
        <v>1.7012206878180371E-2</v>
      </c>
      <c r="K19" s="23">
        <f t="shared" si="5"/>
        <v>868125.69</v>
      </c>
      <c r="L19" s="94">
        <f t="shared" si="6"/>
        <v>73.280293623024562</v>
      </c>
      <c r="M19" s="72" t="s">
        <v>89</v>
      </c>
    </row>
    <row r="20" spans="1:16357" ht="15" customHeight="1">
      <c r="A20" s="21">
        <v>7123</v>
      </c>
      <c r="B20" s="22" t="s">
        <v>11</v>
      </c>
      <c r="C20" s="23">
        <f>+'Centralna država-ek klas'!C18</f>
        <v>6548209.3300000001</v>
      </c>
      <c r="D20" s="41">
        <f t="shared" si="1"/>
        <v>8.2208166947045982E-2</v>
      </c>
      <c r="E20" s="23">
        <f>+'Centralna država-ek klas'!E18</f>
        <v>4966350.2252162714</v>
      </c>
      <c r="F20" s="41">
        <f t="shared" si="0"/>
        <v>6.2349037401966893E-2</v>
      </c>
      <c r="G20" s="23">
        <f t="shared" si="2"/>
        <v>1581859.1047837287</v>
      </c>
      <c r="H20" s="94">
        <f t="shared" si="3"/>
        <v>31.851541535511473</v>
      </c>
      <c r="I20" s="23">
        <f>+'Centralna država-ek klas'!I18</f>
        <v>4910225.55</v>
      </c>
      <c r="J20" s="41">
        <f t="shared" si="4"/>
        <v>7.0512593674406182E-2</v>
      </c>
      <c r="K20" s="23">
        <f t="shared" si="5"/>
        <v>1637983.7800000003</v>
      </c>
      <c r="L20" s="94">
        <f t="shared" si="6"/>
        <v>33.358626061485097</v>
      </c>
      <c r="M20" s="72" t="s">
        <v>90</v>
      </c>
    </row>
    <row r="21" spans="1:16357" ht="15" customHeight="1">
      <c r="A21" s="21">
        <v>7124</v>
      </c>
      <c r="B21" s="22" t="s">
        <v>12</v>
      </c>
      <c r="C21" s="23">
        <f>+'Centralna država-ek klas'!C19</f>
        <v>4506656.51</v>
      </c>
      <c r="D21" s="41">
        <f t="shared" si="1"/>
        <v>5.6577905817661381E-2</v>
      </c>
      <c r="E21" s="23">
        <f>+'Centralna država-ek klas'!E19</f>
        <v>4190371.7149755214</v>
      </c>
      <c r="F21" s="41">
        <f t="shared" si="0"/>
        <v>5.2607172458075196E-2</v>
      </c>
      <c r="G21" s="23">
        <f t="shared" si="2"/>
        <v>316284.79502447834</v>
      </c>
      <c r="H21" s="94">
        <f t="shared" si="3"/>
        <v>7.5478935172777568</v>
      </c>
      <c r="I21" s="23">
        <f>+'Centralna država-ek klas'!I19</f>
        <v>3481169.83</v>
      </c>
      <c r="J21" s="41">
        <f t="shared" si="4"/>
        <v>4.9990842830914692E-2</v>
      </c>
      <c r="K21" s="23">
        <f t="shared" si="5"/>
        <v>1025486.6799999997</v>
      </c>
      <c r="L21" s="94">
        <f t="shared" si="6"/>
        <v>29.458105466805108</v>
      </c>
      <c r="M21" s="72" t="s">
        <v>91</v>
      </c>
    </row>
    <row r="22" spans="1:16357" ht="15" customHeight="1">
      <c r="A22" s="18">
        <v>713</v>
      </c>
      <c r="B22" s="19" t="s">
        <v>13</v>
      </c>
      <c r="C22" s="20">
        <f>+'Centralna država-ek klas'!C20+'Lokalna država-ek klas '!C12</f>
        <v>4078641.14</v>
      </c>
      <c r="D22" s="40">
        <f t="shared" si="1"/>
        <v>5.1204473598312698E-2</v>
      </c>
      <c r="E22" s="20">
        <f>+'Centralna država-ek klas'!E20+'Lokalna država-ek klas '!E12</f>
        <v>4367529.5607363936</v>
      </c>
      <c r="F22" s="40">
        <f t="shared" si="0"/>
        <v>5.4831264729158523E-2</v>
      </c>
      <c r="G22" s="20">
        <f t="shared" si="2"/>
        <v>-288888.42073639343</v>
      </c>
      <c r="H22" s="89">
        <f t="shared" si="3"/>
        <v>-6.6144582817130413</v>
      </c>
      <c r="I22" s="20">
        <f>+'Centralna država-ek klas'!I20+'Lokalna država-ek klas '!I12</f>
        <v>4040465.1900000004</v>
      </c>
      <c r="J22" s="40">
        <f t="shared" si="4"/>
        <v>5.802252407693418E-2</v>
      </c>
      <c r="K22" s="20">
        <f t="shared" si="5"/>
        <v>38175.949999999721</v>
      </c>
      <c r="L22" s="89">
        <f t="shared" si="6"/>
        <v>0.94484046278839173</v>
      </c>
      <c r="M22" s="71" t="s">
        <v>92</v>
      </c>
    </row>
    <row r="23" spans="1:16357" ht="15" customHeight="1">
      <c r="A23" s="18">
        <v>714</v>
      </c>
      <c r="B23" s="19" t="s">
        <v>19</v>
      </c>
      <c r="C23" s="20">
        <f>+'Centralna država-ek klas'!C25+'Lokalna država-ek klas '!C19</f>
        <v>31985138.659999996</v>
      </c>
      <c r="D23" s="40">
        <f t="shared" si="1"/>
        <v>0.40155094107012823</v>
      </c>
      <c r="E23" s="20">
        <f>+'Centralna država-ek klas'!E25+'Lokalna država-ek klas '!E19</f>
        <v>33097235.762357771</v>
      </c>
      <c r="F23" s="40">
        <f t="shared" si="0"/>
        <v>0.41551253875960742</v>
      </c>
      <c r="G23" s="20">
        <f t="shared" si="2"/>
        <v>-1112097.102357775</v>
      </c>
      <c r="H23" s="89">
        <f t="shared" si="3"/>
        <v>-3.360090583826306</v>
      </c>
      <c r="I23" s="20">
        <f>+'Centralna država-ek klas'!I25+'Lokalna država-ek klas '!I19</f>
        <v>32569062.759999998</v>
      </c>
      <c r="J23" s="40">
        <f t="shared" si="4"/>
        <v>0.4677033804999271</v>
      </c>
      <c r="K23" s="20">
        <f t="shared" si="5"/>
        <v>-583924.10000000149</v>
      </c>
      <c r="L23" s="89">
        <f t="shared" si="6"/>
        <v>-1.7928796548519443</v>
      </c>
      <c r="M23" s="71" t="s">
        <v>97</v>
      </c>
    </row>
    <row r="24" spans="1:16357" ht="15" customHeight="1">
      <c r="A24" s="18">
        <v>715</v>
      </c>
      <c r="B24" s="19" t="s">
        <v>26</v>
      </c>
      <c r="C24" s="20">
        <f>+'Centralna država-ek klas'!C32+'Lokalna država-ek klas '!C30</f>
        <v>11688714.960000001</v>
      </c>
      <c r="D24" s="40">
        <f t="shared" si="1"/>
        <v>0.14674360308333545</v>
      </c>
      <c r="E24" s="20">
        <f>+'Centralna država-ek klas'!E32+'Lokalna država-ek klas '!E30</f>
        <v>12324222.368661668</v>
      </c>
      <c r="F24" s="40">
        <f t="shared" si="0"/>
        <v>0.15472195205089095</v>
      </c>
      <c r="G24" s="20">
        <f t="shared" si="2"/>
        <v>-635507.40866166726</v>
      </c>
      <c r="H24" s="89">
        <f t="shared" si="3"/>
        <v>-5.1565720712541747</v>
      </c>
      <c r="I24" s="20">
        <f>+'Centralna država-ek klas'!I32+'Lokalna država-ek klas '!I30</f>
        <v>26325458.800000004</v>
      </c>
      <c r="J24" s="40">
        <f t="shared" si="4"/>
        <v>0.37804299634600713</v>
      </c>
      <c r="K24" s="20">
        <f t="shared" si="5"/>
        <v>-14636743.840000004</v>
      </c>
      <c r="L24" s="89">
        <f t="shared" si="6"/>
        <v>-55.599197534213538</v>
      </c>
      <c r="M24" s="71" t="s">
        <v>104</v>
      </c>
    </row>
    <row r="25" spans="1:16357" ht="15" customHeight="1">
      <c r="A25" s="18">
        <v>73</v>
      </c>
      <c r="B25" s="19" t="s">
        <v>187</v>
      </c>
      <c r="C25" s="20">
        <f>+'Centralna država-ek klas'!C37+'Lokalna država-ek klas '!C35</f>
        <v>0</v>
      </c>
      <c r="D25" s="40">
        <f t="shared" si="1"/>
        <v>0</v>
      </c>
      <c r="E25" s="20">
        <f>+'Centralna država-ek klas'!E37+'Lokalna država-ek klas '!E35</f>
        <v>0</v>
      </c>
      <c r="F25" s="40">
        <f t="shared" si="0"/>
        <v>0</v>
      </c>
      <c r="G25" s="20">
        <f t="shared" si="2"/>
        <v>0</v>
      </c>
      <c r="H25" s="89">
        <f>+IFERROR(C25/E25*100-100,0)</f>
        <v>0</v>
      </c>
      <c r="I25" s="20">
        <f>+'Centralna država-ek klas'!I37+'Lokalna država-ek klas '!I35</f>
        <v>0</v>
      </c>
      <c r="J25" s="40">
        <f t="shared" si="4"/>
        <v>0</v>
      </c>
      <c r="K25" s="20">
        <f t="shared" si="5"/>
        <v>0</v>
      </c>
      <c r="L25" s="89">
        <f>+IFERROR(C25/I25*100-100,0)</f>
        <v>0</v>
      </c>
      <c r="M25" s="71" t="s">
        <v>108</v>
      </c>
    </row>
    <row r="26" spans="1:16357" ht="15" customHeight="1">
      <c r="A26" s="18">
        <v>74</v>
      </c>
      <c r="B26" s="19" t="s">
        <v>183</v>
      </c>
      <c r="C26" s="20">
        <f>+'Centralna država-ek klas'!C38+'Lokalna država-ek klas '!C36</f>
        <v>15811666.809999999</v>
      </c>
      <c r="D26" s="40">
        <f t="shared" si="1"/>
        <v>0.19850436651015643</v>
      </c>
      <c r="E26" s="20">
        <f>+'Centralna država-ek klas'!E38+'Lokalna država-ek klas '!E36</f>
        <v>18524001.581480004</v>
      </c>
      <c r="F26" s="40">
        <f t="shared" si="0"/>
        <v>0.23255582370602859</v>
      </c>
      <c r="G26" s="20">
        <f t="shared" si="2"/>
        <v>-2712334.7714800052</v>
      </c>
      <c r="H26" s="89">
        <f t="shared" si="3"/>
        <v>-14.642272402911871</v>
      </c>
      <c r="I26" s="20">
        <f>+'Centralna država-ek klas'!I38+'Lokalna država-ek klas '!I36</f>
        <v>27564054.650000002</v>
      </c>
      <c r="J26" s="40">
        <f t="shared" si="4"/>
        <v>0.39582967539130182</v>
      </c>
      <c r="K26" s="20">
        <f t="shared" si="5"/>
        <v>-11752387.840000004</v>
      </c>
      <c r="L26" s="89">
        <f t="shared" si="6"/>
        <v>-42.636643952525333</v>
      </c>
      <c r="M26" s="71" t="s">
        <v>109</v>
      </c>
    </row>
    <row r="27" spans="1:16357" s="38" customFormat="1" ht="15" customHeight="1">
      <c r="A27" s="35"/>
      <c r="B27" s="36" t="s">
        <v>72</v>
      </c>
      <c r="C27" s="37">
        <f>+C28+C38+C39+C40+C41+C42+C43+C44</f>
        <v>747349329.97000003</v>
      </c>
      <c r="D27" s="44">
        <f t="shared" si="1"/>
        <v>9.3824457022873933</v>
      </c>
      <c r="E27" s="37">
        <f>+E28+E38+E39+E40+E41+E42+E43+E44</f>
        <v>807336494.51207602</v>
      </c>
      <c r="F27" s="44">
        <f t="shared" si="0"/>
        <v>10.135542402290858</v>
      </c>
      <c r="G27" s="37">
        <f>+C27-E27</f>
        <v>-59987164.542075992</v>
      </c>
      <c r="H27" s="101">
        <f t="shared" si="3"/>
        <v>-7.430255531595904</v>
      </c>
      <c r="I27" s="37">
        <f>+I28+I38+I39+I40+I41+I42+I43+I44</f>
        <v>658394059.64299989</v>
      </c>
      <c r="J27" s="44">
        <f t="shared" si="4"/>
        <v>9.4547739879789425</v>
      </c>
      <c r="K27" s="37">
        <f t="shared" si="5"/>
        <v>88955270.327000141</v>
      </c>
      <c r="L27" s="101">
        <f t="shared" si="6"/>
        <v>13.510946677622556</v>
      </c>
      <c r="M27" s="79" t="s">
        <v>110</v>
      </c>
      <c r="N27" s="1"/>
      <c r="O27" s="1"/>
      <c r="P27" s="83"/>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row>
    <row r="28" spans="1:16357" ht="15" customHeight="1">
      <c r="A28" s="18">
        <v>41</v>
      </c>
      <c r="B28" s="19" t="s">
        <v>69</v>
      </c>
      <c r="C28" s="20">
        <f>+SUM(C29:C37)</f>
        <v>281089909.77999997</v>
      </c>
      <c r="D28" s="40">
        <f t="shared" si="1"/>
        <v>3.5288863055213797</v>
      </c>
      <c r="E28" s="20">
        <f>+SUM(E29:E37)</f>
        <v>312694828.08579999</v>
      </c>
      <c r="F28" s="40">
        <f t="shared" si="0"/>
        <v>3.9256638472116903</v>
      </c>
      <c r="G28" s="20">
        <f t="shared" si="2"/>
        <v>-31604918.305800021</v>
      </c>
      <c r="H28" s="89">
        <f t="shared" si="3"/>
        <v>-10.107272480096157</v>
      </c>
      <c r="I28" s="20">
        <f>+SUM(I29:I37)</f>
        <v>257029308.95999998</v>
      </c>
      <c r="J28" s="40">
        <f t="shared" si="4"/>
        <v>3.6910327317061604</v>
      </c>
      <c r="K28" s="20">
        <f t="shared" si="5"/>
        <v>24060600.819999993</v>
      </c>
      <c r="L28" s="89">
        <f t="shared" si="6"/>
        <v>9.3610339293035167</v>
      </c>
      <c r="M28" s="71" t="s">
        <v>111</v>
      </c>
    </row>
    <row r="29" spans="1:16357" ht="15" customHeight="1">
      <c r="A29" s="21">
        <v>411</v>
      </c>
      <c r="B29" s="22" t="s">
        <v>30</v>
      </c>
      <c r="C29" s="23">
        <f>+'Centralna država-ek klas'!C41+'Lokalna država-ek klas '!C39</f>
        <v>188490059.71000001</v>
      </c>
      <c r="D29" s="41">
        <f t="shared" si="1"/>
        <v>2.3663602544756071</v>
      </c>
      <c r="E29" s="23">
        <f>+'Centralna država-ek klas'!E41+'Lokalna država-ek klas '!E39</f>
        <v>191620383.67143998</v>
      </c>
      <c r="F29" s="41">
        <f t="shared" si="0"/>
        <v>2.4056592722454613</v>
      </c>
      <c r="G29" s="23">
        <f t="shared" si="2"/>
        <v>-3130323.9614399672</v>
      </c>
      <c r="H29" s="94">
        <f t="shared" si="3"/>
        <v>-1.6336069793114234</v>
      </c>
      <c r="I29" s="23">
        <f>+'Centralna država-ek klas'!I41+'Lokalna država-ek klas '!I39</f>
        <v>181246702.41999999</v>
      </c>
      <c r="J29" s="41">
        <f t="shared" si="4"/>
        <v>2.6027674192211947</v>
      </c>
      <c r="K29" s="23">
        <f t="shared" si="5"/>
        <v>7243357.2900000215</v>
      </c>
      <c r="L29" s="94">
        <f t="shared" si="6"/>
        <v>3.9964077653755794</v>
      </c>
      <c r="M29" s="72" t="s">
        <v>112</v>
      </c>
    </row>
    <row r="30" spans="1:16357" ht="15" customHeight="1">
      <c r="A30" s="21">
        <v>412</v>
      </c>
      <c r="B30" s="22" t="s">
        <v>31</v>
      </c>
      <c r="C30" s="23">
        <f>+'Centralna država-ek klas'!C42+'Lokalna država-ek klas '!C40</f>
        <v>5101254.8000000026</v>
      </c>
      <c r="D30" s="41">
        <f t="shared" si="1"/>
        <v>6.4042669545785552E-2</v>
      </c>
      <c r="E30" s="23">
        <f>+'Centralna država-ek klas'!E42+'Lokalna država-ek klas '!E40</f>
        <v>7224242.3234400004</v>
      </c>
      <c r="F30" s="41">
        <f t="shared" si="0"/>
        <v>9.0695286155623084E-2</v>
      </c>
      <c r="G30" s="23">
        <f t="shared" si="2"/>
        <v>-2122987.5234399978</v>
      </c>
      <c r="H30" s="94">
        <f t="shared" si="3"/>
        <v>-29.38699213551692</v>
      </c>
      <c r="I30" s="23">
        <f>+'Centralna država-ek klas'!I42+'Lokalna država-ek klas '!I40</f>
        <v>5170516.9899999993</v>
      </c>
      <c r="J30" s="41">
        <f t="shared" si="4"/>
        <v>7.4250471773640553E-2</v>
      </c>
      <c r="K30" s="23">
        <f t="shared" si="5"/>
        <v>-69262.189999996684</v>
      </c>
      <c r="L30" s="94">
        <f t="shared" si="6"/>
        <v>-1.3395602438586565</v>
      </c>
      <c r="M30" s="72" t="s">
        <v>113</v>
      </c>
    </row>
    <row r="31" spans="1:16357" ht="15" customHeight="1">
      <c r="A31" s="21">
        <v>413</v>
      </c>
      <c r="B31" s="22" t="s">
        <v>73</v>
      </c>
      <c r="C31" s="23">
        <f>+'Centralna država-ek klas'!C43+'Lokalna država-ek klas '!C41</f>
        <v>8472605.8500000015</v>
      </c>
      <c r="D31" s="41">
        <f t="shared" si="1"/>
        <v>0.10636761305144753</v>
      </c>
      <c r="E31" s="23">
        <f>+'Centralna država-ek klas'!E43+'Lokalna država-ek klas '!E41</f>
        <v>10580522.448040001</v>
      </c>
      <c r="F31" s="41">
        <f t="shared" si="0"/>
        <v>0.13283102478268513</v>
      </c>
      <c r="G31" s="23">
        <f t="shared" si="2"/>
        <v>-2107916.5980399996</v>
      </c>
      <c r="H31" s="94">
        <f t="shared" si="3"/>
        <v>-19.922613541928484</v>
      </c>
      <c r="I31" s="23">
        <f>+'Centralna država-ek klas'!I43+'Lokalna država-ek klas '!I41</f>
        <v>8851810.8499999996</v>
      </c>
      <c r="J31" s="41">
        <f t="shared" si="4"/>
        <v>0.12711516719405078</v>
      </c>
      <c r="K31" s="23">
        <f t="shared" si="5"/>
        <v>-379204.99999999814</v>
      </c>
      <c r="L31" s="94">
        <f t="shared" si="6"/>
        <v>-4.283925700920264</v>
      </c>
      <c r="M31" s="72" t="s">
        <v>114</v>
      </c>
    </row>
    <row r="32" spans="1:16357" ht="15" customHeight="1">
      <c r="A32" s="21">
        <v>414</v>
      </c>
      <c r="B32" s="22" t="s">
        <v>74</v>
      </c>
      <c r="C32" s="23">
        <f>+'Centralna država-ek klas'!C44+'Lokalna država-ek klas '!C42</f>
        <v>13428443.200000001</v>
      </c>
      <c r="D32" s="41">
        <f t="shared" si="1"/>
        <v>0.16858466869209332</v>
      </c>
      <c r="E32" s="23">
        <f>+'Centralna država-ek klas'!E44+'Lokalna država-ek klas '!E42</f>
        <v>19753800.863760009</v>
      </c>
      <c r="F32" s="41">
        <f t="shared" si="0"/>
        <v>0.24799508955934429</v>
      </c>
      <c r="G32" s="23">
        <f t="shared" si="2"/>
        <v>-6325357.6637600083</v>
      </c>
      <c r="H32" s="94">
        <f t="shared" si="3"/>
        <v>-32.020965015215893</v>
      </c>
      <c r="I32" s="23">
        <f>+'Centralna država-ek klas'!I44+'Lokalna država-ek klas '!I42</f>
        <v>12866508.960000001</v>
      </c>
      <c r="J32" s="41">
        <f t="shared" si="4"/>
        <v>0.18476766679375584</v>
      </c>
      <c r="K32" s="23">
        <f t="shared" si="5"/>
        <v>561934.24000000022</v>
      </c>
      <c r="L32" s="94">
        <f t="shared" si="6"/>
        <v>4.3674180910063995</v>
      </c>
      <c r="M32" s="72" t="s">
        <v>115</v>
      </c>
    </row>
    <row r="33" spans="1:16357" ht="15.75" customHeight="1">
      <c r="A33" s="21">
        <v>415</v>
      </c>
      <c r="B33" s="22" t="s">
        <v>32</v>
      </c>
      <c r="C33" s="23">
        <f>+'Centralna država-ek klas'!C45+'Lokalna država-ek klas '!C43</f>
        <v>6259924.7200000007</v>
      </c>
      <c r="D33" s="41">
        <f t="shared" si="1"/>
        <v>7.8588956235719501E-2</v>
      </c>
      <c r="E33" s="23">
        <f>+'Centralna država-ek klas'!E45+'Lokalna država-ek klas '!E43</f>
        <v>9611133.1962399986</v>
      </c>
      <c r="F33" s="41">
        <f t="shared" si="0"/>
        <v>0.12066102388128654</v>
      </c>
      <c r="G33" s="23">
        <f t="shared" si="2"/>
        <v>-3351208.4762399979</v>
      </c>
      <c r="H33" s="94">
        <f t="shared" si="3"/>
        <v>-34.867984948445354</v>
      </c>
      <c r="I33" s="23">
        <f>+'Centralna država-ek klas'!I45+'Lokalna država-ek klas '!I43</f>
        <v>3990569.3099999996</v>
      </c>
      <c r="J33" s="41">
        <f t="shared" si="4"/>
        <v>5.7306001408751049E-2</v>
      </c>
      <c r="K33" s="23">
        <f t="shared" si="5"/>
        <v>2269355.4100000011</v>
      </c>
      <c r="L33" s="94">
        <f t="shared" si="6"/>
        <v>56.867961278437264</v>
      </c>
      <c r="M33" s="72" t="s">
        <v>116</v>
      </c>
    </row>
    <row r="34" spans="1:16357" ht="15" customHeight="1">
      <c r="A34" s="21">
        <v>416</v>
      </c>
      <c r="B34" s="22" t="s">
        <v>33</v>
      </c>
      <c r="C34" s="23">
        <f>+'Centralna država-ek klas'!C46+'Lokalna država-ek klas '!C44</f>
        <v>32145192.990000006</v>
      </c>
      <c r="D34" s="41">
        <f t="shared" si="1"/>
        <v>0.40356031071885917</v>
      </c>
      <c r="E34" s="23">
        <f>+'Centralna država-ek klas'!E46+'Lokalna država-ek klas '!E44</f>
        <v>33822001.043839999</v>
      </c>
      <c r="F34" s="41">
        <f t="shared" si="0"/>
        <v>0.42461145760212921</v>
      </c>
      <c r="G34" s="23">
        <f t="shared" si="2"/>
        <v>-1676808.0538399927</v>
      </c>
      <c r="H34" s="94">
        <f t="shared" si="3"/>
        <v>-4.9577434867514825</v>
      </c>
      <c r="I34" s="23">
        <f>+'Centralna država-ek klas'!I46+'Lokalna država-ek klas '!I44</f>
        <v>15828572.609999999</v>
      </c>
      <c r="J34" s="41">
        <f t="shared" si="4"/>
        <v>0.22730395936593276</v>
      </c>
      <c r="K34" s="23">
        <f t="shared" si="5"/>
        <v>16316620.380000006</v>
      </c>
      <c r="L34" s="94">
        <f t="shared" si="6"/>
        <v>103.08333405686673</v>
      </c>
      <c r="M34" s="72" t="s">
        <v>117</v>
      </c>
    </row>
    <row r="35" spans="1:16357" ht="15" customHeight="1">
      <c r="A35" s="21">
        <v>417</v>
      </c>
      <c r="B35" s="22" t="s">
        <v>34</v>
      </c>
      <c r="C35" s="23">
        <f>+'Centralna država-ek klas'!C47+'Lokalna država-ek klas '!C45</f>
        <v>2255359.7799999998</v>
      </c>
      <c r="D35" s="41">
        <f t="shared" si="1"/>
        <v>2.8314457277726163E-2</v>
      </c>
      <c r="E35" s="23">
        <f>+'Centralna država-ek klas'!E47+'Lokalna država-ek klas '!E45</f>
        <v>3480652.1014</v>
      </c>
      <c r="F35" s="41">
        <f t="shared" si="0"/>
        <v>4.3697141404072617E-2</v>
      </c>
      <c r="G35" s="23">
        <f t="shared" si="2"/>
        <v>-1225292.3214000002</v>
      </c>
      <c r="H35" s="94">
        <f t="shared" si="3"/>
        <v>-35.202952943994575</v>
      </c>
      <c r="I35" s="23">
        <f>+'Centralna država-ek klas'!I47+'Lokalna država-ek klas '!I45</f>
        <v>2402374.1100000003</v>
      </c>
      <c r="J35" s="41">
        <f t="shared" si="4"/>
        <v>3.4498950760488631E-2</v>
      </c>
      <c r="K35" s="23">
        <f t="shared" si="5"/>
        <v>-147014.33000000054</v>
      </c>
      <c r="L35" s="94">
        <f t="shared" si="6"/>
        <v>-6.11954355435509</v>
      </c>
      <c r="M35" s="72" t="s">
        <v>118</v>
      </c>
    </row>
    <row r="36" spans="1:16357" ht="15" customHeight="1">
      <c r="A36" s="21">
        <v>418</v>
      </c>
      <c r="B36" s="22" t="s">
        <v>35</v>
      </c>
      <c r="C36" s="23">
        <f>+'Centralna država-ek klas'!C48+'Lokalna država-ek klas '!C46</f>
        <v>11533964.329999998</v>
      </c>
      <c r="D36" s="41">
        <f t="shared" si="1"/>
        <v>0.14480081766138547</v>
      </c>
      <c r="E36" s="23">
        <f>+'Centralna država-ek klas'!E48+'Lokalna država-ek klas '!E46</f>
        <v>17376592.121880002</v>
      </c>
      <c r="F36" s="41">
        <f t="shared" si="0"/>
        <v>0.21815090418409624</v>
      </c>
      <c r="G36" s="23">
        <f t="shared" si="2"/>
        <v>-5842627.7918800041</v>
      </c>
      <c r="H36" s="94">
        <f t="shared" si="3"/>
        <v>-33.623553749202472</v>
      </c>
      <c r="I36" s="23">
        <f>+'Centralna država-ek klas'!I48+'Lokalna država-ek klas '!I46</f>
        <v>11334516.629999986</v>
      </c>
      <c r="J36" s="41">
        <f t="shared" si="4"/>
        <v>0.16276770944401703</v>
      </c>
      <c r="K36" s="23">
        <f t="shared" si="5"/>
        <v>199447.70000001229</v>
      </c>
      <c r="L36" s="94">
        <f t="shared" si="6"/>
        <v>1.7596489247024181</v>
      </c>
      <c r="M36" s="72" t="s">
        <v>119</v>
      </c>
    </row>
    <row r="37" spans="1:16357" ht="15" customHeight="1">
      <c r="A37" s="21">
        <v>419</v>
      </c>
      <c r="B37" s="22" t="s">
        <v>36</v>
      </c>
      <c r="C37" s="23">
        <f>+'Centralna država-ek klas'!C49+'Lokalna država-ek klas '!C47</f>
        <v>13403104.4</v>
      </c>
      <c r="D37" s="41">
        <f t="shared" si="1"/>
        <v>0.16826655786275643</v>
      </c>
      <c r="E37" s="23">
        <f>+'Centralna država-ek klas'!E49+'Lokalna država-ek klas '!E47</f>
        <v>19225500.315760002</v>
      </c>
      <c r="F37" s="41">
        <f t="shared" si="0"/>
        <v>0.24136264739699201</v>
      </c>
      <c r="G37" s="23">
        <f t="shared" si="2"/>
        <v>-5822395.9157600012</v>
      </c>
      <c r="H37" s="94">
        <f t="shared" si="3"/>
        <v>-30.284756287913723</v>
      </c>
      <c r="I37" s="23">
        <f>+'Centralna država-ek klas'!I49+'Lokalna država-ek klas '!I47</f>
        <v>15337737.079999998</v>
      </c>
      <c r="J37" s="41">
        <f t="shared" si="4"/>
        <v>0.2202553857443296</v>
      </c>
      <c r="K37" s="23">
        <f t="shared" si="5"/>
        <v>-1934632.6799999978</v>
      </c>
      <c r="L37" s="94">
        <f t="shared" si="6"/>
        <v>-12.613547030498438</v>
      </c>
      <c r="M37" s="72" t="s">
        <v>120</v>
      </c>
    </row>
    <row r="38" spans="1:16357" ht="15" customHeight="1">
      <c r="A38" s="18">
        <v>42</v>
      </c>
      <c r="B38" s="19" t="s">
        <v>37</v>
      </c>
      <c r="C38" s="20">
        <f>+'Centralna država-ek klas'!C50+'Lokalna država-ek klas '!C48</f>
        <v>269738489.31999999</v>
      </c>
      <c r="D38" s="40">
        <f t="shared" si="1"/>
        <v>3.3863771978808348</v>
      </c>
      <c r="E38" s="20">
        <f>+'Centralna država-ek klas'!E50+'Lokalna država-ek klas '!E48</f>
        <v>265689955.18536001</v>
      </c>
      <c r="F38" s="40">
        <f t="shared" si="0"/>
        <v>3.3355506965797073</v>
      </c>
      <c r="G38" s="20">
        <f t="shared" si="2"/>
        <v>4048534.1346399784</v>
      </c>
      <c r="H38" s="89">
        <f t="shared" si="3"/>
        <v>1.5237814059682648</v>
      </c>
      <c r="I38" s="20">
        <f>+'Centralna država-ek klas'!I50+'Lokalna država-ek klas '!I48</f>
        <v>233975803.87</v>
      </c>
      <c r="J38" s="40">
        <f t="shared" si="4"/>
        <v>3.3599761599399161</v>
      </c>
      <c r="K38" s="20">
        <f t="shared" si="5"/>
        <v>35762685.449999988</v>
      </c>
      <c r="L38" s="89">
        <f t="shared" si="6"/>
        <v>15.284779391064802</v>
      </c>
      <c r="M38" s="71" t="s">
        <v>121</v>
      </c>
    </row>
    <row r="39" spans="1:16357" ht="15" customHeight="1">
      <c r="A39" s="18">
        <v>43</v>
      </c>
      <c r="B39" s="19" t="s">
        <v>43</v>
      </c>
      <c r="C39" s="20">
        <f>+'Centralna država-ek klas'!C56+'Lokalna država-ek klas '!C49</f>
        <v>112874373.71000001</v>
      </c>
      <c r="D39" s="40">
        <f t="shared" si="1"/>
        <v>1.4170584491676501</v>
      </c>
      <c r="E39" s="20">
        <f>+'Centralna država-ek klas'!E56+'Lokalna država-ek klas '!E49</f>
        <v>122676256.48939598</v>
      </c>
      <c r="F39" s="40">
        <f t="shared" si="0"/>
        <v>1.5401142000325907</v>
      </c>
      <c r="G39" s="20">
        <f t="shared" si="2"/>
        <v>-9801882.7793959677</v>
      </c>
      <c r="H39" s="89">
        <f t="shared" si="3"/>
        <v>-7.990040664668669</v>
      </c>
      <c r="I39" s="20">
        <f>+'Centralna država-ek klas'!I56+'Lokalna država-ek klas '!I49</f>
        <v>98128161.193000004</v>
      </c>
      <c r="J39" s="40">
        <f t="shared" si="4"/>
        <v>1.4091554629743315</v>
      </c>
      <c r="K39" s="20">
        <f t="shared" si="5"/>
        <v>14746212.517000005</v>
      </c>
      <c r="L39" s="89">
        <f t="shared" si="6"/>
        <v>15.02750315273606</v>
      </c>
      <c r="M39" s="71" t="s">
        <v>127</v>
      </c>
    </row>
    <row r="40" spans="1:16357" ht="15" customHeight="1">
      <c r="A40" s="18">
        <v>44</v>
      </c>
      <c r="B40" s="19" t="s">
        <v>65</v>
      </c>
      <c r="C40" s="20">
        <f>+'Centralna država-ek klas'!C57+'Lokalna država-ek klas '!C50</f>
        <v>57362122.009999998</v>
      </c>
      <c r="D40" s="40">
        <f t="shared" si="1"/>
        <v>0.72014113553619397</v>
      </c>
      <c r="E40" s="20">
        <f>+'Centralna država-ek klas'!E57+'Lokalna država-ek klas '!E50</f>
        <v>68279727.222279996</v>
      </c>
      <c r="F40" s="40">
        <f t="shared" si="0"/>
        <v>0.85720399756798149</v>
      </c>
      <c r="G40" s="20">
        <f t="shared" si="2"/>
        <v>-10917605.212279998</v>
      </c>
      <c r="H40" s="89">
        <f t="shared" si="3"/>
        <v>-15.989526696172177</v>
      </c>
      <c r="I40" s="20">
        <f>+'Centralna država-ek klas'!I57+'Lokalna država-ek klas '!I50</f>
        <v>44897073.390000001</v>
      </c>
      <c r="J40" s="40">
        <f t="shared" si="4"/>
        <v>0.64473801883073667</v>
      </c>
      <c r="K40" s="20">
        <f t="shared" si="5"/>
        <v>12465048.619999997</v>
      </c>
      <c r="L40" s="89">
        <f t="shared" si="6"/>
        <v>27.763610584863557</v>
      </c>
      <c r="M40" s="71" t="s">
        <v>128</v>
      </c>
      <c r="O40" s="87"/>
    </row>
    <row r="41" spans="1:16357" ht="15" customHeight="1">
      <c r="A41" s="18">
        <v>45</v>
      </c>
      <c r="B41" s="19" t="s">
        <v>44</v>
      </c>
      <c r="C41" s="20">
        <f>+'Centralna država-ek klas'!C58+'Lokalna država-ek klas '!C51</f>
        <v>15033.6</v>
      </c>
      <c r="D41" s="40">
        <f t="shared" si="1"/>
        <v>1.8873628443016044E-4</v>
      </c>
      <c r="E41" s="20">
        <f>+'Centralna država-ek klas'!E58+'Lokalna država-ek klas '!E51</f>
        <v>0</v>
      </c>
      <c r="F41" s="40">
        <f t="shared" si="0"/>
        <v>0</v>
      </c>
      <c r="G41" s="20">
        <f t="shared" si="2"/>
        <v>15033.6</v>
      </c>
      <c r="H41" s="89">
        <f>+IFERROR(C41/E41*100-100,0)</f>
        <v>0</v>
      </c>
      <c r="I41" s="20">
        <f>+'Centralna država-ek klas'!I58+'Lokalna država-ek klas '!I51</f>
        <v>0</v>
      </c>
      <c r="J41" s="40">
        <f t="shared" si="4"/>
        <v>0</v>
      </c>
      <c r="K41" s="20">
        <f t="shared" si="5"/>
        <v>15033.6</v>
      </c>
      <c r="L41" s="89">
        <f>+IFERROR(C41/I41*100-100,0)</f>
        <v>0</v>
      </c>
      <c r="M41" s="71" t="s">
        <v>129</v>
      </c>
    </row>
    <row r="42" spans="1:16357" ht="15" customHeight="1">
      <c r="A42" s="18">
        <v>462</v>
      </c>
      <c r="B42" s="19" t="s">
        <v>45</v>
      </c>
      <c r="C42" s="20">
        <f>+'Centralna država-ek klas'!C59+'Lokalna država-ek klas '!C52</f>
        <v>4062322.96</v>
      </c>
      <c r="D42" s="40">
        <f t="shared" si="1"/>
        <v>5.0999610314610686E-2</v>
      </c>
      <c r="E42" s="20">
        <f>+'Centralna država-ek klas'!E59+'Lokalna država-ek klas '!E52</f>
        <v>4100000.4</v>
      </c>
      <c r="F42" s="40">
        <f t="shared" si="0"/>
        <v>5.1472624099229161E-2</v>
      </c>
      <c r="G42" s="20">
        <f t="shared" si="2"/>
        <v>-37677.439999999944</v>
      </c>
      <c r="H42" s="104">
        <f t="shared" si="3"/>
        <v>-0.91896186156469639</v>
      </c>
      <c r="I42" s="20">
        <f>+'Centralna država-ek klas'!I59+'Lokalna država-ek klas '!I52</f>
        <v>2301161.16</v>
      </c>
      <c r="J42" s="40">
        <f t="shared" si="4"/>
        <v>3.3045496627829081E-2</v>
      </c>
      <c r="K42" s="20">
        <f t="shared" si="5"/>
        <v>1761161.7999999998</v>
      </c>
      <c r="L42" s="89">
        <f t="shared" si="6"/>
        <v>76.533614012501403</v>
      </c>
      <c r="M42" s="71" t="s">
        <v>130</v>
      </c>
    </row>
    <row r="43" spans="1:16357" ht="15" customHeight="1">
      <c r="A43" s="18">
        <v>463</v>
      </c>
      <c r="B43" s="19" t="s">
        <v>46</v>
      </c>
      <c r="C43" s="20">
        <f>+'Centralna država-ek klas'!C60+'Lokalna država-ek klas '!C53</f>
        <v>16889920.149999999</v>
      </c>
      <c r="D43" s="40">
        <f t="shared" si="1"/>
        <v>0.21204107954402787</v>
      </c>
      <c r="E43" s="20">
        <f>+'Centralna država-ek klas'!E60+'Lokalna država-ek klas '!E53</f>
        <v>14195288.417039998</v>
      </c>
      <c r="F43" s="40">
        <f t="shared" si="0"/>
        <v>0.17821187155748611</v>
      </c>
      <c r="G43" s="20">
        <f t="shared" si="2"/>
        <v>2694631.7329600006</v>
      </c>
      <c r="H43" s="89">
        <f t="shared" si="3"/>
        <v>18.982578259737011</v>
      </c>
      <c r="I43" s="20">
        <f>+'Centralna država-ek klas'!I60+'Lokalna država-ek klas '!I53</f>
        <v>20773500.770000003</v>
      </c>
      <c r="J43" s="40">
        <f t="shared" si="4"/>
        <v>0.29831489492167507</v>
      </c>
      <c r="K43" s="20">
        <f t="shared" si="5"/>
        <v>-3883580.6200000048</v>
      </c>
      <c r="L43" s="89">
        <f t="shared" si="6"/>
        <v>-18.694877974580322</v>
      </c>
      <c r="M43" s="71" t="s">
        <v>131</v>
      </c>
    </row>
    <row r="44" spans="1:16357" ht="15" customHeight="1">
      <c r="A44" s="18">
        <v>47</v>
      </c>
      <c r="B44" s="19" t="s">
        <v>47</v>
      </c>
      <c r="C44" s="20">
        <f>+'Centralna država-ek klas'!C61+'Lokalna država-ek klas '!C54</f>
        <v>5317158.4399999995</v>
      </c>
      <c r="D44" s="40">
        <f t="shared" si="1"/>
        <v>6.6753188038265493E-2</v>
      </c>
      <c r="E44" s="20">
        <f>+'Centralna država-ek klas'!E61+'Lokalna država-ek klas '!E54</f>
        <v>19700438.712200001</v>
      </c>
      <c r="F44" s="40">
        <f t="shared" si="0"/>
        <v>0.24732516524217241</v>
      </c>
      <c r="G44" s="20">
        <f t="shared" si="2"/>
        <v>-14383280.272200001</v>
      </c>
      <c r="H44" s="89">
        <f t="shared" si="3"/>
        <v>-73.009949079422213</v>
      </c>
      <c r="I44" s="20">
        <f>+'Centralna država-ek klas'!I61+'Lokalna država-ek klas '!I54</f>
        <v>1289050.2999999998</v>
      </c>
      <c r="J44" s="40">
        <f t="shared" si="4"/>
        <v>1.8511222978295036E-2</v>
      </c>
      <c r="K44" s="20">
        <f t="shared" si="5"/>
        <v>4028108.1399999997</v>
      </c>
      <c r="L44" s="89">
        <f t="shared" si="6"/>
        <v>312.48649800554722</v>
      </c>
      <c r="M44" s="71" t="s">
        <v>132</v>
      </c>
      <c r="Q44" s="103"/>
    </row>
    <row r="45" spans="1:16357" s="38" customFormat="1" ht="15" customHeight="1">
      <c r="A45" s="35"/>
      <c r="B45" s="36" t="s">
        <v>77</v>
      </c>
      <c r="C45" s="37">
        <f>+C6-C27</f>
        <v>-81129181.2700001</v>
      </c>
      <c r="D45" s="44">
        <f t="shared" si="1"/>
        <v>-1.0185198642880471</v>
      </c>
      <c r="E45" s="37">
        <f>+E6-E27</f>
        <v>-122202882.16643894</v>
      </c>
      <c r="F45" s="44">
        <f t="shared" si="0"/>
        <v>-1.5341713180309706</v>
      </c>
      <c r="G45" s="37">
        <f>C45-E45</f>
        <v>41073700.896438837</v>
      </c>
      <c r="H45" s="101">
        <f t="shared" si="3"/>
        <v>-33.61107378833907</v>
      </c>
      <c r="I45" s="37">
        <f>+I6-I27</f>
        <v>10517059.327000022</v>
      </c>
      <c r="J45" s="44">
        <f t="shared" si="4"/>
        <v>0.15102873043670598</v>
      </c>
      <c r="K45" s="37">
        <f t="shared" si="5"/>
        <v>-91646240.597000122</v>
      </c>
      <c r="L45" s="101">
        <f t="shared" si="6"/>
        <v>-871.4055683010215</v>
      </c>
      <c r="M45" s="79" t="s">
        <v>134</v>
      </c>
      <c r="N45" s="1"/>
      <c r="O45" s="1"/>
      <c r="P45" s="103"/>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row>
    <row r="46" spans="1:16357" ht="15" hidden="1" customHeight="1">
      <c r="A46" s="18"/>
      <c r="B46" s="19" t="s">
        <v>57</v>
      </c>
      <c r="C46" s="20">
        <f>+'Centralna država-ek klas'!C63+'Lokalna država-ek klas '!C56</f>
        <v>0</v>
      </c>
      <c r="D46" s="40">
        <f t="shared" si="1"/>
        <v>0</v>
      </c>
      <c r="E46" s="20">
        <f>+'Centralna država-ek klas'!E63+'Lokalna država-ek klas '!E56</f>
        <v>0</v>
      </c>
      <c r="F46" s="40">
        <f t="shared" si="0"/>
        <v>0</v>
      </c>
      <c r="G46" s="20">
        <f t="shared" si="2"/>
        <v>0</v>
      </c>
      <c r="H46" s="89" t="e">
        <f t="shared" si="3"/>
        <v>#DIV/0!</v>
      </c>
      <c r="I46" s="20">
        <f>+'Centralna država-ek klas'!I63+'Lokalna država-ek klas '!I56</f>
        <v>0</v>
      </c>
      <c r="J46" s="40">
        <f t="shared" si="4"/>
        <v>0</v>
      </c>
      <c r="K46" s="20">
        <f t="shared" si="5"/>
        <v>0</v>
      </c>
      <c r="L46" s="89" t="e">
        <f t="shared" si="6"/>
        <v>#DIV/0!</v>
      </c>
      <c r="M46" s="71" t="s">
        <v>133</v>
      </c>
    </row>
    <row r="47" spans="1:16357" s="38" customFormat="1" ht="15" hidden="1" customHeight="1">
      <c r="A47" s="35"/>
      <c r="B47" s="36" t="s">
        <v>59</v>
      </c>
      <c r="C47" s="37">
        <f>+C45-C46</f>
        <v>-81129181.2700001</v>
      </c>
      <c r="D47" s="44">
        <f t="shared" si="1"/>
        <v>-1.0185198642880471</v>
      </c>
      <c r="E47" s="37">
        <f>+E45-E46</f>
        <v>-122202882.16643894</v>
      </c>
      <c r="F47" s="44">
        <f t="shared" si="0"/>
        <v>-1.5341713180309706</v>
      </c>
      <c r="G47" s="37">
        <f t="shared" si="2"/>
        <v>41073700.896438837</v>
      </c>
      <c r="H47" s="101">
        <f t="shared" si="3"/>
        <v>-33.61107378833907</v>
      </c>
      <c r="I47" s="37">
        <f>+I45-I46</f>
        <v>10517059.327000022</v>
      </c>
      <c r="J47" s="44">
        <f t="shared" si="4"/>
        <v>0.15102873043670598</v>
      </c>
      <c r="K47" s="37">
        <f t="shared" si="5"/>
        <v>-91646240.597000122</v>
      </c>
      <c r="L47" s="101">
        <f t="shared" si="6"/>
        <v>-871.4055683010215</v>
      </c>
      <c r="M47" s="79" t="s">
        <v>137</v>
      </c>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row>
    <row r="48" spans="1:16357" s="38" customFormat="1" ht="15" customHeight="1">
      <c r="A48" s="35"/>
      <c r="B48" s="36" t="s">
        <v>75</v>
      </c>
      <c r="C48" s="37">
        <f>+C47+C34</f>
        <v>-48983988.280000091</v>
      </c>
      <c r="D48" s="44">
        <f t="shared" si="1"/>
        <v>-0.61495955356918786</v>
      </c>
      <c r="E48" s="37">
        <f>+E47+E34</f>
        <v>-88380881.122598946</v>
      </c>
      <c r="F48" s="44">
        <f t="shared" si="0"/>
        <v>-1.1095598604288417</v>
      </c>
      <c r="G48" s="37">
        <f>+C48-E48</f>
        <v>39396892.842598855</v>
      </c>
      <c r="H48" s="101">
        <f t="shared" si="3"/>
        <v>-44.576261678075859</v>
      </c>
      <c r="I48" s="37">
        <f>+I47+I34</f>
        <v>26345631.937000021</v>
      </c>
      <c r="J48" s="44">
        <f t="shared" si="4"/>
        <v>0.37833268980263873</v>
      </c>
      <c r="K48" s="37">
        <f t="shared" si="5"/>
        <v>-75329620.217000112</v>
      </c>
      <c r="L48" s="101">
        <f t="shared" si="6"/>
        <v>-285.92831023045824</v>
      </c>
      <c r="M48" s="79" t="s">
        <v>136</v>
      </c>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row>
    <row r="49" spans="1:16357" s="38" customFormat="1" ht="15" customHeight="1">
      <c r="A49" s="35"/>
      <c r="B49" s="36" t="s">
        <v>76</v>
      </c>
      <c r="C49" s="37">
        <f>+C6-(C27-C40)</f>
        <v>-23767059.26000011</v>
      </c>
      <c r="D49" s="44">
        <f t="shared" si="1"/>
        <v>-0.29837872875185312</v>
      </c>
      <c r="E49" s="37">
        <f>+E6-(E27-E40)</f>
        <v>-53923154.944158912</v>
      </c>
      <c r="F49" s="44">
        <f t="shared" si="0"/>
        <v>-0.6769673204629888</v>
      </c>
      <c r="G49" s="37">
        <f t="shared" si="2"/>
        <v>30156095.684158802</v>
      </c>
      <c r="H49" s="101">
        <f t="shared" si="3"/>
        <v>-55.924204945700019</v>
      </c>
      <c r="I49" s="37">
        <f>+I6-(I27-I40)</f>
        <v>55414132.717000008</v>
      </c>
      <c r="J49" s="44">
        <f t="shared" si="4"/>
        <v>0.7957667492674424</v>
      </c>
      <c r="K49" s="37">
        <f t="shared" si="5"/>
        <v>-79181191.977000117</v>
      </c>
      <c r="L49" s="101">
        <f t="shared" si="6"/>
        <v>-142.88988764180158</v>
      </c>
      <c r="M49" s="79" t="s">
        <v>135</v>
      </c>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row>
    <row r="50" spans="1:16357" s="38" customFormat="1" ht="15" customHeight="1">
      <c r="A50" s="35"/>
      <c r="B50" s="36" t="s">
        <v>0</v>
      </c>
      <c r="C50" s="37">
        <f>+C51+C52+C53</f>
        <v>81979272.489999995</v>
      </c>
      <c r="D50" s="44">
        <f t="shared" si="1"/>
        <v>1.0291921622266302</v>
      </c>
      <c r="E50" s="37">
        <f>+E51+E52+E53</f>
        <v>84278829.347964525</v>
      </c>
      <c r="F50" s="44">
        <f t="shared" si="0"/>
        <v>1.0580614827625043</v>
      </c>
      <c r="G50" s="37">
        <f t="shared" si="2"/>
        <v>-2299556.8579645306</v>
      </c>
      <c r="H50" s="101">
        <f t="shared" si="3"/>
        <v>-2.7285106778954855</v>
      </c>
      <c r="I50" s="37">
        <f>+I51+I52+I53</f>
        <v>103759128.71000001</v>
      </c>
      <c r="J50" s="44">
        <f t="shared" si="4"/>
        <v>1.4900181688677505</v>
      </c>
      <c r="K50" s="37">
        <f t="shared" si="5"/>
        <v>-21779856.220000014</v>
      </c>
      <c r="L50" s="101">
        <f t="shared" si="6"/>
        <v>-20.990785573068266</v>
      </c>
      <c r="M50" s="79" t="s">
        <v>138</v>
      </c>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row>
    <row r="51" spans="1:16357">
      <c r="A51" s="21">
        <v>4611</v>
      </c>
      <c r="B51" s="22" t="s">
        <v>52</v>
      </c>
      <c r="C51" s="23">
        <f>+'Centralna država-ek klas'!C68+'Lokalna država-ek klas '!C61</f>
        <v>10492906.58</v>
      </c>
      <c r="D51" s="41">
        <f t="shared" si="1"/>
        <v>0.13173106912396113</v>
      </c>
      <c r="E51" s="23">
        <f>+'Centralna država-ek klas'!E68+'Lokalna država-ek klas '!E61</f>
        <v>10491575.824811041</v>
      </c>
      <c r="F51" s="41">
        <f t="shared" si="0"/>
        <v>0.13171436242763754</v>
      </c>
      <c r="G51" s="23">
        <f t="shared" si="2"/>
        <v>1330.7551889587194</v>
      </c>
      <c r="H51" s="94">
        <f t="shared" si="3"/>
        <v>1.268403537446261E-2</v>
      </c>
      <c r="I51" s="23">
        <f>+'Centralna država-ek klas'!I68+'Lokalna država-ek klas '!I61</f>
        <v>30777677.66</v>
      </c>
      <c r="J51" s="41">
        <f t="shared" si="4"/>
        <v>0.44197845027331351</v>
      </c>
      <c r="K51" s="23">
        <f t="shared" si="5"/>
        <v>-20284771.079999998</v>
      </c>
      <c r="L51" s="94">
        <f t="shared" si="6"/>
        <v>-65.907412846691045</v>
      </c>
      <c r="M51" s="72" t="s">
        <v>139</v>
      </c>
    </row>
    <row r="52" spans="1:16357" ht="15" customHeight="1">
      <c r="A52" s="21">
        <v>4612</v>
      </c>
      <c r="B52" s="22" t="s">
        <v>53</v>
      </c>
      <c r="C52" s="23">
        <f>+'Centralna država-ek klas'!C69+'Lokalna država-ek klas '!C62</f>
        <v>71486365.909999996</v>
      </c>
      <c r="D52" s="41">
        <f t="shared" si="1"/>
        <v>0.89746109310266908</v>
      </c>
      <c r="E52" s="23">
        <f>+'Centralna država-ek klas'!E69+'Lokalna država-ek klas '!E62</f>
        <v>73787253.523153484</v>
      </c>
      <c r="F52" s="41">
        <f t="shared" si="0"/>
        <v>0.92634712033486688</v>
      </c>
      <c r="G52" s="23">
        <f t="shared" si="2"/>
        <v>-2300887.6131534874</v>
      </c>
      <c r="H52" s="94">
        <f t="shared" si="3"/>
        <v>-3.1182724702329523</v>
      </c>
      <c r="I52" s="23">
        <f>+'Centralna država-ek klas'!I69+'Lokalna država-ek klas '!I62</f>
        <v>72981451.050000012</v>
      </c>
      <c r="J52" s="41">
        <f t="shared" si="4"/>
        <v>1.0480397185944372</v>
      </c>
      <c r="K52" s="23">
        <f t="shared" si="5"/>
        <v>-1495085.1400000155</v>
      </c>
      <c r="L52" s="94">
        <f t="shared" si="6"/>
        <v>-2.0485823705748487</v>
      </c>
      <c r="M52" s="72" t="s">
        <v>140</v>
      </c>
    </row>
    <row r="53" spans="1:16357" ht="15" hidden="1" customHeight="1">
      <c r="A53" s="18">
        <v>463</v>
      </c>
      <c r="B53" s="19" t="s">
        <v>46</v>
      </c>
      <c r="C53" s="20">
        <v>0</v>
      </c>
      <c r="D53" s="40">
        <f t="shared" ref="D53" si="7">+C53/$C$2*100</f>
        <v>0</v>
      </c>
      <c r="E53" s="20">
        <v>0</v>
      </c>
      <c r="F53" s="40">
        <f t="shared" ref="F53" si="8">+E53/$E$2*100</f>
        <v>0</v>
      </c>
      <c r="G53" s="20">
        <f t="shared" ref="G53" si="9">+C53-E53</f>
        <v>0</v>
      </c>
      <c r="H53" s="89" t="e">
        <f t="shared" ref="H53" si="10">+C53/E53*100-100</f>
        <v>#DIV/0!</v>
      </c>
      <c r="I53" s="20">
        <f>+'Lokalna država-ek klas '!I63</f>
        <v>0</v>
      </c>
      <c r="J53" s="40">
        <f t="shared" ref="J53" si="11">+I53/$I$2*100</f>
        <v>0</v>
      </c>
      <c r="K53" s="20">
        <f t="shared" ref="K53" si="12">+C53-I53</f>
        <v>0</v>
      </c>
      <c r="L53" s="89" t="e">
        <f t="shared" ref="L53" si="13">+C53/I53*100-100</f>
        <v>#DIV/0!</v>
      </c>
      <c r="M53" s="71" t="s">
        <v>131</v>
      </c>
    </row>
    <row r="54" spans="1:16357" s="38" customFormat="1" ht="15" customHeight="1">
      <c r="A54" s="35">
        <v>4418</v>
      </c>
      <c r="B54" s="36" t="s">
        <v>63</v>
      </c>
      <c r="C54" s="37">
        <f>+'Centralna država-ek klas'!C70+'Lokalna država-ek klas '!C64</f>
        <v>1042170.92</v>
      </c>
      <c r="D54" s="44">
        <f t="shared" si="1"/>
        <v>1.3083723604589851E-2</v>
      </c>
      <c r="E54" s="37">
        <f>+'Centralna država-ek klas'!E70+'Lokalna država-ek klas '!E64</f>
        <v>3425000.36</v>
      </c>
      <c r="F54" s="44">
        <f t="shared" ref="F54:F63" si="14">+E54/$E$2*100</f>
        <v>4.2998472895272054E-2</v>
      </c>
      <c r="G54" s="37">
        <f t="shared" si="2"/>
        <v>-2382829.44</v>
      </c>
      <c r="H54" s="101">
        <f t="shared" si="3"/>
        <v>-69.571655169110699</v>
      </c>
      <c r="I54" s="37">
        <f>+'Centralna država-ek klas'!I70+'Lokalna država-ek klas '!I64</f>
        <v>1410390.76</v>
      </c>
      <c r="J54" s="44">
        <f t="shared" si="4"/>
        <v>2.0253715347560139E-2</v>
      </c>
      <c r="K54" s="37">
        <f t="shared" si="5"/>
        <v>-368219.83999999997</v>
      </c>
      <c r="L54" s="101">
        <f t="shared" si="6"/>
        <v>-26.107646933251317</v>
      </c>
      <c r="M54" s="79" t="s">
        <v>141</v>
      </c>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row>
    <row r="55" spans="1:16357" s="38" customFormat="1" ht="15" customHeight="1">
      <c r="A55" s="35">
        <v>45</v>
      </c>
      <c r="B55" s="36" t="s">
        <v>44</v>
      </c>
      <c r="C55" s="37">
        <f>+'Centralna država-ek klas'!C71+'Lokalna država-ek klas '!C65</f>
        <v>2934947.62</v>
      </c>
      <c r="D55" s="44">
        <f t="shared" si="1"/>
        <v>3.6846205087001281E-2</v>
      </c>
      <c r="E55" s="37">
        <f>+'Centralna država-ek klas'!E71+'Lokalna država-ek klas '!E65</f>
        <v>2280000.5999999996</v>
      </c>
      <c r="F55" s="44">
        <f t="shared" si="14"/>
        <v>2.8623805458608476E-2</v>
      </c>
      <c r="G55" s="37">
        <f t="shared" si="2"/>
        <v>654947.02000000048</v>
      </c>
      <c r="H55" s="101">
        <f t="shared" si="3"/>
        <v>28.725738931823116</v>
      </c>
      <c r="I55" s="37">
        <f>+'Centralna država-ek klas'!I71+'Lokalna država-ek klas '!I65</f>
        <v>2324099.1999999997</v>
      </c>
      <c r="J55" s="44">
        <f t="shared" si="4"/>
        <v>3.3374895079638943E-2</v>
      </c>
      <c r="K55" s="37">
        <f t="shared" si="5"/>
        <v>610848.42000000039</v>
      </c>
      <c r="L55" s="101">
        <f t="shared" si="6"/>
        <v>26.283233521185352</v>
      </c>
      <c r="M55" s="79" t="s">
        <v>129</v>
      </c>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row>
    <row r="56" spans="1:16357" s="38" customFormat="1" ht="15" customHeight="1">
      <c r="A56" s="35"/>
      <c r="B56" s="36" t="s">
        <v>54</v>
      </c>
      <c r="C56" s="37">
        <f>+C47-C50-C54-C55</f>
        <v>-167085572.3000001</v>
      </c>
      <c r="D56" s="44">
        <f t="shared" si="1"/>
        <v>-2.0976419552062682</v>
      </c>
      <c r="E56" s="37">
        <f>+E47-E50-E54-E55</f>
        <v>-212186712.47440347</v>
      </c>
      <c r="F56" s="44">
        <f t="shared" si="14"/>
        <v>-2.6638550791473556</v>
      </c>
      <c r="G56" s="37">
        <f t="shared" ref="G56:G63" si="15">+C56-E56</f>
        <v>45101140.174403369</v>
      </c>
      <c r="H56" s="101">
        <f t="shared" ref="H56:H63" si="16">+C56/E56*100-100</f>
        <v>-21.255402682127894</v>
      </c>
      <c r="I56" s="37">
        <f>+I47-I50-I54-I55</f>
        <v>-96976559.342999995</v>
      </c>
      <c r="J56" s="44">
        <f t="shared" si="4"/>
        <v>-1.3926180488582438</v>
      </c>
      <c r="K56" s="37">
        <f t="shared" ref="K56:K63" si="17">+C56-I56</f>
        <v>-70109012.957000107</v>
      </c>
      <c r="L56" s="101">
        <f t="shared" ref="L56:L63" si="18">+C56/I56*100-100</f>
        <v>72.294803437013002</v>
      </c>
      <c r="M56" s="79" t="s">
        <v>142</v>
      </c>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row>
    <row r="57" spans="1:16357" s="38" customFormat="1" ht="15" customHeight="1">
      <c r="A57" s="35"/>
      <c r="B57" s="36" t="s">
        <v>48</v>
      </c>
      <c r="C57" s="37">
        <f>+SUM(C58:C63)+C46</f>
        <v>167085572.30000013</v>
      </c>
      <c r="D57" s="44">
        <f t="shared" ref="D57:D63" si="19">+C57/$C$2*100</f>
        <v>2.0976419552062686</v>
      </c>
      <c r="E57" s="37">
        <f>+SUM(E58:E63)+E46</f>
        <v>212186712.47440347</v>
      </c>
      <c r="F57" s="44">
        <f t="shared" si="14"/>
        <v>2.6638550791473556</v>
      </c>
      <c r="G57" s="37">
        <f t="shared" si="15"/>
        <v>-45101140.17440334</v>
      </c>
      <c r="H57" s="101">
        <f t="shared" si="16"/>
        <v>-21.255402682127894</v>
      </c>
      <c r="I57" s="37">
        <f>+SUM(I58:I63)+I46</f>
        <v>96976559.343000054</v>
      </c>
      <c r="J57" s="44">
        <f t="shared" ref="J57:J63" si="20">+I57/$I$2*100</f>
        <v>1.3926180488582447</v>
      </c>
      <c r="K57" s="37">
        <f t="shared" si="17"/>
        <v>70109012.957000077</v>
      </c>
      <c r="L57" s="101">
        <f t="shared" si="18"/>
        <v>72.294803437012916</v>
      </c>
      <c r="M57" s="79" t="s">
        <v>143</v>
      </c>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row>
    <row r="58" spans="1:16357">
      <c r="A58" s="21">
        <v>7511</v>
      </c>
      <c r="B58" s="22" t="s">
        <v>55</v>
      </c>
      <c r="C58" s="23">
        <f>+'Centralna država-ek klas'!C74+'Lokalna država-ek klas '!C68</f>
        <v>636675.26</v>
      </c>
      <c r="D58" s="41">
        <f t="shared" si="19"/>
        <v>7.9930105205011683E-3</v>
      </c>
      <c r="E58" s="23">
        <f>+'Centralna država-ek klas'!E74+'Lokalna država-ek klas '!E68</f>
        <v>818426</v>
      </c>
      <c r="F58" s="41">
        <f t="shared" si="14"/>
        <v>1.0274763351495216E-2</v>
      </c>
      <c r="G58" s="23">
        <f t="shared" si="15"/>
        <v>-181750.74</v>
      </c>
      <c r="H58" s="94">
        <f t="shared" si="16"/>
        <v>-22.207351672600822</v>
      </c>
      <c r="I58" s="23">
        <f>+'Centralna država-ek klas'!I74+'Lokalna država-ek klas '!I68</f>
        <v>735330</v>
      </c>
      <c r="J58" s="41">
        <f t="shared" si="20"/>
        <v>1.0559601586245075E-2</v>
      </c>
      <c r="K58" s="23">
        <f t="shared" si="17"/>
        <v>-98654.739999999991</v>
      </c>
      <c r="L58" s="94">
        <f t="shared" si="18"/>
        <v>-13.416389920171895</v>
      </c>
      <c r="M58" s="72" t="s">
        <v>144</v>
      </c>
    </row>
    <row r="59" spans="1:16357" ht="15" customHeight="1">
      <c r="A59" s="21">
        <v>7512</v>
      </c>
      <c r="B59" s="22" t="s">
        <v>49</v>
      </c>
      <c r="C59" s="23">
        <f>+'Centralna država-ek klas'!C75+'Lokalna država-ek klas '!C69</f>
        <v>16469751.390000001</v>
      </c>
      <c r="D59" s="41">
        <f t="shared" si="19"/>
        <v>0.20676615599969869</v>
      </c>
      <c r="E59" s="23">
        <f>+'Centralna država-ek klas'!E75+'Lokalna država-ek klas '!E69</f>
        <v>800000</v>
      </c>
      <c r="F59" s="41">
        <f t="shared" si="14"/>
        <v>1.0043437868782484E-2</v>
      </c>
      <c r="G59" s="23">
        <f t="shared" si="15"/>
        <v>15669751.390000001</v>
      </c>
      <c r="H59" s="94">
        <f t="shared" si="16"/>
        <v>1958.7189237500002</v>
      </c>
      <c r="I59" s="23">
        <f>+'Centralna država-ek klas'!I75+'Lokalna država-ek klas '!I69</f>
        <v>695004420.79999995</v>
      </c>
      <c r="J59" s="41">
        <f t="shared" si="20"/>
        <v>9.9805118577060892</v>
      </c>
      <c r="K59" s="23">
        <f t="shared" si="17"/>
        <v>-678534669.40999997</v>
      </c>
      <c r="L59" s="94">
        <f t="shared" si="18"/>
        <v>-97.630266672110935</v>
      </c>
      <c r="M59" s="72" t="s">
        <v>145</v>
      </c>
    </row>
    <row r="60" spans="1:16357" ht="15" customHeight="1">
      <c r="A60" s="18">
        <v>72</v>
      </c>
      <c r="B60" s="19" t="s">
        <v>172</v>
      </c>
      <c r="C60" s="20">
        <f>+'Centralna država-ek klas'!C76+'Lokalna država-ek klas '!C70</f>
        <v>1451808.94</v>
      </c>
      <c r="D60" s="40">
        <f t="shared" si="19"/>
        <v>1.8226441107791196E-2</v>
      </c>
      <c r="E60" s="20">
        <f>+'Centralna država-ek klas'!E76+'Lokalna država-ek klas '!E70</f>
        <v>3100000</v>
      </c>
      <c r="F60" s="40">
        <f t="shared" si="14"/>
        <v>3.8918321741532126E-2</v>
      </c>
      <c r="G60" s="20">
        <f t="shared" si="15"/>
        <v>-1648191.06</v>
      </c>
      <c r="H60" s="89">
        <f t="shared" si="16"/>
        <v>-53.167453548387101</v>
      </c>
      <c r="I60" s="20">
        <f>+'Centralna država-ek klas'!I76+'Lokalna država-ek klas '!I70</f>
        <v>740321.17999999993</v>
      </c>
      <c r="J60" s="40">
        <f t="shared" si="20"/>
        <v>1.0631276714752322E-2</v>
      </c>
      <c r="K60" s="20">
        <f t="shared" si="17"/>
        <v>711487.76</v>
      </c>
      <c r="L60" s="89">
        <f t="shared" si="18"/>
        <v>96.105282304634329</v>
      </c>
      <c r="M60" s="71" t="s">
        <v>146</v>
      </c>
    </row>
    <row r="61" spans="1:16357" ht="15" customHeight="1">
      <c r="A61" s="28">
        <v>73</v>
      </c>
      <c r="B61" s="19" t="s">
        <v>187</v>
      </c>
      <c r="C61" s="20">
        <f>+'Centralna država-ek klas'!C77+'Lokalna država-ek klas '!C71</f>
        <v>4341363.95</v>
      </c>
      <c r="D61" s="40">
        <f t="shared" si="19"/>
        <v>5.4502773871996389E-2</v>
      </c>
      <c r="E61" s="20">
        <f>+'Centralna država-ek klas'!E77+'Lokalna država-ek klas '!E71</f>
        <v>842375.30293147964</v>
      </c>
      <c r="F61" s="40">
        <f t="shared" si="14"/>
        <v>1.0575430021486424E-2</v>
      </c>
      <c r="G61" s="20">
        <f t="shared" si="15"/>
        <v>3498988.6470685205</v>
      </c>
      <c r="H61" s="89">
        <f t="shared" si="16"/>
        <v>415.37170366842236</v>
      </c>
      <c r="I61" s="20">
        <f>+'Centralna država-ek klas'!I77+'Lokalna država-ek klas '!I71</f>
        <v>5445016.4500000002</v>
      </c>
      <c r="J61" s="40">
        <f t="shared" si="20"/>
        <v>7.819238211762139E-2</v>
      </c>
      <c r="K61" s="20">
        <f t="shared" si="17"/>
        <v>-1103652.5</v>
      </c>
      <c r="L61" s="89">
        <f t="shared" si="18"/>
        <v>-20.269038856622728</v>
      </c>
      <c r="M61" s="71" t="s">
        <v>108</v>
      </c>
    </row>
    <row r="62" spans="1:16357" ht="15" customHeight="1">
      <c r="A62" s="28"/>
      <c r="B62" s="29" t="s">
        <v>152</v>
      </c>
      <c r="C62" s="30">
        <f>+'Lokalna država-ek klas '!C72</f>
        <v>5381552.6899999995</v>
      </c>
      <c r="D62" s="40">
        <f t="shared" si="19"/>
        <v>6.7561612599492796E-2</v>
      </c>
      <c r="E62" s="30">
        <f>+'Lokalna država-ek klas '!E72</f>
        <v>5200000</v>
      </c>
      <c r="F62" s="40">
        <f t="shared" si="14"/>
        <v>6.5282346147086154E-2</v>
      </c>
      <c r="G62" s="20">
        <f t="shared" si="15"/>
        <v>181552.68999999948</v>
      </c>
      <c r="H62" s="89">
        <f t="shared" si="16"/>
        <v>3.4913978846153668</v>
      </c>
      <c r="I62" s="30">
        <f>+'Lokalna država-ek klas '!I72</f>
        <v>3058734.0400000005</v>
      </c>
      <c r="J62" s="40">
        <f t="shared" si="20"/>
        <v>4.3924513919853414E-2</v>
      </c>
      <c r="K62" s="20">
        <f t="shared" si="17"/>
        <v>2322818.649999999</v>
      </c>
      <c r="L62" s="89">
        <f t="shared" si="18"/>
        <v>75.940523746876607</v>
      </c>
      <c r="M62" s="74" t="s">
        <v>153</v>
      </c>
    </row>
    <row r="63" spans="1:16357" ht="15" customHeight="1" thickBot="1">
      <c r="A63" s="24"/>
      <c r="B63" s="25" t="s">
        <v>50</v>
      </c>
      <c r="C63" s="26">
        <f>+-C56-(SUM(C58:C62)+C46)</f>
        <v>138804420.07000011</v>
      </c>
      <c r="D63" s="42">
        <f t="shared" si="19"/>
        <v>1.7425919611067882</v>
      </c>
      <c r="E63" s="26">
        <f>+-E56-(SUM(E58:E62)+E46)</f>
        <v>201425911.17147198</v>
      </c>
      <c r="F63" s="42">
        <f t="shared" si="14"/>
        <v>2.5287607800169734</v>
      </c>
      <c r="G63" s="26">
        <f t="shared" si="15"/>
        <v>-62621491.101471871</v>
      </c>
      <c r="H63" s="95">
        <f t="shared" si="16"/>
        <v>-31.089094117669291</v>
      </c>
      <c r="I63" s="26">
        <f>+-I56-(SUM(I58:I62)+I46)</f>
        <v>-608007263.12699986</v>
      </c>
      <c r="J63" s="42">
        <f t="shared" si="20"/>
        <v>-8.7312015831863174</v>
      </c>
      <c r="K63" s="26">
        <f t="shared" si="17"/>
        <v>746811683.19700003</v>
      </c>
      <c r="L63" s="95">
        <f t="shared" si="18"/>
        <v>-122.829401635126</v>
      </c>
      <c r="M63" s="75" t="s">
        <v>147</v>
      </c>
    </row>
    <row r="64" spans="1:16357" ht="13.5" customHeight="1"/>
  </sheetData>
  <sheetProtection algorithmName="SHA-512" hashValue="aZWmh1dmH+r4grjWlIKH/zK9mGpzbdr6lhQxd6a3JyFhHM8Yvy/PQ7BzadHncHnXTGHdWbg+wex47ECs1OgsTw==" saltValue="UxyUrgshwiJ4Lb4d9qCn9A==" spinCount="100000" sheet="1" sort="0" autoFilter="0"/>
  <mergeCells count="11">
    <mergeCell ref="A4:A5"/>
    <mergeCell ref="B4:B5"/>
    <mergeCell ref="C4:D4"/>
    <mergeCell ref="E4:F4"/>
    <mergeCell ref="G4:H4"/>
    <mergeCell ref="K4:L4"/>
    <mergeCell ref="M4:M5"/>
    <mergeCell ref="C2:D2"/>
    <mergeCell ref="E2:F2"/>
    <mergeCell ref="I2:J2"/>
    <mergeCell ref="I4:J4"/>
  </mergeCells>
  <printOptions horizontalCentered="1" verticalCentered="1"/>
  <pageMargins left="0" right="0" top="0.196850393700787" bottom="0.196850393700787" header="0" footer="0"/>
  <pageSetup paperSize="9" scale="6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D8"/>
  <sheetViews>
    <sheetView workbookViewId="0">
      <selection activeCell="G13" sqref="G13"/>
    </sheetView>
  </sheetViews>
  <sheetFormatPr defaultRowHeight="12.75"/>
  <cols>
    <col min="2" max="2" width="28.5703125" customWidth="1"/>
    <col min="3" max="3" width="13.5703125" customWidth="1"/>
    <col min="4" max="4" width="13.42578125" customWidth="1"/>
  </cols>
  <sheetData>
    <row r="3" spans="2:4" ht="13.5" thickBot="1"/>
    <row r="4" spans="2:4" ht="12.75" customHeight="1">
      <c r="B4" s="124"/>
      <c r="C4" s="124" t="s">
        <v>174</v>
      </c>
      <c r="D4" s="128" t="s">
        <v>175</v>
      </c>
    </row>
    <row r="5" spans="2:4">
      <c r="B5" s="125"/>
      <c r="C5" s="125"/>
      <c r="D5" s="129"/>
    </row>
    <row r="6" spans="2:4" ht="13.5">
      <c r="B6" s="22" t="s">
        <v>178</v>
      </c>
      <c r="C6" s="23">
        <v>51122438.960000001</v>
      </c>
      <c r="D6" s="23">
        <v>50118940.61699906</v>
      </c>
    </row>
    <row r="7" spans="2:4" ht="13.5">
      <c r="B7" s="22" t="s">
        <v>177</v>
      </c>
      <c r="C7" s="23">
        <v>59697131.339999996</v>
      </c>
      <c r="D7" s="23">
        <v>57763326.64507816</v>
      </c>
    </row>
    <row r="8" spans="2:4" ht="13.5">
      <c r="B8" s="22" t="s">
        <v>176</v>
      </c>
      <c r="C8" s="23">
        <v>220406123.72</v>
      </c>
      <c r="D8" s="23">
        <v>216723266.16736352</v>
      </c>
    </row>
  </sheetData>
  <mergeCells count="3">
    <mergeCell ref="C4:C5"/>
    <mergeCell ref="D4:D5"/>
    <mergeCell ref="B4:B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Welcome tab</vt:lpstr>
      <vt:lpstr>Centralna država-ek klas</vt:lpstr>
      <vt:lpstr>Lokalna država-ek klas </vt:lpstr>
      <vt:lpstr>Opšta država-ek klas</vt:lpstr>
      <vt:lpstr>Grafik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Branko Krvavac</dc:creator>
  <cp:lastModifiedBy>Milica Rahovic</cp:lastModifiedBy>
  <cp:lastPrinted>2024-05-10T11:00:48Z</cp:lastPrinted>
  <dcterms:created xsi:type="dcterms:W3CDTF">2008-03-17T08:49:23Z</dcterms:created>
  <dcterms:modified xsi:type="dcterms:W3CDTF">2025-05-16T12:52:41Z</dcterms:modified>
</cp:coreProperties>
</file>