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bojan.paunovic\Downloads\"/>
    </mc:Choice>
  </mc:AlternateContent>
  <xr:revisionPtr revIDLastSave="0" documentId="8_{F629A530-D02E-40D6-A32A-A8D7B1BFC49C}" xr6:coauthVersionLast="36" xr6:coauthVersionMax="36" xr10:uidLastSave="{00000000-0000-0000-0000-000000000000}"/>
  <workbookProtection workbookAlgorithmName="SHA-512" workbookHashValue="WFa1qjUvkcKYV42E57rHWRo8jikL9G1oABTTpqaT7LnbF1DskOmQsh8SqKWr1qm0P7DXeXJIa7bWiYoTt350jA==" workbookSaltValue="R2bW+e4gkNdPwn3Es8ncnw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  <externalReference r:id="rId6"/>
  </externalReferences>
  <definedNames>
    <definedName name="_xlnm.Print_Area" localSheetId="2">'Analitika 2024'!$B$3:$Q$101</definedName>
    <definedName name="_xlnm.Print_Area" localSheetId="1">Pregled!$B$1:$U$30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9" i="1" l="1"/>
  <c r="U98" i="1"/>
  <c r="F99" i="3" s="1"/>
  <c r="H99" i="3" s="1"/>
  <c r="U97" i="1"/>
  <c r="F98" i="3" s="1"/>
  <c r="H98" i="3" s="1"/>
  <c r="U96" i="1"/>
  <c r="F97" i="3" s="1"/>
  <c r="H97" i="3" s="1"/>
  <c r="U95" i="1"/>
  <c r="U94" i="1"/>
  <c r="U93" i="1"/>
  <c r="F94" i="3" s="1"/>
  <c r="H94" i="3" s="1"/>
  <c r="U92" i="1"/>
  <c r="F93" i="3" s="1"/>
  <c r="U91" i="1"/>
  <c r="U89" i="1"/>
  <c r="F90" i="3" s="1"/>
  <c r="U88" i="1"/>
  <c r="F89" i="3" s="1"/>
  <c r="U87" i="1"/>
  <c r="F88" i="3" s="1"/>
  <c r="U86" i="1"/>
  <c r="U85" i="1"/>
  <c r="F86" i="3" s="1"/>
  <c r="U84" i="1"/>
  <c r="F85" i="3" s="1"/>
  <c r="U83" i="1"/>
  <c r="F84" i="3" s="1"/>
  <c r="U82" i="1"/>
  <c r="U81" i="1"/>
  <c r="F82" i="3" s="1"/>
  <c r="U80" i="1"/>
  <c r="F81" i="3" s="1"/>
  <c r="U79" i="1"/>
  <c r="F80" i="3" s="1"/>
  <c r="U78" i="1"/>
  <c r="U77" i="1"/>
  <c r="F78" i="3" s="1"/>
  <c r="U76" i="1"/>
  <c r="F77" i="3" s="1"/>
  <c r="U75" i="1"/>
  <c r="F76" i="3" s="1"/>
  <c r="U74" i="1"/>
  <c r="F75" i="3" s="1"/>
  <c r="U73" i="1"/>
  <c r="F74" i="3" s="1"/>
  <c r="U72" i="1"/>
  <c r="F73" i="3" s="1"/>
  <c r="U71" i="1"/>
  <c r="F72" i="3" s="1"/>
  <c r="U70" i="1"/>
  <c r="U69" i="1"/>
  <c r="F70" i="3" s="1"/>
  <c r="U68" i="1"/>
  <c r="F69" i="3" s="1"/>
  <c r="U67" i="1"/>
  <c r="F68" i="3" s="1"/>
  <c r="U66" i="1"/>
  <c r="U65" i="1"/>
  <c r="F66" i="3" s="1"/>
  <c r="U64" i="1"/>
  <c r="F65" i="3" s="1"/>
  <c r="U63" i="1"/>
  <c r="F64" i="3" s="1"/>
  <c r="U62" i="1"/>
  <c r="U61" i="1"/>
  <c r="F62" i="3" s="1"/>
  <c r="U60" i="1"/>
  <c r="F61" i="3" s="1"/>
  <c r="U59" i="1"/>
  <c r="F60" i="3" s="1"/>
  <c r="U58" i="1"/>
  <c r="F59" i="3" s="1"/>
  <c r="U57" i="1"/>
  <c r="F58" i="3" s="1"/>
  <c r="U56" i="1"/>
  <c r="F57" i="3" s="1"/>
  <c r="U55" i="1"/>
  <c r="F56" i="3" s="1"/>
  <c r="U54" i="1"/>
  <c r="U53" i="1"/>
  <c r="F54" i="3" s="1"/>
  <c r="U52" i="1"/>
  <c r="F53" i="3" s="1"/>
  <c r="U51" i="1"/>
  <c r="F52" i="3" s="1"/>
  <c r="U50" i="1"/>
  <c r="U49" i="1"/>
  <c r="F50" i="3" s="1"/>
  <c r="U48" i="1"/>
  <c r="F49" i="3" s="1"/>
  <c r="U47" i="1"/>
  <c r="F48" i="3" s="1"/>
  <c r="U46" i="1"/>
  <c r="U45" i="1"/>
  <c r="F46" i="3" s="1"/>
  <c r="U44" i="1"/>
  <c r="F45" i="3" s="1"/>
  <c r="U43" i="1"/>
  <c r="F44" i="3" s="1"/>
  <c r="U42" i="1"/>
  <c r="F43" i="3" s="1"/>
  <c r="U41" i="1"/>
  <c r="F42" i="3" s="1"/>
  <c r="U40" i="1"/>
  <c r="F41" i="3" s="1"/>
  <c r="U39" i="1"/>
  <c r="F40" i="3" s="1"/>
  <c r="U38" i="1"/>
  <c r="U37" i="1"/>
  <c r="F38" i="3" s="1"/>
  <c r="U36" i="1"/>
  <c r="F37" i="3" s="1"/>
  <c r="U35" i="1"/>
  <c r="F36" i="3" s="1"/>
  <c r="U34" i="1"/>
  <c r="U33" i="1"/>
  <c r="F34" i="3" s="1"/>
  <c r="U32" i="1"/>
  <c r="F33" i="3" s="1"/>
  <c r="U31" i="1"/>
  <c r="F32" i="3" s="1"/>
  <c r="U30" i="1"/>
  <c r="U29" i="1"/>
  <c r="F30" i="3" s="1"/>
  <c r="U28" i="1"/>
  <c r="F29" i="3" s="1"/>
  <c r="U27" i="1"/>
  <c r="F28" i="3" s="1"/>
  <c r="U26" i="1"/>
  <c r="F27" i="3" s="1"/>
  <c r="U25" i="1"/>
  <c r="F26" i="3" s="1"/>
  <c r="U24" i="1"/>
  <c r="F25" i="3" s="1"/>
  <c r="U23" i="1"/>
  <c r="F24" i="3" s="1"/>
  <c r="U22" i="1"/>
  <c r="U21" i="1"/>
  <c r="F22" i="3" s="1"/>
  <c r="U20" i="1"/>
  <c r="F21" i="3" s="1"/>
  <c r="U19" i="1"/>
  <c r="F20" i="3" s="1"/>
  <c r="U18" i="1"/>
  <c r="U17" i="1"/>
  <c r="F18" i="3" s="1"/>
  <c r="U16" i="1"/>
  <c r="F17" i="3" s="1"/>
  <c r="U15" i="1"/>
  <c r="F16" i="3" s="1"/>
  <c r="U14" i="1"/>
  <c r="U13" i="1"/>
  <c r="F14" i="3" s="1"/>
  <c r="U12" i="1"/>
  <c r="F13" i="3" s="1"/>
  <c r="U11" i="1"/>
  <c r="F12" i="3" s="1"/>
  <c r="U10" i="1"/>
  <c r="F11" i="3" s="1"/>
  <c r="U9" i="1"/>
  <c r="F10" i="3" s="1"/>
  <c r="U8" i="1"/>
  <c r="F9" i="3" s="1"/>
  <c r="U201" i="1"/>
  <c r="E100" i="3" s="1"/>
  <c r="U200" i="1"/>
  <c r="E99" i="3" s="1"/>
  <c r="U199" i="1"/>
  <c r="E98" i="3" s="1"/>
  <c r="U198" i="1"/>
  <c r="E97" i="3" s="1"/>
  <c r="U197" i="1"/>
  <c r="U196" i="1"/>
  <c r="E95" i="3" s="1"/>
  <c r="U195" i="1"/>
  <c r="E94" i="3" s="1"/>
  <c r="U194" i="1"/>
  <c r="E93" i="3" s="1"/>
  <c r="U193" i="1"/>
  <c r="E92" i="3" s="1"/>
  <c r="U192" i="1"/>
  <c r="E91" i="3" s="1"/>
  <c r="U191" i="1"/>
  <c r="E90" i="3" s="1"/>
  <c r="U190" i="1"/>
  <c r="E89" i="3" s="1"/>
  <c r="U189" i="1"/>
  <c r="E88" i="3" s="1"/>
  <c r="U188" i="1"/>
  <c r="E87" i="3" s="1"/>
  <c r="U187" i="1"/>
  <c r="E86" i="3" s="1"/>
  <c r="U186" i="1"/>
  <c r="E85" i="3" s="1"/>
  <c r="U185" i="1"/>
  <c r="E84" i="3" s="1"/>
  <c r="U184" i="1"/>
  <c r="E83" i="3" s="1"/>
  <c r="U183" i="1"/>
  <c r="E82" i="3" s="1"/>
  <c r="U182" i="1"/>
  <c r="E81" i="3" s="1"/>
  <c r="U181" i="1"/>
  <c r="U180" i="1"/>
  <c r="E79" i="3" s="1"/>
  <c r="U179" i="1"/>
  <c r="E78" i="3" s="1"/>
  <c r="U178" i="1"/>
  <c r="E77" i="3" s="1"/>
  <c r="U177" i="1"/>
  <c r="E76" i="3" s="1"/>
  <c r="U176" i="1"/>
  <c r="E75" i="3" s="1"/>
  <c r="U175" i="1"/>
  <c r="E74" i="3" s="1"/>
  <c r="U174" i="1"/>
  <c r="E73" i="3" s="1"/>
  <c r="U173" i="1"/>
  <c r="E72" i="3" s="1"/>
  <c r="U172" i="1"/>
  <c r="E71" i="3" s="1"/>
  <c r="U171" i="1"/>
  <c r="E70" i="3" s="1"/>
  <c r="U170" i="1"/>
  <c r="E69" i="3" s="1"/>
  <c r="U169" i="1"/>
  <c r="E68" i="3" s="1"/>
  <c r="U168" i="1"/>
  <c r="E67" i="3" s="1"/>
  <c r="U167" i="1"/>
  <c r="E66" i="3" s="1"/>
  <c r="U166" i="1"/>
  <c r="E65" i="3" s="1"/>
  <c r="U165" i="1"/>
  <c r="U164" i="1"/>
  <c r="E63" i="3" s="1"/>
  <c r="U163" i="1"/>
  <c r="E62" i="3" s="1"/>
  <c r="U162" i="1"/>
  <c r="E61" i="3" s="1"/>
  <c r="U161" i="1"/>
  <c r="E60" i="3" s="1"/>
  <c r="U160" i="1"/>
  <c r="E59" i="3" s="1"/>
  <c r="U159" i="1"/>
  <c r="E58" i="3" s="1"/>
  <c r="U158" i="1"/>
  <c r="E57" i="3" s="1"/>
  <c r="U157" i="1"/>
  <c r="E56" i="3" s="1"/>
  <c r="U156" i="1"/>
  <c r="E55" i="3" s="1"/>
  <c r="U155" i="1"/>
  <c r="E54" i="3" s="1"/>
  <c r="U154" i="1"/>
  <c r="E53" i="3" s="1"/>
  <c r="U153" i="1"/>
  <c r="E52" i="3" s="1"/>
  <c r="U152" i="1"/>
  <c r="E51" i="3" s="1"/>
  <c r="U151" i="1"/>
  <c r="E50" i="3" s="1"/>
  <c r="U150" i="1"/>
  <c r="E49" i="3" s="1"/>
  <c r="U149" i="1"/>
  <c r="U148" i="1"/>
  <c r="E47" i="3" s="1"/>
  <c r="U147" i="1"/>
  <c r="E46" i="3" s="1"/>
  <c r="U146" i="1"/>
  <c r="E45" i="3" s="1"/>
  <c r="U145" i="1"/>
  <c r="E44" i="3" s="1"/>
  <c r="U144" i="1"/>
  <c r="E43" i="3" s="1"/>
  <c r="U143" i="1"/>
  <c r="E42" i="3" s="1"/>
  <c r="U142" i="1"/>
  <c r="E41" i="3" s="1"/>
  <c r="U141" i="1"/>
  <c r="E40" i="3" s="1"/>
  <c r="U140" i="1"/>
  <c r="E39" i="3" s="1"/>
  <c r="U139" i="1"/>
  <c r="E38" i="3" s="1"/>
  <c r="U138" i="1"/>
  <c r="E37" i="3" s="1"/>
  <c r="U137" i="1"/>
  <c r="E36" i="3" s="1"/>
  <c r="U136" i="1"/>
  <c r="E35" i="3" s="1"/>
  <c r="U135" i="1"/>
  <c r="E34" i="3" s="1"/>
  <c r="U134" i="1"/>
  <c r="E33" i="3" s="1"/>
  <c r="U133" i="1"/>
  <c r="U132" i="1"/>
  <c r="E31" i="3" s="1"/>
  <c r="U131" i="1"/>
  <c r="E30" i="3" s="1"/>
  <c r="U130" i="1"/>
  <c r="E29" i="3" s="1"/>
  <c r="U129" i="1"/>
  <c r="E28" i="3" s="1"/>
  <c r="U128" i="1"/>
  <c r="E27" i="3" s="1"/>
  <c r="U127" i="1"/>
  <c r="E26" i="3" s="1"/>
  <c r="U126" i="1"/>
  <c r="E25" i="3" s="1"/>
  <c r="U125" i="1"/>
  <c r="E24" i="3" s="1"/>
  <c r="U124" i="1"/>
  <c r="E23" i="3" s="1"/>
  <c r="U123" i="1"/>
  <c r="E22" i="3" s="1"/>
  <c r="U122" i="1"/>
  <c r="E21" i="3" s="1"/>
  <c r="U121" i="1"/>
  <c r="E20" i="3" s="1"/>
  <c r="U120" i="1"/>
  <c r="E19" i="3" s="1"/>
  <c r="U119" i="1"/>
  <c r="E18" i="3" s="1"/>
  <c r="U118" i="1"/>
  <c r="E17" i="3" s="1"/>
  <c r="U117" i="1"/>
  <c r="U116" i="1"/>
  <c r="E15" i="3" s="1"/>
  <c r="U115" i="1"/>
  <c r="E14" i="3" s="1"/>
  <c r="U114" i="1"/>
  <c r="E13" i="3" s="1"/>
  <c r="U113" i="1"/>
  <c r="E12" i="3" s="1"/>
  <c r="U112" i="1"/>
  <c r="E11" i="3" s="1"/>
  <c r="U111" i="1"/>
  <c r="E10" i="3" s="1"/>
  <c r="E96" i="3"/>
  <c r="E80" i="3"/>
  <c r="E64" i="3"/>
  <c r="E48" i="3"/>
  <c r="E32" i="3"/>
  <c r="E16" i="3"/>
  <c r="F100" i="3"/>
  <c r="H100" i="3" s="1"/>
  <c r="F96" i="3"/>
  <c r="H96" i="3" s="1"/>
  <c r="F95" i="3"/>
  <c r="H95" i="3" s="1"/>
  <c r="F92" i="3"/>
  <c r="F87" i="3"/>
  <c r="F83" i="3"/>
  <c r="F79" i="3"/>
  <c r="F71" i="3"/>
  <c r="F67" i="3"/>
  <c r="F63" i="3"/>
  <c r="F55" i="3"/>
  <c r="F51" i="3"/>
  <c r="F47" i="3"/>
  <c r="F39" i="3"/>
  <c r="F35" i="3"/>
  <c r="F31" i="3"/>
  <c r="F23" i="3"/>
  <c r="F19" i="3"/>
  <c r="F15" i="3"/>
  <c r="Q201" i="1"/>
  <c r="Q200" i="1"/>
  <c r="Q199" i="1"/>
  <c r="Q198" i="1"/>
  <c r="Q197" i="1"/>
  <c r="I97" i="3" l="1"/>
  <c r="J97" i="3" s="1"/>
  <c r="I96" i="3"/>
  <c r="J96" i="3" s="1"/>
  <c r="I98" i="3"/>
  <c r="J98" i="3" s="1"/>
  <c r="I99" i="3"/>
  <c r="J99" i="3" s="1"/>
  <c r="G96" i="3"/>
  <c r="G97" i="3"/>
  <c r="G98" i="3"/>
  <c r="G99" i="3"/>
  <c r="Q78" i="1"/>
  <c r="Q79" i="1"/>
  <c r="Q67" i="1"/>
  <c r="Q43" i="1"/>
  <c r="Q33" i="1"/>
  <c r="Q81" i="1"/>
  <c r="Q80" i="1"/>
  <c r="Q77" i="1"/>
  <c r="Q76" i="1"/>
  <c r="Q75" i="1"/>
  <c r="Q74" i="1"/>
  <c r="Q73" i="1"/>
  <c r="Q72" i="1"/>
  <c r="Q71" i="1"/>
  <c r="Q70" i="1"/>
  <c r="Q69" i="1"/>
  <c r="Q68" i="1"/>
  <c r="Q66" i="1"/>
  <c r="Q65" i="1"/>
  <c r="Q64" i="1"/>
  <c r="Q63" i="1"/>
  <c r="Q99" i="1"/>
  <c r="Q98" i="1"/>
  <c r="Q97" i="1"/>
  <c r="Q96" i="1"/>
  <c r="Q95" i="1"/>
  <c r="Q94" i="1"/>
  <c r="Q93" i="1"/>
  <c r="Q92" i="1"/>
  <c r="Q91" i="1"/>
  <c r="Q21" i="1"/>
  <c r="C6" i="4" l="1"/>
  <c r="F9" i="4"/>
  <c r="F15" i="4" s="1"/>
  <c r="D4" i="4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Q90" i="1"/>
  <c r="Q89" i="1"/>
  <c r="Q88" i="1"/>
  <c r="Q87" i="1"/>
  <c r="Q86" i="1"/>
  <c r="Q85" i="1"/>
  <c r="Q84" i="1"/>
  <c r="Q83" i="1"/>
  <c r="Q82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2" i="1"/>
  <c r="Q41" i="1"/>
  <c r="Q40" i="1"/>
  <c r="Q39" i="1"/>
  <c r="Q38" i="1"/>
  <c r="Q37" i="1"/>
  <c r="Q36" i="1"/>
  <c r="Q35" i="1"/>
  <c r="Q34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L4" i="3" l="1"/>
  <c r="U90" i="1"/>
  <c r="F91" i="3" s="1"/>
  <c r="U110" i="1"/>
  <c r="E9" i="3" s="1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N45" i="3" s="1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65" i="3"/>
  <c r="N65" i="3" s="1"/>
  <c r="L71" i="3"/>
  <c r="N71" i="3" s="1"/>
  <c r="K84" i="3"/>
  <c r="K91" i="3"/>
  <c r="L16" i="3"/>
  <c r="N16" i="3" s="1"/>
  <c r="K28" i="3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K58" i="3"/>
  <c r="K61" i="3"/>
  <c r="K67" i="3"/>
  <c r="K73" i="3"/>
  <c r="L76" i="3"/>
  <c r="K78" i="3"/>
  <c r="L81" i="3"/>
  <c r="L85" i="3"/>
  <c r="L88" i="3"/>
  <c r="L92" i="3"/>
  <c r="N92" i="3" s="1"/>
  <c r="L67" i="3"/>
  <c r="N67" i="3" s="1"/>
  <c r="K70" i="3"/>
  <c r="L73" i="3"/>
  <c r="N73" i="3" s="1"/>
  <c r="L78" i="3"/>
  <c r="K82" i="3"/>
  <c r="K86" i="3"/>
  <c r="K89" i="3"/>
  <c r="K93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F16" i="4"/>
  <c r="F10" i="4"/>
  <c r="F19" i="4"/>
  <c r="F12" i="4"/>
  <c r="F20" i="4"/>
  <c r="F17" i="4"/>
  <c r="F11" i="4"/>
  <c r="F13" i="4"/>
  <c r="D6" i="4"/>
  <c r="F4" i="3" s="1"/>
  <c r="F18" i="4"/>
  <c r="F14" i="4"/>
  <c r="Q109" i="1"/>
  <c r="Q7" i="1"/>
  <c r="O28" i="3" l="1"/>
  <c r="P28" i="3" s="1"/>
  <c r="M88" i="3"/>
  <c r="M12" i="3"/>
  <c r="O81" i="3"/>
  <c r="P81" i="3" s="1"/>
  <c r="I100" i="3"/>
  <c r="J100" i="3" s="1"/>
  <c r="G100" i="3"/>
  <c r="I94" i="3"/>
  <c r="J94" i="3" s="1"/>
  <c r="G94" i="3"/>
  <c r="I95" i="3"/>
  <c r="J95" i="3" s="1"/>
  <c r="G95" i="3"/>
  <c r="J10" i="2"/>
  <c r="M10" i="2" s="1"/>
  <c r="L99" i="3"/>
  <c r="L97" i="3"/>
  <c r="L95" i="3"/>
  <c r="K98" i="3"/>
  <c r="K96" i="3"/>
  <c r="K99" i="3"/>
  <c r="K97" i="3"/>
  <c r="K95" i="3"/>
  <c r="L100" i="3"/>
  <c r="L98" i="3"/>
  <c r="L96" i="3"/>
  <c r="L94" i="3"/>
  <c r="K100" i="3"/>
  <c r="O100" i="3" s="1"/>
  <c r="P100" i="3" s="1"/>
  <c r="K94" i="3"/>
  <c r="O89" i="3"/>
  <c r="P89" i="3" s="1"/>
  <c r="M54" i="3"/>
  <c r="M85" i="3"/>
  <c r="O47" i="3"/>
  <c r="P47" i="3" s="1"/>
  <c r="M39" i="3"/>
  <c r="J17" i="2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47" i="3"/>
  <c r="N39" i="3"/>
  <c r="M53" i="3"/>
  <c r="O87" i="3"/>
  <c r="P87" i="3" s="1"/>
  <c r="O18" i="3"/>
  <c r="P18" i="3" s="1"/>
  <c r="O45" i="3"/>
  <c r="P45" i="3" s="1"/>
  <c r="M80" i="3"/>
  <c r="M19" i="3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O51" i="3"/>
  <c r="P51" i="3" s="1"/>
  <c r="M78" i="3"/>
  <c r="O32" i="3"/>
  <c r="P32" i="3" s="1"/>
  <c r="N24" i="3"/>
  <c r="M79" i="3"/>
  <c r="O59" i="3"/>
  <c r="P59" i="3" s="1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76" i="3"/>
  <c r="O76" i="3"/>
  <c r="P76" i="3" s="1"/>
  <c r="O63" i="3"/>
  <c r="P63" i="3" s="1"/>
  <c r="O71" i="3"/>
  <c r="P71" i="3" s="1"/>
  <c r="O94" i="3" l="1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N100" i="3"/>
  <c r="M100" i="3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09" i="1"/>
  <c r="E8" i="3"/>
  <c r="J25" i="2" l="1"/>
  <c r="M8" i="3"/>
  <c r="O8" i="3"/>
  <c r="P8" i="3" s="1"/>
  <c r="M23" i="2"/>
  <c r="M19" i="2"/>
  <c r="M15" i="2"/>
  <c r="M17" i="2"/>
  <c r="M13" i="2"/>
  <c r="M21" i="2"/>
  <c r="I9" i="3"/>
  <c r="F8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<sst xmlns="http://schemas.openxmlformats.org/spreadsheetml/2006/main" count="372" uniqueCount="136">
  <si>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</si>
  <si>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</si>
  <si>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</si>
  <si>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</si>
  <si>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</si>
  <si>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</si>
  <si>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</si>
  <si>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</si>
  <si>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</si>
  <si>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</si>
  <si>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</si>
  <si>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</si>
  <si>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</si>
  <si>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</si>
  <si>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</si>
  <si>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</si>
  <si>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</si>
  <si>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</si>
  <si>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</si>
  <si>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</si>
  <si>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</si>
  <si>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</si>
  <si>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</si>
  <si>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</si>
  <si>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</si>
  <si>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</si>
  <si>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</si>
  <si>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</si>
  <si>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</si>
  <si>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</si>
  <si>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</si>
  <si>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</si>
  <si>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</si>
  <si>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</si>
  <si>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</si>
  <si>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</si>
  <si>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</si>
  <si>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</si>
  <si>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</si>
  <si>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</si>
  <si>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</si>
  <si>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</si>
  <si>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</si>
  <si>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</si>
  <si>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</si>
  <si>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</si>
  <si>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</si>
  <si>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</si>
  <si>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</si>
  <si>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</si>
  <si>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</si>
  <si>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</si>
  <si>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</si>
  <si>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</si>
  <si>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</si>
  <si>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</si>
  <si>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</si>
  <si>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</si>
  <si>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</si>
  <si>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</si>
  <si>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</si>
  <si>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</si>
  <si>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</si>
  <si>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</si>
  <si>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</si>
  <si>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</si>
  <si>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</si>
  <si>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</si>
  <si>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</si>
  <si>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</si>
  <si>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</si>
  <si>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</si>
  <si>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</si>
  <si>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</si>
  <si>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</si>
  <si>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</si>
  <si>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</si>
  <si>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</si>
  <si>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</si>
  <si>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</si>
  <si>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</si>
  <si>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</si>
  <si>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</si>
  <si>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</si>
  <si>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</si>
  <si>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</si>
  <si>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</si>
  <si>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</si>
  <si>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</si>
  <si>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</si>
  <si>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</si>
  <si>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</si>
  <si>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</si>
  <si>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</si>
  <si>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</si>
  <si>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</si>
  <si>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</si>
  <si>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</si>
  <si>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</si>
  <si>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</si>
  <si>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</si>
  <si>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</si>
  <si>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</si>
  <si>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</si>
  <si>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</si>
  <si>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</si>
  <si>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</si>
  <si>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</si>
  <si>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</si>
  <si>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</si>
  <si>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</si>
  <si>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</si>
  <si>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</si>
  <si>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</si>
  <si>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</si>
  <si>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</si>
  <si>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</si>
  <si>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</si>
  <si>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</si>
  <si>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</si>
  <si>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</si>
  <si>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</si>
  <si>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</si>
  <si>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</si>
  <si>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</si>
  <si>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</si>
  <si>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</si>
  <si>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Ministarstvo turizma, ekologije, održivog razvoja i razvoja sjevera</t>
  </si>
  <si>
    <t>Ministarstvo energetike i rudarstva</t>
  </si>
  <si>
    <t>Ostvarenje - 2024</t>
  </si>
  <si>
    <t>PLAN - 2024</t>
  </si>
  <si>
    <t>Uprava prihoda</t>
  </si>
  <si>
    <t>Uprava carina</t>
  </si>
  <si>
    <t>Uprava za katastar</t>
  </si>
  <si>
    <t>Uprava za državnu imovinu</t>
  </si>
  <si>
    <t>BDP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</si>
</sst>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21</xdr:col>
      <xdr:colOff>134471</xdr:colOff>
      <xdr:row>27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477188" cy="31919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2024.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119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1</v>
      </c>
      <c r="D4" t="str">
        <f>VLOOKUP(C4,C9:D20,2,FALSE)</f>
        <v>Januar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1</v>
      </c>
      <c r="D6" t="str">
        <f>VLOOKUP(C6,E9:F20,2,FALSE)</f>
        <v>Januar</v>
      </c>
    </row>
    <row r="8" spans="2:7" x14ac:dyDescent="0.25">
      <c r="D8" t="s">
        <v>10</v>
      </c>
      <c r="E8" t="s">
        <v>11</v>
      </c>
      <c r="G8" s="144" t="s">
        <v>120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104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105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106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107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108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109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110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111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112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113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114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E13" sqref="E1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7" t="s">
        <v>0</v>
      </c>
      <c r="G2" s="3"/>
      <c r="I2" s="4"/>
      <c r="J2" s="4"/>
      <c r="K2" s="4"/>
    </row>
    <row r="3" spans="3:15" s="1" customFormat="1" x14ac:dyDescent="0.25">
      <c r="F3" s="168" t="s">
        <v>1</v>
      </c>
      <c r="G3" s="3"/>
    </row>
    <row r="4" spans="3:15" s="1" customFormat="1" x14ac:dyDescent="0.25">
      <c r="F4" s="168" t="s">
        <v>2</v>
      </c>
      <c r="G4" s="3"/>
    </row>
    <row r="5" spans="3:15" s="1" customFormat="1" x14ac:dyDescent="0.25"/>
    <row r="7" spans="3:15" s="166" customFormat="1" ht="18" x14ac:dyDescent="0.25">
      <c r="C7" s="166" t="s">
        <v>126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122</v>
      </c>
      <c r="I10" s="160" t="s">
        <v>10</v>
      </c>
      <c r="J10" s="170" t="str">
        <f>'Analitika 2024'!L4</f>
        <v>Januar</v>
      </c>
      <c r="K10" s="171"/>
      <c r="L10" s="160" t="s">
        <v>11</v>
      </c>
      <c r="M10" s="170" t="str">
        <f>IF(J10="Januar","-",'Analitika 2024'!F4)</f>
        <v>-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2024'!$C$9:$C$100,1)))*('Analitika 2024'!$L$9:$L$100))</f>
        <v>92239.98000000001</v>
      </c>
      <c r="K13" s="156">
        <f>IFERROR(J13/J$25,"-")</f>
        <v>5.5261665237754394E-4</v>
      </c>
      <c r="L13" s="149"/>
      <c r="M13" s="161" t="str">
        <f>IF($J$10="Januar","-",SUMPRODUCT((D13=VALUE(LEFT('Analitika 2024'!$C$9:$C$100,1)))*('Analitika 2024'!$F$9:$F$100)))</f>
        <v>-</v>
      </c>
      <c r="N13" s="156" t="str">
        <f>IFERROR(M13/M$25,"-")</f>
        <v>-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124</v>
      </c>
      <c r="F15" s="23"/>
      <c r="G15" s="23"/>
      <c r="H15" s="25"/>
      <c r="I15" s="25"/>
      <c r="J15" s="161">
        <f>SUMPRODUCT((D15=VALUE(LEFT('Analitika 2024'!$C$9:$C$100,1)))*('Analitika 2024'!$L$9:$L$100))</f>
        <v>601278.37999999989</v>
      </c>
      <c r="K15" s="156">
        <f>IFERROR(J15/J$25,"-")</f>
        <v>3.602303963016825E-3</v>
      </c>
      <c r="L15" s="149"/>
      <c r="M15" s="161" t="str">
        <f>IF($J$10="Januar","-",SUMPRODUCT((D15=VALUE(LEFT('Analitika 2024'!$C$9:$C$100,1)))*('Analitika 2024'!$F$9:$F$100)))</f>
        <v>-</v>
      </c>
      <c r="N15" s="156" t="str">
        <f>IFERROR(M15/M$25,"-")</f>
        <v>-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2024'!$C$9:$C$100,1)))*('Analitika 2024'!$L$9:$L$100))</f>
        <v>2907045.5399999991</v>
      </c>
      <c r="K17" s="156">
        <f>IFERROR(J17/J$25,"-")</f>
        <v>1.7416328306054153E-2</v>
      </c>
      <c r="L17" s="149"/>
      <c r="M17" s="161" t="str">
        <f>IF($J$10="Januar","-",SUMPRODUCT((D17=VALUE(LEFT('Analitika 2024'!$C$9:$C$100,1)))*('Analitika 2024'!$F$9:$F$100)))</f>
        <v>-</v>
      </c>
      <c r="N17" s="156" t="str">
        <f>IFERROR(M17/M$25,"-")</f>
        <v>-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2024'!$C$9:$C$100,1)))*('Analitika 2024'!$L$9:$L$100))</f>
        <v>97717349.37000002</v>
      </c>
      <c r="K19" s="156">
        <f>IFERROR(J19/J$25,"-")</f>
        <v>0.58543198391908058</v>
      </c>
      <c r="L19" s="149"/>
      <c r="M19" s="161" t="str">
        <f>IF($J$10="Januar","-",SUMPRODUCT((D19=VALUE(LEFT('Analitika 2024'!$C$9:$C$100,1)))*('Analitika 2024'!$F$9:$F$100)))</f>
        <v>-</v>
      </c>
      <c r="N19" s="156" t="str">
        <f>IFERROR(M19/M$25,"-")</f>
        <v>-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2024'!$C$9:$C$100,1)))*('Analitika 2024'!$L$9:$L$100))</f>
        <v>1286345.0000000002</v>
      </c>
      <c r="K21" s="156">
        <f>IFERROR(J21/J$25,"-")</f>
        <v>7.7065895688896704E-3</v>
      </c>
      <c r="L21" s="149"/>
      <c r="M21" s="161" t="str">
        <f>IF($J$10="Januar","-",SUMPRODUCT((D21=VALUE(LEFT('Analitika 2024'!$C$9:$C$100,1)))*('Analitika 2024'!$F$9:$F$100)))</f>
        <v>-</v>
      </c>
      <c r="N21" s="156" t="str">
        <f>IFERROR(M21/M$25,"-")</f>
        <v>-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2024'!$C$9:$C$100,1)))*('Analitika 2024'!$L$9:$L$100))</f>
        <v>64310690.100000016</v>
      </c>
      <c r="K23" s="156">
        <f>IFERROR(J23/J$25,"-")</f>
        <v>0.38529017759058126</v>
      </c>
      <c r="L23" s="149"/>
      <c r="M23" s="161" t="str">
        <f>IF($J$10="Januar","-",SUMPRODUCT((D23=VALUE(LEFT('Analitika 2024'!$C$9:$C$100,1)))*('Analitika 2024'!$F$9:$F$100)))</f>
        <v>-</v>
      </c>
      <c r="N23" s="156" t="str">
        <f>IFERROR(M23/M$25,"-")</f>
        <v>-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115</v>
      </c>
      <c r="F25" s="152"/>
      <c r="G25" s="153"/>
      <c r="H25" s="154"/>
      <c r="I25" s="154"/>
      <c r="J25" s="164">
        <f>SUM(J13:J23)</f>
        <v>166914948.37000003</v>
      </c>
      <c r="K25" s="158">
        <f>IFERROR($J25/$J$25,0)</f>
        <v>1</v>
      </c>
      <c r="L25" s="155"/>
      <c r="M25" s="164">
        <f>SUM(M13:M23)</f>
        <v>0</v>
      </c>
      <c r="N25" s="159">
        <f>IFERROR($M25/$M$25,0)</f>
        <v>0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iIG8ElUuiHS69vZTdRZqqtSJ51IPFRMkcTdLxVyZKqKKtNGoZXlWeHAYdYMlQGeZk06+qbT61bwrH2AysMnNsA==" saltValue="i26igBZ1DVXufKGC78CemA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4"/>
  <sheetViews>
    <sheetView showGridLines="0" zoomScale="85" zoomScaleNormal="85" zoomScaleSheetLayoutView="85" workbookViewId="0">
      <selection activeCell="C5" sqref="C5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135</v>
      </c>
      <c r="D4" s="169">
        <v>7034000000</v>
      </c>
      <c r="E4" s="43" t="s">
        <v>14</v>
      </c>
      <c r="F4" s="44" t="str">
        <f>Master!D6</f>
        <v>Januar</v>
      </c>
      <c r="G4" s="44"/>
      <c r="H4" s="44"/>
      <c r="I4" s="44"/>
      <c r="J4" s="44"/>
      <c r="K4" s="45" t="s">
        <v>15</v>
      </c>
      <c r="L4" s="46" t="str">
        <f>Master!D4</f>
        <v>Januar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117</v>
      </c>
      <c r="J5" s="173"/>
      <c r="K5" s="54" t="s">
        <v>16</v>
      </c>
      <c r="L5" s="176" t="s">
        <v>17</v>
      </c>
      <c r="M5" s="177"/>
      <c r="N5" s="177"/>
      <c r="O5" s="172" t="s">
        <v>117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123</v>
      </c>
      <c r="D7" s="165" t="s">
        <v>125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121</v>
      </c>
      <c r="D8" s="175"/>
      <c r="E8" s="74">
        <f>SUM(E9:E100)</f>
        <v>220549624.65499997</v>
      </c>
      <c r="F8" s="75">
        <f>SUM(F9:F100)</f>
        <v>166914948.37000003</v>
      </c>
      <c r="G8" s="76">
        <f t="shared" ref="G8" si="0">IFERROR(F8/E8,0)</f>
        <v>0.75681356806251987</v>
      </c>
      <c r="H8" s="77">
        <f t="shared" ref="H8" si="1">F8/$D$4</f>
        <v>2.3729733916690365E-2</v>
      </c>
      <c r="I8" s="75">
        <f>SUM(I9:I100)</f>
        <v>-53634676.285000056</v>
      </c>
      <c r="J8" s="78">
        <f t="shared" ref="J8:J9" si="2">IFERROR(I8/E8,0)</f>
        <v>-0.24318643193748066</v>
      </c>
      <c r="K8" s="79">
        <f>SUM(K9:K100)</f>
        <v>220549624.65499997</v>
      </c>
      <c r="L8" s="80">
        <f>SUM(L9:L100)</f>
        <v>166914948.37000003</v>
      </c>
      <c r="M8" s="76">
        <f>IFERROR(L8/K8,0)</f>
        <v>0.75681356806251987</v>
      </c>
      <c r="N8" s="77">
        <f>L8/$D$4</f>
        <v>2.3729733916690365E-2</v>
      </c>
      <c r="O8" s="80">
        <f>SUM(O9:O100)</f>
        <v>-53634676.285000056</v>
      </c>
      <c r="P8" s="78">
        <f t="shared" ref="P8:P9" si="3">IFERROR(O8/K8,0)</f>
        <v>-0.24318643193748066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IFERROR(INDEX('2024'!$C$109:$AC$201,MATCH($C9,'2024'!$C$109:$C$201,0),19),0)</f>
        <v>151345.94999999995</v>
      </c>
      <c r="F9" s="86">
        <f>IFERROR(INDEX('2024'!$C$7:$AC$99,MATCH($C9,'2024'!$C$7:$C$99,0),19),0)</f>
        <v>92239.98000000001</v>
      </c>
      <c r="G9" s="87">
        <f t="shared" ref="G9" si="4">IFERROR(F9/E9,0)</f>
        <v>0.60946447526346126</v>
      </c>
      <c r="H9" s="88">
        <f t="shared" ref="H9" si="5">F9/$D$4</f>
        <v>1.3113446118851296E-5</v>
      </c>
      <c r="I9" s="89">
        <f t="shared" ref="I9" si="6">F9-E9</f>
        <v>-59105.969999999943</v>
      </c>
      <c r="J9" s="90">
        <f t="shared" si="2"/>
        <v>-0.3905355247365388</v>
      </c>
      <c r="K9" s="91">
        <f>VLOOKUP($C9,'2024'!$C$110:$U$201,VLOOKUP($L$4,Master!$D$9:$G$20,4,FALSE),FALSE)</f>
        <v>151345.94999999995</v>
      </c>
      <c r="L9" s="92">
        <f>VLOOKUP($C9,'2024'!$C$8:$U$100,VLOOKUP($L$4,Master!$D$9:$G$20,4,FALSE),FALSE)</f>
        <v>92239.98000000001</v>
      </c>
      <c r="M9" s="87">
        <f>IFERROR(L9/K9,0)</f>
        <v>0.60946447526346126</v>
      </c>
      <c r="N9" s="88">
        <f>L9/$D$4</f>
        <v>1.3113446118851296E-5</v>
      </c>
      <c r="O9" s="89">
        <f>L9-K9</f>
        <v>-59105.969999999943</v>
      </c>
      <c r="P9" s="90">
        <f t="shared" si="3"/>
        <v>-0.3905355247365388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IFERROR(INDEX('2024'!$C$109:$AC$201,MATCH($C10,'2024'!$C$109:$C$201,0),19),0)</f>
        <v>807190.33</v>
      </c>
      <c r="F10" s="86">
        <f>IFERROR(INDEX('2024'!$C$7:$AC$99,MATCH($C10,'2024'!$C$7:$C$99,0),19),0)</f>
        <v>581551.87999999989</v>
      </c>
      <c r="G10" s="87">
        <f t="shared" ref="G10:G73" si="7">IFERROR(F10/E10,0)</f>
        <v>0.72046437920038009</v>
      </c>
      <c r="H10" s="88">
        <f t="shared" ref="H10:H73" si="8">F10/$D$4</f>
        <v>8.267726471424508E-5</v>
      </c>
      <c r="I10" s="89">
        <f t="shared" ref="I10:I73" si="9">F10-E10</f>
        <v>-225638.45000000007</v>
      </c>
      <c r="J10" s="90">
        <f t="shared" ref="J10:J73" si="10">IFERROR(I10/E10,0)</f>
        <v>-0.27953562079961991</v>
      </c>
      <c r="K10" s="91">
        <f>VLOOKUP($C10,'2024'!$C$110:$U$201,VLOOKUP($L$4,Master!$D$9:$G$20,4,FALSE),FALSE)</f>
        <v>807190.33</v>
      </c>
      <c r="L10" s="92">
        <f>VLOOKUP($C10,'2024'!$C$8:$U$100,VLOOKUP($L$4,Master!$D$9:$G$20,4,FALSE),FALSE)</f>
        <v>581551.87999999989</v>
      </c>
      <c r="M10" s="92">
        <f t="shared" ref="M10:M73" si="11">IFERROR(L10/K10,0)</f>
        <v>0.72046437920038009</v>
      </c>
      <c r="N10" s="88">
        <f t="shared" ref="N10:N73" si="12">L10/$D$4</f>
        <v>8.267726471424508E-5</v>
      </c>
      <c r="O10" s="92">
        <f t="shared" ref="O10:O73" si="13">L10-K10</f>
        <v>-225638.45000000007</v>
      </c>
      <c r="P10" s="93">
        <f t="shared" ref="P10:P73" si="14">IFERROR(O10/K10,0)</f>
        <v>-0.27953562079961991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IFERROR(INDEX('2024'!$C$109:$AC$201,MATCH($C11,'2024'!$C$109:$C$201,0),19),0)</f>
        <v>42388.400000000009</v>
      </c>
      <c r="F11" s="86">
        <f>IFERROR(INDEX('2024'!$C$7:$AC$99,MATCH($C11,'2024'!$C$7:$C$99,0),19),0)</f>
        <v>19726.5</v>
      </c>
      <c r="G11" s="87">
        <f t="shared" si="7"/>
        <v>0.46537496107425608</v>
      </c>
      <c r="H11" s="88">
        <f t="shared" si="8"/>
        <v>2.8044498151833951E-6</v>
      </c>
      <c r="I11" s="89">
        <f t="shared" si="9"/>
        <v>-22661.900000000009</v>
      </c>
      <c r="J11" s="90">
        <f t="shared" si="10"/>
        <v>-0.53462503892574398</v>
      </c>
      <c r="K11" s="91">
        <f>VLOOKUP($C11,'2024'!$C$110:$U$201,VLOOKUP($L$4,Master!$D$9:$G$20,4,FALSE),FALSE)</f>
        <v>42388.400000000009</v>
      </c>
      <c r="L11" s="92">
        <f>VLOOKUP($C11,'2024'!$C$8:$U$100,VLOOKUP($L$4,Master!$D$9:$G$20,4,FALSE),FALSE)</f>
        <v>19726.5</v>
      </c>
      <c r="M11" s="92">
        <f t="shared" si="11"/>
        <v>0.46537496107425608</v>
      </c>
      <c r="N11" s="88">
        <f t="shared" si="12"/>
        <v>2.8044498151833951E-6</v>
      </c>
      <c r="O11" s="92">
        <f t="shared" si="13"/>
        <v>-22661.900000000009</v>
      </c>
      <c r="P11" s="93">
        <f t="shared" si="14"/>
        <v>-0.53462503892574398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IFERROR(INDEX('2024'!$C$109:$AC$201,MATCH($C12,'2024'!$C$109:$C$201,0),19),0)</f>
        <v>3658.42</v>
      </c>
      <c r="F12" s="86">
        <f>IFERROR(INDEX('2024'!$C$7:$AC$99,MATCH($C12,'2024'!$C$7:$C$99,0),19),0)</f>
        <v>0</v>
      </c>
      <c r="G12" s="87">
        <f t="shared" si="7"/>
        <v>0</v>
      </c>
      <c r="H12" s="88">
        <f t="shared" si="8"/>
        <v>0</v>
      </c>
      <c r="I12" s="89">
        <f t="shared" si="9"/>
        <v>-3658.42</v>
      </c>
      <c r="J12" s="90">
        <f t="shared" si="10"/>
        <v>-1</v>
      </c>
      <c r="K12" s="91">
        <f>VLOOKUP($C12,'2024'!$C$110:$U$201,VLOOKUP($L$4,Master!$D$9:$G$20,4,FALSE),FALSE)</f>
        <v>3658.42</v>
      </c>
      <c r="L12" s="92">
        <f>VLOOKUP($C12,'2024'!$C$8:$U$100,VLOOKUP($L$4,Master!$D$9:$G$20,4,FALSE),FALSE)</f>
        <v>0</v>
      </c>
      <c r="M12" s="92">
        <f t="shared" si="11"/>
        <v>0</v>
      </c>
      <c r="N12" s="88">
        <f t="shared" si="12"/>
        <v>0</v>
      </c>
      <c r="O12" s="92">
        <f t="shared" si="13"/>
        <v>-3658.42</v>
      </c>
      <c r="P12" s="93">
        <f t="shared" si="14"/>
        <v>-1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IFERROR(INDEX('2024'!$C$109:$AC$201,MATCH($C13,'2024'!$C$109:$C$201,0),19),0)</f>
        <v>105671.11000000002</v>
      </c>
      <c r="F13" s="86">
        <f>IFERROR(INDEX('2024'!$C$7:$AC$99,MATCH($C13,'2024'!$C$7:$C$99,0),19),0)</f>
        <v>77986.369999999966</v>
      </c>
      <c r="G13" s="87">
        <f t="shared" si="7"/>
        <v>0.73801032278358725</v>
      </c>
      <c r="H13" s="88">
        <f t="shared" si="8"/>
        <v>1.1087058572647138E-5</v>
      </c>
      <c r="I13" s="89">
        <f t="shared" si="9"/>
        <v>-27684.740000000049</v>
      </c>
      <c r="J13" s="90">
        <f t="shared" si="10"/>
        <v>-0.26198967721641275</v>
      </c>
      <c r="K13" s="91">
        <f>VLOOKUP($C13,'2024'!$C$110:$U$201,VLOOKUP($L$4,Master!$D$9:$G$20,4,FALSE),FALSE)</f>
        <v>105671.11000000002</v>
      </c>
      <c r="L13" s="92">
        <f>VLOOKUP($C13,'2024'!$C$8:$U$100,VLOOKUP($L$4,Master!$D$9:$G$20,4,FALSE),FALSE)</f>
        <v>77986.369999999966</v>
      </c>
      <c r="M13" s="92">
        <f t="shared" si="11"/>
        <v>0.73801032278358725</v>
      </c>
      <c r="N13" s="88">
        <f t="shared" si="12"/>
        <v>1.1087058572647138E-5</v>
      </c>
      <c r="O13" s="92">
        <f t="shared" si="13"/>
        <v>-27684.740000000049</v>
      </c>
      <c r="P13" s="93">
        <f t="shared" si="14"/>
        <v>-0.26198967721641275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IFERROR(INDEX('2024'!$C$109:$AC$201,MATCH($C14,'2024'!$C$109:$C$201,0),19),0)</f>
        <v>2701620.4100000085</v>
      </c>
      <c r="F14" s="86">
        <f>IFERROR(INDEX('2024'!$C$7:$AC$99,MATCH($C14,'2024'!$C$7:$C$99,0),19),0)</f>
        <v>2069006.3099999994</v>
      </c>
      <c r="G14" s="87">
        <f t="shared" si="7"/>
        <v>0.76583901363107953</v>
      </c>
      <c r="H14" s="88">
        <f t="shared" si="8"/>
        <v>2.9414363235712247E-4</v>
      </c>
      <c r="I14" s="89">
        <f t="shared" si="9"/>
        <v>-632614.10000000917</v>
      </c>
      <c r="J14" s="90">
        <f t="shared" si="10"/>
        <v>-0.23416098636892041</v>
      </c>
      <c r="K14" s="91">
        <f>VLOOKUP($C14,'2024'!$C$110:$U$201,VLOOKUP($L$4,Master!$D$9:$G$20,4,FALSE),FALSE)</f>
        <v>2701620.4100000085</v>
      </c>
      <c r="L14" s="92">
        <f>VLOOKUP($C14,'2024'!$C$8:$U$100,VLOOKUP($L$4,Master!$D$9:$G$20,4,FALSE),FALSE)</f>
        <v>2069006.3099999994</v>
      </c>
      <c r="M14" s="92">
        <f t="shared" si="11"/>
        <v>0.76583901363107953</v>
      </c>
      <c r="N14" s="88">
        <f t="shared" si="12"/>
        <v>2.9414363235712247E-4</v>
      </c>
      <c r="O14" s="92">
        <f t="shared" si="13"/>
        <v>-632614.10000000917</v>
      </c>
      <c r="P14" s="93">
        <f t="shared" si="14"/>
        <v>-0.23416098636892041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IFERROR(INDEX('2024'!$C$109:$AC$201,MATCH($C15,'2024'!$C$109:$C$201,0),19),0)</f>
        <v>1103588.5399999986</v>
      </c>
      <c r="F15" s="86">
        <f>IFERROR(INDEX('2024'!$C$7:$AC$99,MATCH($C15,'2024'!$C$7:$C$99,0),19),0)</f>
        <v>740069.23999999976</v>
      </c>
      <c r="G15" s="87">
        <f t="shared" si="7"/>
        <v>0.67060250553163647</v>
      </c>
      <c r="H15" s="88">
        <f t="shared" si="8"/>
        <v>1.05213141882286E-4</v>
      </c>
      <c r="I15" s="89">
        <f t="shared" si="9"/>
        <v>-363519.29999999888</v>
      </c>
      <c r="J15" s="90">
        <f t="shared" si="10"/>
        <v>-0.32939749446836347</v>
      </c>
      <c r="K15" s="91">
        <f>VLOOKUP($C15,'2024'!$C$110:$U$201,VLOOKUP($L$4,Master!$D$9:$G$20,4,FALSE),FALSE)</f>
        <v>1103588.5399999986</v>
      </c>
      <c r="L15" s="92">
        <f>VLOOKUP($C15,'2024'!$C$8:$U$100,VLOOKUP($L$4,Master!$D$9:$G$20,4,FALSE),FALSE)</f>
        <v>740069.23999999976</v>
      </c>
      <c r="M15" s="92">
        <f t="shared" si="11"/>
        <v>0.67060250553163647</v>
      </c>
      <c r="N15" s="88">
        <f t="shared" si="12"/>
        <v>1.05213141882286E-4</v>
      </c>
      <c r="O15" s="92">
        <f t="shared" si="13"/>
        <v>-363519.29999999888</v>
      </c>
      <c r="P15" s="93">
        <f t="shared" si="14"/>
        <v>-0.32939749446836347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IFERROR(INDEX('2024'!$C$109:$AC$201,MATCH($C16,'2024'!$C$109:$C$201,0),19),0)</f>
        <v>54236.520000000011</v>
      </c>
      <c r="F16" s="86">
        <f>IFERROR(INDEX('2024'!$C$7:$AC$99,MATCH($C16,'2024'!$C$7:$C$99,0),19),0)</f>
        <v>19983.619999999995</v>
      </c>
      <c r="G16" s="87">
        <f t="shared" si="7"/>
        <v>0.36845321196861436</v>
      </c>
      <c r="H16" s="88">
        <f t="shared" si="8"/>
        <v>2.8410036963321007E-6</v>
      </c>
      <c r="I16" s="89">
        <f t="shared" si="9"/>
        <v>-34252.900000000016</v>
      </c>
      <c r="J16" s="90">
        <f t="shared" si="10"/>
        <v>-0.63154678803138564</v>
      </c>
      <c r="K16" s="91">
        <f>VLOOKUP($C16,'2024'!$C$110:$U$201,VLOOKUP($L$4,Master!$D$9:$G$20,4,FALSE),FALSE)</f>
        <v>54236.520000000011</v>
      </c>
      <c r="L16" s="92">
        <f>VLOOKUP($C16,'2024'!$C$8:$U$100,VLOOKUP($L$4,Master!$D$9:$G$20,4,FALSE),FALSE)</f>
        <v>19983.619999999995</v>
      </c>
      <c r="M16" s="92">
        <f t="shared" si="11"/>
        <v>0.36845321196861436</v>
      </c>
      <c r="N16" s="88">
        <f t="shared" si="12"/>
        <v>2.8410036963321007E-6</v>
      </c>
      <c r="O16" s="92">
        <f t="shared" si="13"/>
        <v>-34252.900000000016</v>
      </c>
      <c r="P16" s="93">
        <f t="shared" si="14"/>
        <v>-0.63154678803138564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IFERROR(INDEX('2024'!$C$109:$AC$201,MATCH($C17,'2024'!$C$109:$C$201,0),19),0)</f>
        <v>528179.96</v>
      </c>
      <c r="F17" s="86">
        <f>IFERROR(INDEX('2024'!$C$7:$AC$99,MATCH($C17,'2024'!$C$7:$C$99,0),19),0)</f>
        <v>259171.22999999992</v>
      </c>
      <c r="G17" s="87">
        <f t="shared" si="7"/>
        <v>0.49068735966430826</v>
      </c>
      <c r="H17" s="88">
        <f t="shared" si="8"/>
        <v>3.6845497583167463E-5</v>
      </c>
      <c r="I17" s="89">
        <f t="shared" si="9"/>
        <v>-269008.73000000004</v>
      </c>
      <c r="J17" s="90">
        <f t="shared" si="10"/>
        <v>-0.50931264033569179</v>
      </c>
      <c r="K17" s="91">
        <f>VLOOKUP($C17,'2024'!$C$110:$U$201,VLOOKUP($L$4,Master!$D$9:$G$20,4,FALSE),FALSE)</f>
        <v>528179.96</v>
      </c>
      <c r="L17" s="92">
        <f>VLOOKUP($C17,'2024'!$C$8:$U$100,VLOOKUP($L$4,Master!$D$9:$G$20,4,FALSE),FALSE)</f>
        <v>259171.22999999992</v>
      </c>
      <c r="M17" s="92">
        <f t="shared" si="11"/>
        <v>0.49068735966430826</v>
      </c>
      <c r="N17" s="88">
        <f t="shared" si="12"/>
        <v>3.6845497583167463E-5</v>
      </c>
      <c r="O17" s="92">
        <f t="shared" si="13"/>
        <v>-269008.73000000004</v>
      </c>
      <c r="P17" s="93">
        <f t="shared" si="14"/>
        <v>-0.50931264033569179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IFERROR(INDEX('2024'!$C$109:$AC$201,MATCH($C18,'2024'!$C$109:$C$201,0),19),0)</f>
        <v>108411.95000000001</v>
      </c>
      <c r="F18" s="86">
        <f>IFERROR(INDEX('2024'!$C$7:$AC$99,MATCH($C18,'2024'!$C$7:$C$99,0),19),0)</f>
        <v>84304.49000000002</v>
      </c>
      <c r="G18" s="87">
        <f t="shared" si="7"/>
        <v>0.77763097149345628</v>
      </c>
      <c r="H18" s="88">
        <f t="shared" si="8"/>
        <v>1.1985284333238558E-5</v>
      </c>
      <c r="I18" s="89">
        <f t="shared" si="9"/>
        <v>-24107.459999999992</v>
      </c>
      <c r="J18" s="90">
        <f t="shared" si="10"/>
        <v>-0.22236902850654369</v>
      </c>
      <c r="K18" s="91">
        <f>VLOOKUP($C18,'2024'!$C$110:$U$201,VLOOKUP($L$4,Master!$D$9:$G$20,4,FALSE),FALSE)</f>
        <v>108411.95000000001</v>
      </c>
      <c r="L18" s="92">
        <f>VLOOKUP($C18,'2024'!$C$8:$U$100,VLOOKUP($L$4,Master!$D$9:$G$20,4,FALSE),FALSE)</f>
        <v>84304.49000000002</v>
      </c>
      <c r="M18" s="92">
        <f t="shared" si="11"/>
        <v>0.77763097149345628</v>
      </c>
      <c r="N18" s="88">
        <f t="shared" si="12"/>
        <v>1.1985284333238558E-5</v>
      </c>
      <c r="O18" s="92">
        <f t="shared" si="13"/>
        <v>-24107.459999999992</v>
      </c>
      <c r="P18" s="93">
        <f t="shared" si="14"/>
        <v>-0.22236902850654369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IFERROR(INDEX('2024'!$C$109:$AC$201,MATCH($C19,'2024'!$C$109:$C$201,0),19),0)</f>
        <v>78858.33</v>
      </c>
      <c r="F19" s="86">
        <f>IFERROR(INDEX('2024'!$C$7:$AC$99,MATCH($C19,'2024'!$C$7:$C$99,0),19),0)</f>
        <v>26630</v>
      </c>
      <c r="G19" s="87">
        <f t="shared" si="7"/>
        <v>0.33769419159649972</v>
      </c>
      <c r="H19" s="88">
        <f t="shared" si="8"/>
        <v>3.7858970713676429E-6</v>
      </c>
      <c r="I19" s="89">
        <f t="shared" si="9"/>
        <v>-52228.33</v>
      </c>
      <c r="J19" s="90">
        <f t="shared" si="10"/>
        <v>-0.66230580840350028</v>
      </c>
      <c r="K19" s="91">
        <f>VLOOKUP($C19,'2024'!$C$110:$U$201,VLOOKUP($L$4,Master!$D$9:$G$20,4,FALSE),FALSE)</f>
        <v>78858.33</v>
      </c>
      <c r="L19" s="92">
        <f>VLOOKUP($C19,'2024'!$C$8:$U$100,VLOOKUP($L$4,Master!$D$9:$G$20,4,FALSE),FALSE)</f>
        <v>26630</v>
      </c>
      <c r="M19" s="92">
        <f t="shared" si="11"/>
        <v>0.33769419159649972</v>
      </c>
      <c r="N19" s="88">
        <f t="shared" si="12"/>
        <v>3.7858970713676429E-6</v>
      </c>
      <c r="O19" s="92">
        <f t="shared" si="13"/>
        <v>-52228.33</v>
      </c>
      <c r="P19" s="93">
        <f t="shared" si="14"/>
        <v>-0.66230580840350028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IFERROR(INDEX('2024'!$C$109:$AC$201,MATCH($C20,'2024'!$C$109:$C$201,0),19),0)</f>
        <v>34764.879999999997</v>
      </c>
      <c r="F20" s="86">
        <f>IFERROR(INDEX('2024'!$C$7:$AC$99,MATCH($C20,'2024'!$C$7:$C$99,0),19),0)</f>
        <v>29017.83</v>
      </c>
      <c r="G20" s="87">
        <f t="shared" si="7"/>
        <v>0.83468805300061455</v>
      </c>
      <c r="H20" s="88">
        <f t="shared" si="8"/>
        <v>4.1253667898777371E-6</v>
      </c>
      <c r="I20" s="89">
        <f t="shared" si="9"/>
        <v>-5747.0499999999956</v>
      </c>
      <c r="J20" s="90">
        <f t="shared" si="10"/>
        <v>-0.16531194699938548</v>
      </c>
      <c r="K20" s="91">
        <f>VLOOKUP($C20,'2024'!$C$110:$U$201,VLOOKUP($L$4,Master!$D$9:$G$20,4,FALSE),FALSE)</f>
        <v>34764.879999999997</v>
      </c>
      <c r="L20" s="92">
        <f>VLOOKUP($C20,'2024'!$C$8:$U$100,VLOOKUP($L$4,Master!$D$9:$G$20,4,FALSE),FALSE)</f>
        <v>29017.83</v>
      </c>
      <c r="M20" s="92">
        <f t="shared" si="11"/>
        <v>0.83468805300061455</v>
      </c>
      <c r="N20" s="88">
        <f t="shared" si="12"/>
        <v>4.1253667898777371E-6</v>
      </c>
      <c r="O20" s="92">
        <f t="shared" si="13"/>
        <v>-5747.0499999999956</v>
      </c>
      <c r="P20" s="93">
        <f t="shared" si="14"/>
        <v>-0.16531194699938548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IFERROR(INDEX('2024'!$C$109:$AC$201,MATCH($C21,'2024'!$C$109:$C$201,0),19),0)</f>
        <v>3253.9700000000003</v>
      </c>
      <c r="F21" s="86">
        <f>IFERROR(INDEX('2024'!$C$7:$AC$99,MATCH($C21,'2024'!$C$7:$C$99,0),19),0)</f>
        <v>0</v>
      </c>
      <c r="G21" s="87">
        <f t="shared" si="7"/>
        <v>0</v>
      </c>
      <c r="H21" s="88">
        <f t="shared" si="8"/>
        <v>0</v>
      </c>
      <c r="I21" s="89">
        <f t="shared" si="9"/>
        <v>-3253.9700000000003</v>
      </c>
      <c r="J21" s="90">
        <f t="shared" si="10"/>
        <v>-1</v>
      </c>
      <c r="K21" s="91">
        <f>VLOOKUP($C21,'2024'!$C$110:$U$201,VLOOKUP($L$4,Master!$D$9:$G$20,4,FALSE),FALSE)</f>
        <v>3253.9700000000003</v>
      </c>
      <c r="L21" s="92">
        <f>VLOOKUP($C21,'2024'!$C$8:$U$100,VLOOKUP($L$4,Master!$D$9:$G$20,4,FALSE),FALSE)</f>
        <v>0</v>
      </c>
      <c r="M21" s="92">
        <f t="shared" si="11"/>
        <v>0</v>
      </c>
      <c r="N21" s="88">
        <f t="shared" si="12"/>
        <v>0</v>
      </c>
      <c r="O21" s="92">
        <f t="shared" si="13"/>
        <v>-3253.9700000000003</v>
      </c>
      <c r="P21" s="93">
        <f t="shared" si="14"/>
        <v>-1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IFERROR(INDEX('2024'!$C$109:$AC$201,MATCH($C22,'2024'!$C$109:$C$201,0),19),0)</f>
        <v>1050</v>
      </c>
      <c r="F22" s="86">
        <f>IFERROR(INDEX('2024'!$C$7:$AC$99,MATCH($C22,'2024'!$C$7:$C$99,0),19),0)</f>
        <v>0</v>
      </c>
      <c r="G22" s="87">
        <f t="shared" si="7"/>
        <v>0</v>
      </c>
      <c r="H22" s="88">
        <f t="shared" si="8"/>
        <v>0</v>
      </c>
      <c r="I22" s="89">
        <f t="shared" si="9"/>
        <v>-1050</v>
      </c>
      <c r="J22" s="90">
        <f t="shared" si="10"/>
        <v>-1</v>
      </c>
      <c r="K22" s="91">
        <f>VLOOKUP($C22,'2024'!$C$110:$U$201,VLOOKUP($L$4,Master!$D$9:$G$20,4,FALSE),FALSE)</f>
        <v>1050</v>
      </c>
      <c r="L22" s="92">
        <f>VLOOKUP($C22,'2024'!$C$8:$U$100,VLOOKUP($L$4,Master!$D$9:$G$20,4,FALSE),FALSE)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-1050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IFERROR(INDEX('2024'!$C$109:$AC$201,MATCH($C23,'2024'!$C$109:$C$201,0),19),0)</f>
        <v>281979.84999999992</v>
      </c>
      <c r="F23" s="86">
        <f>IFERROR(INDEX('2024'!$C$7:$AC$99,MATCH($C23,'2024'!$C$7:$C$99,0),19),0)</f>
        <v>102744.20000000006</v>
      </c>
      <c r="G23" s="87">
        <f t="shared" si="7"/>
        <v>0.36436717020737502</v>
      </c>
      <c r="H23" s="88">
        <f t="shared" si="8"/>
        <v>1.4606795564401487E-5</v>
      </c>
      <c r="I23" s="89">
        <f t="shared" si="9"/>
        <v>-179235.64999999985</v>
      </c>
      <c r="J23" s="90">
        <f t="shared" si="10"/>
        <v>-0.63563282979262492</v>
      </c>
      <c r="K23" s="91">
        <f>VLOOKUP($C23,'2024'!$C$110:$U$201,VLOOKUP($L$4,Master!$D$9:$G$20,4,FALSE),FALSE)</f>
        <v>281979.84999999992</v>
      </c>
      <c r="L23" s="92">
        <f>VLOOKUP($C23,'2024'!$C$8:$U$100,VLOOKUP($L$4,Master!$D$9:$G$20,4,FALSE),FALSE)</f>
        <v>102744.20000000006</v>
      </c>
      <c r="M23" s="92">
        <f t="shared" si="11"/>
        <v>0.36436717020737502</v>
      </c>
      <c r="N23" s="88">
        <f t="shared" si="12"/>
        <v>1.4606795564401487E-5</v>
      </c>
      <c r="O23" s="92">
        <f t="shared" si="13"/>
        <v>-179235.64999999985</v>
      </c>
      <c r="P23" s="93">
        <f t="shared" si="14"/>
        <v>-0.63563282979262492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IFERROR(INDEX('2024'!$C$109:$AC$201,MATCH($C24,'2024'!$C$109:$C$201,0),19),0)</f>
        <v>1452247.2000000004</v>
      </c>
      <c r="F24" s="86">
        <f>IFERROR(INDEX('2024'!$C$7:$AC$99,MATCH($C24,'2024'!$C$7:$C$99,0),19),0)</f>
        <v>646327.50999999989</v>
      </c>
      <c r="G24" s="87">
        <f t="shared" si="7"/>
        <v>0.4450533697017971</v>
      </c>
      <c r="H24" s="88">
        <f t="shared" si="8"/>
        <v>9.1886197042934304E-5</v>
      </c>
      <c r="I24" s="89">
        <f t="shared" si="9"/>
        <v>-805919.69000000053</v>
      </c>
      <c r="J24" s="90">
        <f t="shared" si="10"/>
        <v>-0.5549466302982029</v>
      </c>
      <c r="K24" s="91">
        <f>VLOOKUP($C24,'2024'!$C$110:$U$201,VLOOKUP($L$4,Master!$D$9:$G$20,4,FALSE),FALSE)</f>
        <v>1452247.2000000004</v>
      </c>
      <c r="L24" s="92">
        <f>VLOOKUP($C24,'2024'!$C$8:$U$100,VLOOKUP($L$4,Master!$D$9:$G$20,4,FALSE),FALSE)</f>
        <v>646327.50999999989</v>
      </c>
      <c r="M24" s="92">
        <f t="shared" si="11"/>
        <v>0.4450533697017971</v>
      </c>
      <c r="N24" s="88">
        <f t="shared" si="12"/>
        <v>9.1886197042934304E-5</v>
      </c>
      <c r="O24" s="92">
        <f t="shared" si="13"/>
        <v>-805919.69000000053</v>
      </c>
      <c r="P24" s="93">
        <f t="shared" si="14"/>
        <v>-0.5549466302982029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IFERROR(INDEX('2024'!$C$109:$AC$201,MATCH($C25,'2024'!$C$109:$C$201,0),19),0)</f>
        <v>37270.490000000013</v>
      </c>
      <c r="F25" s="86">
        <f>IFERROR(INDEX('2024'!$C$7:$AC$99,MATCH($C25,'2024'!$C$7:$C$99,0),19),0)</f>
        <v>17405.989999999998</v>
      </c>
      <c r="G25" s="87">
        <f t="shared" si="7"/>
        <v>0.46701800808092386</v>
      </c>
      <c r="H25" s="88">
        <f t="shared" si="8"/>
        <v>2.4745507534830819E-6</v>
      </c>
      <c r="I25" s="89">
        <f t="shared" si="9"/>
        <v>-19864.500000000015</v>
      </c>
      <c r="J25" s="90">
        <f t="shared" si="10"/>
        <v>-0.53298199191907614</v>
      </c>
      <c r="K25" s="91">
        <f>VLOOKUP($C25,'2024'!$C$110:$U$201,VLOOKUP($L$4,Master!$D$9:$G$20,4,FALSE),FALSE)</f>
        <v>37270.490000000013</v>
      </c>
      <c r="L25" s="92">
        <f>VLOOKUP($C25,'2024'!$C$8:$U$100,VLOOKUP($L$4,Master!$D$9:$G$20,4,FALSE),FALSE)</f>
        <v>17405.989999999998</v>
      </c>
      <c r="M25" s="92">
        <f t="shared" si="11"/>
        <v>0.46701800808092386</v>
      </c>
      <c r="N25" s="88">
        <f t="shared" si="12"/>
        <v>2.4745507534830819E-6</v>
      </c>
      <c r="O25" s="92">
        <f t="shared" si="13"/>
        <v>-19864.500000000015</v>
      </c>
      <c r="P25" s="93">
        <f t="shared" si="14"/>
        <v>-0.53298199191907614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IFERROR(INDEX('2024'!$C$109:$AC$201,MATCH($C26,'2024'!$C$109:$C$201,0),19),0)</f>
        <v>8605074.0800000075</v>
      </c>
      <c r="F26" s="86">
        <f>IFERROR(INDEX('2024'!$C$7:$AC$99,MATCH($C26,'2024'!$C$7:$C$99,0),19),0)</f>
        <v>7493344.5199999977</v>
      </c>
      <c r="G26" s="87">
        <f t="shared" si="7"/>
        <v>0.87080534697732559</v>
      </c>
      <c r="H26" s="88">
        <f t="shared" si="8"/>
        <v>1.0653034574921805E-3</v>
      </c>
      <c r="I26" s="89">
        <f t="shared" si="9"/>
        <v>-1111729.5600000098</v>
      </c>
      <c r="J26" s="90">
        <f t="shared" si="10"/>
        <v>-0.12919465302267436</v>
      </c>
      <c r="K26" s="91">
        <f>VLOOKUP($C26,'2024'!$C$110:$U$201,VLOOKUP($L$4,Master!$D$9:$G$20,4,FALSE),FALSE)</f>
        <v>8605074.0800000075</v>
      </c>
      <c r="L26" s="92">
        <f>VLOOKUP($C26,'2024'!$C$8:$U$100,VLOOKUP($L$4,Master!$D$9:$G$20,4,FALSE),FALSE)</f>
        <v>7493344.5199999977</v>
      </c>
      <c r="M26" s="92">
        <f t="shared" si="11"/>
        <v>0.87080534697732559</v>
      </c>
      <c r="N26" s="88">
        <f t="shared" si="12"/>
        <v>1.0653034574921805E-3</v>
      </c>
      <c r="O26" s="92">
        <f t="shared" si="13"/>
        <v>-1111729.5600000098</v>
      </c>
      <c r="P26" s="93">
        <f t="shared" si="14"/>
        <v>-0.12919465302267436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IFERROR(INDEX('2024'!$C$109:$AC$201,MATCH($C27,'2024'!$C$109:$C$201,0),19),0)</f>
        <v>5318623.25</v>
      </c>
      <c r="F27" s="86">
        <f>IFERROR(INDEX('2024'!$C$7:$AC$99,MATCH($C27,'2024'!$C$7:$C$99,0),19),0)</f>
        <v>2919383.9900000007</v>
      </c>
      <c r="G27" s="87">
        <f t="shared" si="7"/>
        <v>0.5488984372036505</v>
      </c>
      <c r="H27" s="88">
        <f t="shared" si="8"/>
        <v>4.1503895223201601E-4</v>
      </c>
      <c r="I27" s="89">
        <f t="shared" si="9"/>
        <v>-2399239.2599999993</v>
      </c>
      <c r="J27" s="90">
        <f t="shared" si="10"/>
        <v>-0.4511015627963495</v>
      </c>
      <c r="K27" s="91">
        <f>VLOOKUP($C27,'2024'!$C$110:$U$201,VLOOKUP($L$4,Master!$D$9:$G$20,4,FALSE),FALSE)</f>
        <v>5318623.25</v>
      </c>
      <c r="L27" s="92">
        <f>VLOOKUP($C27,'2024'!$C$8:$U$100,VLOOKUP($L$4,Master!$D$9:$G$20,4,FALSE),FALSE)</f>
        <v>2919383.9900000007</v>
      </c>
      <c r="M27" s="92">
        <f t="shared" si="11"/>
        <v>0.5488984372036505</v>
      </c>
      <c r="N27" s="88">
        <f t="shared" si="12"/>
        <v>4.1503895223201601E-4</v>
      </c>
      <c r="O27" s="92">
        <f t="shared" si="13"/>
        <v>-2399239.2599999993</v>
      </c>
      <c r="P27" s="93">
        <f t="shared" si="14"/>
        <v>-0.4511015627963495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IFERROR(INDEX('2024'!$C$109:$AC$201,MATCH($C28,'2024'!$C$109:$C$201,0),19),0)</f>
        <v>39494.570000000007</v>
      </c>
      <c r="F28" s="86">
        <f>IFERROR(INDEX('2024'!$C$7:$AC$99,MATCH($C28,'2024'!$C$7:$C$99,0),19),0)</f>
        <v>30323.399999999991</v>
      </c>
      <c r="G28" s="87">
        <f t="shared" si="7"/>
        <v>0.76778655901304871</v>
      </c>
      <c r="H28" s="88">
        <f t="shared" si="8"/>
        <v>4.3109752630082446E-6</v>
      </c>
      <c r="I28" s="89">
        <f t="shared" si="9"/>
        <v>-9171.1700000000164</v>
      </c>
      <c r="J28" s="90">
        <f t="shared" si="10"/>
        <v>-0.23221344098695124</v>
      </c>
      <c r="K28" s="91">
        <f>VLOOKUP($C28,'2024'!$C$110:$U$201,VLOOKUP($L$4,Master!$D$9:$G$20,4,FALSE),FALSE)</f>
        <v>39494.570000000007</v>
      </c>
      <c r="L28" s="92">
        <f>VLOOKUP($C28,'2024'!$C$8:$U$100,VLOOKUP($L$4,Master!$D$9:$G$20,4,FALSE),FALSE)</f>
        <v>30323.399999999991</v>
      </c>
      <c r="M28" s="92">
        <f t="shared" si="11"/>
        <v>0.76778655901304871</v>
      </c>
      <c r="N28" s="88">
        <f t="shared" si="12"/>
        <v>4.3109752630082446E-6</v>
      </c>
      <c r="O28" s="92">
        <f t="shared" si="13"/>
        <v>-9171.1700000000164</v>
      </c>
      <c r="P28" s="93">
        <f t="shared" si="14"/>
        <v>-0.23221344098695124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IFERROR(INDEX('2024'!$C$109:$AC$201,MATCH($C29,'2024'!$C$109:$C$201,0),19),0)</f>
        <v>49493141.25</v>
      </c>
      <c r="F29" s="86">
        <f>IFERROR(INDEX('2024'!$C$7:$AC$99,MATCH($C29,'2024'!$C$7:$C$99,0),19),0)</f>
        <v>40674155.23999998</v>
      </c>
      <c r="G29" s="87">
        <f t="shared" si="7"/>
        <v>0.82181397690129399</v>
      </c>
      <c r="H29" s="88">
        <f t="shared" si="8"/>
        <v>5.7825071424509496E-3</v>
      </c>
      <c r="I29" s="89">
        <f t="shared" si="9"/>
        <v>-8818986.0100000203</v>
      </c>
      <c r="J29" s="90">
        <f t="shared" si="10"/>
        <v>-0.17818602309870604</v>
      </c>
      <c r="K29" s="91">
        <f>VLOOKUP($C29,'2024'!$C$110:$U$201,VLOOKUP($L$4,Master!$D$9:$G$20,4,FALSE),FALSE)</f>
        <v>49493141.25</v>
      </c>
      <c r="L29" s="92">
        <f>VLOOKUP($C29,'2024'!$C$8:$U$100,VLOOKUP($L$4,Master!$D$9:$G$20,4,FALSE),FALSE)</f>
        <v>40674155.23999998</v>
      </c>
      <c r="M29" s="92">
        <f t="shared" si="11"/>
        <v>0.82181397690129399</v>
      </c>
      <c r="N29" s="88">
        <f t="shared" si="12"/>
        <v>5.7825071424509496E-3</v>
      </c>
      <c r="O29" s="92">
        <f t="shared" si="13"/>
        <v>-8818986.0100000203</v>
      </c>
      <c r="P29" s="93">
        <f t="shared" si="14"/>
        <v>-0.17818602309870604</v>
      </c>
      <c r="Q29" s="81"/>
    </row>
    <row r="30" spans="2:17" s="82" customFormat="1" ht="12.75" x14ac:dyDescent="0.2">
      <c r="B30" s="73"/>
      <c r="C30" s="83">
        <v>40503</v>
      </c>
      <c r="D30" s="84" t="s">
        <v>131</v>
      </c>
      <c r="E30" s="85">
        <f>IFERROR(INDEX('2024'!$C$109:$AC$201,MATCH($C30,'2024'!$C$109:$C$201,0),19),0)</f>
        <v>868636.74000000022</v>
      </c>
      <c r="F30" s="86">
        <f>IFERROR(INDEX('2024'!$C$7:$AC$99,MATCH($C30,'2024'!$C$7:$C$99,0),19),0)</f>
        <v>652458.78000000026</v>
      </c>
      <c r="G30" s="87">
        <f t="shared" si="7"/>
        <v>0.75112961489517482</v>
      </c>
      <c r="H30" s="88">
        <f t="shared" si="8"/>
        <v>9.275785897071371E-5</v>
      </c>
      <c r="I30" s="89">
        <f t="shared" si="9"/>
        <v>-216177.95999999996</v>
      </c>
      <c r="J30" s="90">
        <f t="shared" si="10"/>
        <v>-0.24887038510482518</v>
      </c>
      <c r="K30" s="91">
        <f>VLOOKUP($C30,'2024'!$C$110:$U$201,VLOOKUP($L$4,Master!$D$9:$G$20,4,FALSE),FALSE)</f>
        <v>868636.74000000022</v>
      </c>
      <c r="L30" s="92">
        <f>VLOOKUP($C30,'2024'!$C$8:$U$100,VLOOKUP($L$4,Master!$D$9:$G$20,4,FALSE),FALSE)</f>
        <v>652458.78000000026</v>
      </c>
      <c r="M30" s="92">
        <f t="shared" si="11"/>
        <v>0.75112961489517482</v>
      </c>
      <c r="N30" s="88">
        <f t="shared" si="12"/>
        <v>9.275785897071371E-5</v>
      </c>
      <c r="O30" s="92">
        <f t="shared" si="13"/>
        <v>-216177.95999999996</v>
      </c>
      <c r="P30" s="93">
        <f t="shared" si="14"/>
        <v>-0.24887038510482518</v>
      </c>
      <c r="Q30" s="81"/>
    </row>
    <row r="31" spans="2:17" s="82" customFormat="1" ht="12.75" x14ac:dyDescent="0.2">
      <c r="B31" s="73"/>
      <c r="C31" s="83">
        <v>40504</v>
      </c>
      <c r="D31" s="84" t="s">
        <v>132</v>
      </c>
      <c r="E31" s="85">
        <f>IFERROR(INDEX('2024'!$C$109:$AC$201,MATCH($C31,'2024'!$C$109:$C$201,0),19),0)</f>
        <v>939778.85999999964</v>
      </c>
      <c r="F31" s="86">
        <f>IFERROR(INDEX('2024'!$C$7:$AC$99,MATCH($C31,'2024'!$C$7:$C$99,0),19),0)</f>
        <v>589823.88</v>
      </c>
      <c r="G31" s="87">
        <f t="shared" si="7"/>
        <v>0.62761986367729128</v>
      </c>
      <c r="H31" s="88">
        <f t="shared" si="8"/>
        <v>8.3853266988910999E-5</v>
      </c>
      <c r="I31" s="89">
        <f t="shared" si="9"/>
        <v>-349954.97999999963</v>
      </c>
      <c r="J31" s="90">
        <f t="shared" si="10"/>
        <v>-0.37238013632270867</v>
      </c>
      <c r="K31" s="91">
        <f>VLOOKUP($C31,'2024'!$C$110:$U$201,VLOOKUP($L$4,Master!$D$9:$G$20,4,FALSE),FALSE)</f>
        <v>939778.85999999964</v>
      </c>
      <c r="L31" s="92">
        <f>VLOOKUP($C31,'2024'!$C$8:$U$100,VLOOKUP($L$4,Master!$D$9:$G$20,4,FALSE),FALSE)</f>
        <v>589823.88</v>
      </c>
      <c r="M31" s="92">
        <f t="shared" si="11"/>
        <v>0.62761986367729128</v>
      </c>
      <c r="N31" s="88">
        <f t="shared" si="12"/>
        <v>8.3853266988910999E-5</v>
      </c>
      <c r="O31" s="92">
        <f t="shared" si="13"/>
        <v>-349954.97999999963</v>
      </c>
      <c r="P31" s="93">
        <f t="shared" si="14"/>
        <v>-0.37238013632270867</v>
      </c>
      <c r="Q31" s="81"/>
    </row>
    <row r="32" spans="2:17" s="82" customFormat="1" ht="12.75" x14ac:dyDescent="0.2">
      <c r="B32" s="73"/>
      <c r="C32" s="83">
        <v>40510</v>
      </c>
      <c r="D32" s="84" t="s">
        <v>40</v>
      </c>
      <c r="E32" s="85">
        <f>IFERROR(INDEX('2024'!$C$109:$AC$201,MATCH($C32,'2024'!$C$109:$C$201,0),19),0)</f>
        <v>5717204.2199999997</v>
      </c>
      <c r="F32" s="86">
        <f>IFERROR(INDEX('2024'!$C$7:$AC$99,MATCH($C32,'2024'!$C$7:$C$99,0),19),0)</f>
        <v>123702.43000000001</v>
      </c>
      <c r="G32" s="87">
        <f t="shared" si="7"/>
        <v>2.1636874465190963E-2</v>
      </c>
      <c r="H32" s="88">
        <f t="shared" si="8"/>
        <v>1.7586356269547911E-5</v>
      </c>
      <c r="I32" s="89">
        <f t="shared" si="9"/>
        <v>-5593501.79</v>
      </c>
      <c r="J32" s="90">
        <f t="shared" si="10"/>
        <v>-0.97836312553480909</v>
      </c>
      <c r="K32" s="91">
        <f>VLOOKUP($C32,'2024'!$C$110:$U$201,VLOOKUP($L$4,Master!$D$9:$G$20,4,FALSE),FALSE)</f>
        <v>5717204.2199999997</v>
      </c>
      <c r="L32" s="92">
        <f>VLOOKUP($C32,'2024'!$C$8:$U$100,VLOOKUP($L$4,Master!$D$9:$G$20,4,FALSE),FALSE)</f>
        <v>123702.43000000001</v>
      </c>
      <c r="M32" s="92">
        <f t="shared" si="11"/>
        <v>2.1636874465190963E-2</v>
      </c>
      <c r="N32" s="88">
        <f t="shared" si="12"/>
        <v>1.7586356269547911E-5</v>
      </c>
      <c r="O32" s="92">
        <f t="shared" si="13"/>
        <v>-5593501.79</v>
      </c>
      <c r="P32" s="93">
        <f t="shared" si="14"/>
        <v>-0.97836312553480909</v>
      </c>
      <c r="Q32" s="81"/>
    </row>
    <row r="33" spans="2:17" s="82" customFormat="1" ht="12.75" x14ac:dyDescent="0.2">
      <c r="B33" s="73"/>
      <c r="C33" s="83">
        <v>40514</v>
      </c>
      <c r="D33" s="84" t="s">
        <v>41</v>
      </c>
      <c r="E33" s="85">
        <f>IFERROR(INDEX('2024'!$C$109:$AC$201,MATCH($C33,'2024'!$C$109:$C$201,0),19),0)</f>
        <v>40073.700000000012</v>
      </c>
      <c r="F33" s="86">
        <f>IFERROR(INDEX('2024'!$C$7:$AC$99,MATCH($C33,'2024'!$C$7:$C$99,0),19),0)</f>
        <v>20776.070000000003</v>
      </c>
      <c r="G33" s="87">
        <f t="shared" si="7"/>
        <v>0.51844651230108518</v>
      </c>
      <c r="H33" s="88">
        <f t="shared" si="8"/>
        <v>2.9536636337787891E-6</v>
      </c>
      <c r="I33" s="89">
        <f t="shared" si="9"/>
        <v>-19297.630000000008</v>
      </c>
      <c r="J33" s="90">
        <f t="shared" si="10"/>
        <v>-0.48155348769891482</v>
      </c>
      <c r="K33" s="91">
        <f>VLOOKUP($C33,'2024'!$C$110:$U$201,VLOOKUP($L$4,Master!$D$9:$G$20,4,FALSE),FALSE)</f>
        <v>40073.700000000012</v>
      </c>
      <c r="L33" s="92">
        <f>VLOOKUP($C33,'2024'!$C$8:$U$100,VLOOKUP($L$4,Master!$D$9:$G$20,4,FALSE),FALSE)</f>
        <v>20776.070000000003</v>
      </c>
      <c r="M33" s="92">
        <f t="shared" si="11"/>
        <v>0.51844651230108518</v>
      </c>
      <c r="N33" s="88">
        <f t="shared" si="12"/>
        <v>2.9536636337787891E-6</v>
      </c>
      <c r="O33" s="92">
        <f t="shared" si="13"/>
        <v>-19297.630000000008</v>
      </c>
      <c r="P33" s="93">
        <f t="shared" si="14"/>
        <v>-0.48155348769891482</v>
      </c>
      <c r="Q33" s="81"/>
    </row>
    <row r="34" spans="2:17" s="82" customFormat="1" ht="12.75" x14ac:dyDescent="0.2">
      <c r="B34" s="73"/>
      <c r="C34" s="83">
        <v>40515</v>
      </c>
      <c r="D34" s="84" t="s">
        <v>42</v>
      </c>
      <c r="E34" s="85">
        <f>IFERROR(INDEX('2024'!$C$109:$AC$201,MATCH($C34,'2024'!$C$109:$C$201,0),19),0)</f>
        <v>141233.92000000004</v>
      </c>
      <c r="F34" s="86">
        <f>IFERROR(INDEX('2024'!$C$7:$AC$99,MATCH($C34,'2024'!$C$7:$C$99,0),19),0)</f>
        <v>130466.26</v>
      </c>
      <c r="G34" s="87">
        <f t="shared" si="7"/>
        <v>0.92376009955682004</v>
      </c>
      <c r="H34" s="88">
        <f t="shared" si="8"/>
        <v>1.8547947114017629E-5</v>
      </c>
      <c r="I34" s="89">
        <f t="shared" si="9"/>
        <v>-10767.660000000047</v>
      </c>
      <c r="J34" s="90">
        <f t="shared" si="10"/>
        <v>-7.6239900443179964E-2</v>
      </c>
      <c r="K34" s="91">
        <f>VLOOKUP($C34,'2024'!$C$110:$U$201,VLOOKUP($L$4,Master!$D$9:$G$20,4,FALSE),FALSE)</f>
        <v>141233.92000000004</v>
      </c>
      <c r="L34" s="92">
        <f>VLOOKUP($C34,'2024'!$C$8:$U$100,VLOOKUP($L$4,Master!$D$9:$G$20,4,FALSE),FALSE)</f>
        <v>130466.26</v>
      </c>
      <c r="M34" s="92">
        <f t="shared" si="11"/>
        <v>0.92376009955682004</v>
      </c>
      <c r="N34" s="88">
        <f t="shared" si="12"/>
        <v>1.8547947114017629E-5</v>
      </c>
      <c r="O34" s="92">
        <f t="shared" si="13"/>
        <v>-10767.660000000047</v>
      </c>
      <c r="P34" s="93">
        <f t="shared" si="14"/>
        <v>-7.6239900443179964E-2</v>
      </c>
      <c r="Q34" s="81"/>
    </row>
    <row r="35" spans="2:17" s="82" customFormat="1" ht="12.75" x14ac:dyDescent="0.2">
      <c r="B35" s="73"/>
      <c r="C35" s="83">
        <v>40516</v>
      </c>
      <c r="D35" s="84" t="s">
        <v>43</v>
      </c>
      <c r="E35" s="85">
        <f>IFERROR(INDEX('2024'!$C$109:$AC$201,MATCH($C35,'2024'!$C$109:$C$201,0),19),0)</f>
        <v>58270.570000000007</v>
      </c>
      <c r="F35" s="86">
        <f>IFERROR(INDEX('2024'!$C$7:$AC$99,MATCH($C35,'2024'!$C$7:$C$99,0),19),0)</f>
        <v>36666.99</v>
      </c>
      <c r="G35" s="87">
        <f t="shared" si="7"/>
        <v>0.62925401278896009</v>
      </c>
      <c r="H35" s="88">
        <f t="shared" si="8"/>
        <v>5.2128220073926635E-6</v>
      </c>
      <c r="I35" s="89">
        <f t="shared" si="9"/>
        <v>-21603.580000000009</v>
      </c>
      <c r="J35" s="90">
        <f t="shared" si="10"/>
        <v>-0.37074598721103991</v>
      </c>
      <c r="K35" s="91">
        <f>VLOOKUP($C35,'2024'!$C$110:$U$201,VLOOKUP($L$4,Master!$D$9:$G$20,4,FALSE),FALSE)</f>
        <v>58270.570000000007</v>
      </c>
      <c r="L35" s="92">
        <f>VLOOKUP($C35,'2024'!$C$8:$U$100,VLOOKUP($L$4,Master!$D$9:$G$20,4,FALSE),FALSE)</f>
        <v>36666.99</v>
      </c>
      <c r="M35" s="92">
        <f t="shared" si="11"/>
        <v>0.62925401278896009</v>
      </c>
      <c r="N35" s="88">
        <f t="shared" si="12"/>
        <v>5.2128220073926635E-6</v>
      </c>
      <c r="O35" s="92">
        <f t="shared" si="13"/>
        <v>-21603.580000000009</v>
      </c>
      <c r="P35" s="93">
        <f t="shared" si="14"/>
        <v>-0.37074598721103991</v>
      </c>
      <c r="Q35" s="81"/>
    </row>
    <row r="36" spans="2:17" s="82" customFormat="1" ht="12.75" x14ac:dyDescent="0.2">
      <c r="B36" s="73"/>
      <c r="C36" s="83">
        <v>40601</v>
      </c>
      <c r="D36" s="84" t="s">
        <v>46</v>
      </c>
      <c r="E36" s="85">
        <f>IFERROR(INDEX('2024'!$C$109:$AC$201,MATCH($C36,'2024'!$C$109:$C$201,0),19),0)</f>
        <v>1890243.1900000011</v>
      </c>
      <c r="F36" s="86">
        <f>IFERROR(INDEX('2024'!$C$7:$AC$99,MATCH($C36,'2024'!$C$7:$C$99,0),19),0)</f>
        <v>765127.15999999992</v>
      </c>
      <c r="G36" s="87">
        <f t="shared" si="7"/>
        <v>0.4047771017230854</v>
      </c>
      <c r="H36" s="88">
        <f t="shared" si="8"/>
        <v>1.0877554165481944E-4</v>
      </c>
      <c r="I36" s="89">
        <f t="shared" si="9"/>
        <v>-1125116.0300000012</v>
      </c>
      <c r="J36" s="90">
        <f t="shared" si="10"/>
        <v>-0.59522289827691455</v>
      </c>
      <c r="K36" s="91">
        <f>VLOOKUP($C36,'2024'!$C$110:$U$201,VLOOKUP($L$4,Master!$D$9:$G$20,4,FALSE),FALSE)</f>
        <v>1890243.1900000011</v>
      </c>
      <c r="L36" s="92">
        <f>VLOOKUP($C36,'2024'!$C$8:$U$100,VLOOKUP($L$4,Master!$D$9:$G$20,4,FALSE),FALSE)</f>
        <v>765127.15999999992</v>
      </c>
      <c r="M36" s="92">
        <f t="shared" si="11"/>
        <v>0.4047771017230854</v>
      </c>
      <c r="N36" s="88">
        <f t="shared" si="12"/>
        <v>1.0877554165481944E-4</v>
      </c>
      <c r="O36" s="92">
        <f t="shared" si="13"/>
        <v>-1125116.0300000012</v>
      </c>
      <c r="P36" s="93">
        <f t="shared" si="14"/>
        <v>-0.59522289827691455</v>
      </c>
      <c r="Q36" s="81"/>
    </row>
    <row r="37" spans="2:17" s="82" customFormat="1" ht="12.75" x14ac:dyDescent="0.2">
      <c r="B37" s="73"/>
      <c r="C37" s="83">
        <v>40603</v>
      </c>
      <c r="D37" s="84" t="s">
        <v>47</v>
      </c>
      <c r="E37" s="85">
        <f>IFERROR(INDEX('2024'!$C$109:$AC$201,MATCH($C37,'2024'!$C$109:$C$201,0),19),0)</f>
        <v>44960.75</v>
      </c>
      <c r="F37" s="86">
        <f>IFERROR(INDEX('2024'!$C$7:$AC$99,MATCH($C37,'2024'!$C$7:$C$99,0),19),0)</f>
        <v>9843.02</v>
      </c>
      <c r="G37" s="87">
        <f t="shared" si="7"/>
        <v>0.21892472879122346</v>
      </c>
      <c r="H37" s="88">
        <f t="shared" si="8"/>
        <v>1.3993488768837077E-6</v>
      </c>
      <c r="I37" s="89">
        <f t="shared" si="9"/>
        <v>-35117.729999999996</v>
      </c>
      <c r="J37" s="90">
        <f t="shared" si="10"/>
        <v>-0.7810752712087764</v>
      </c>
      <c r="K37" s="91">
        <f>VLOOKUP($C37,'2024'!$C$110:$U$201,VLOOKUP($L$4,Master!$D$9:$G$20,4,FALSE),FALSE)</f>
        <v>44960.75</v>
      </c>
      <c r="L37" s="92">
        <f>VLOOKUP($C37,'2024'!$C$8:$U$100,VLOOKUP($L$4,Master!$D$9:$G$20,4,FALSE),FALSE)</f>
        <v>9843.02</v>
      </c>
      <c r="M37" s="92">
        <f t="shared" si="11"/>
        <v>0.21892472879122346</v>
      </c>
      <c r="N37" s="88">
        <f t="shared" si="12"/>
        <v>1.3993488768837077E-6</v>
      </c>
      <c r="O37" s="92">
        <f t="shared" si="13"/>
        <v>-35117.729999999996</v>
      </c>
      <c r="P37" s="93">
        <f t="shared" si="14"/>
        <v>-0.7810752712087764</v>
      </c>
      <c r="Q37" s="81"/>
    </row>
    <row r="38" spans="2:17" s="82" customFormat="1" ht="12.75" x14ac:dyDescent="0.2">
      <c r="B38" s="73"/>
      <c r="C38" s="83">
        <v>40701</v>
      </c>
      <c r="D38" s="84" t="s">
        <v>48</v>
      </c>
      <c r="E38" s="85">
        <f>IFERROR(INDEX('2024'!$C$109:$AC$201,MATCH($C38,'2024'!$C$109:$C$201,0),19),0)</f>
        <v>21760028.799999997</v>
      </c>
      <c r="F38" s="86">
        <f>IFERROR(INDEX('2024'!$C$7:$AC$99,MATCH($C38,'2024'!$C$7:$C$99,0),19),0)</f>
        <v>16115228.259999983</v>
      </c>
      <c r="G38" s="87">
        <f t="shared" si="7"/>
        <v>0.74058855381661925</v>
      </c>
      <c r="H38" s="88">
        <f t="shared" si="8"/>
        <v>2.2910475206141573E-3</v>
      </c>
      <c r="I38" s="89">
        <f t="shared" si="9"/>
        <v>-5644800.540000014</v>
      </c>
      <c r="J38" s="90">
        <f t="shared" si="10"/>
        <v>-0.25941144618338075</v>
      </c>
      <c r="K38" s="91">
        <f>VLOOKUP($C38,'2024'!$C$110:$U$201,VLOOKUP($L$4,Master!$D$9:$G$20,4,FALSE),FALSE)</f>
        <v>21760028.799999997</v>
      </c>
      <c r="L38" s="92">
        <f>VLOOKUP($C38,'2024'!$C$8:$U$100,VLOOKUP($L$4,Master!$D$9:$G$20,4,FALSE),FALSE)</f>
        <v>16115228.259999983</v>
      </c>
      <c r="M38" s="92">
        <f t="shared" si="11"/>
        <v>0.74058855381661925</v>
      </c>
      <c r="N38" s="88">
        <f t="shared" si="12"/>
        <v>2.2910475206141573E-3</v>
      </c>
      <c r="O38" s="92">
        <f t="shared" si="13"/>
        <v>-5644800.540000014</v>
      </c>
      <c r="P38" s="93">
        <f t="shared" si="14"/>
        <v>-0.25941144618338075</v>
      </c>
      <c r="Q38" s="81"/>
    </row>
    <row r="39" spans="2:17" s="82" customFormat="1" ht="12.75" x14ac:dyDescent="0.2">
      <c r="B39" s="73"/>
      <c r="C39" s="83">
        <v>40704</v>
      </c>
      <c r="D39" s="84" t="s">
        <v>49</v>
      </c>
      <c r="E39" s="85">
        <f>IFERROR(INDEX('2024'!$C$109:$AC$201,MATCH($C39,'2024'!$C$109:$C$201,0),19),0)</f>
        <v>147666.7099999999</v>
      </c>
      <c r="F39" s="86">
        <f>IFERROR(INDEX('2024'!$C$7:$AC$99,MATCH($C39,'2024'!$C$7:$C$99,0),19),0)</f>
        <v>69856.810000000041</v>
      </c>
      <c r="G39" s="87">
        <f t="shared" si="7"/>
        <v>0.47307080925687373</v>
      </c>
      <c r="H39" s="88">
        <f t="shared" si="8"/>
        <v>9.9313065112311694E-6</v>
      </c>
      <c r="I39" s="89">
        <f t="shared" si="9"/>
        <v>-77809.899999999863</v>
      </c>
      <c r="J39" s="90">
        <f t="shared" si="10"/>
        <v>-0.52692919074312627</v>
      </c>
      <c r="K39" s="91">
        <f>VLOOKUP($C39,'2024'!$C$110:$U$201,VLOOKUP($L$4,Master!$D$9:$G$20,4,FALSE),FALSE)</f>
        <v>147666.7099999999</v>
      </c>
      <c r="L39" s="92">
        <f>VLOOKUP($C39,'2024'!$C$8:$U$100,VLOOKUP($L$4,Master!$D$9:$G$20,4,FALSE),FALSE)</f>
        <v>69856.810000000041</v>
      </c>
      <c r="M39" s="92">
        <f t="shared" si="11"/>
        <v>0.47307080925687373</v>
      </c>
      <c r="N39" s="88">
        <f t="shared" si="12"/>
        <v>9.9313065112311694E-6</v>
      </c>
      <c r="O39" s="92">
        <f t="shared" si="13"/>
        <v>-77809.899999999863</v>
      </c>
      <c r="P39" s="93">
        <f t="shared" si="14"/>
        <v>-0.52692919074312627</v>
      </c>
      <c r="Q39" s="81"/>
    </row>
    <row r="40" spans="2:17" s="82" customFormat="1" ht="12.75" x14ac:dyDescent="0.2">
      <c r="B40" s="73"/>
      <c r="C40" s="83">
        <v>40705</v>
      </c>
      <c r="D40" s="84" t="s">
        <v>50</v>
      </c>
      <c r="E40" s="85">
        <f>IFERROR(INDEX('2024'!$C$109:$AC$201,MATCH($C40,'2024'!$C$109:$C$201,0),19),0)</f>
        <v>98689.13</v>
      </c>
      <c r="F40" s="86">
        <f>IFERROR(INDEX('2024'!$C$7:$AC$99,MATCH($C40,'2024'!$C$7:$C$99,0),19),0)</f>
        <v>58808.619999999995</v>
      </c>
      <c r="G40" s="87">
        <f t="shared" si="7"/>
        <v>0.59589764343854279</v>
      </c>
      <c r="H40" s="88">
        <f t="shared" si="8"/>
        <v>8.3606226897924354E-6</v>
      </c>
      <c r="I40" s="89">
        <f t="shared" si="9"/>
        <v>-39880.510000000009</v>
      </c>
      <c r="J40" s="90">
        <f t="shared" si="10"/>
        <v>-0.40410235656145727</v>
      </c>
      <c r="K40" s="91">
        <f>VLOOKUP($C40,'2024'!$C$110:$U$201,VLOOKUP($L$4,Master!$D$9:$G$20,4,FALSE),FALSE)</f>
        <v>98689.13</v>
      </c>
      <c r="L40" s="92">
        <f>VLOOKUP($C40,'2024'!$C$8:$U$100,VLOOKUP($L$4,Master!$D$9:$G$20,4,FALSE),FALSE)</f>
        <v>58808.619999999995</v>
      </c>
      <c r="M40" s="92">
        <f t="shared" si="11"/>
        <v>0.59589764343854279</v>
      </c>
      <c r="N40" s="88">
        <f t="shared" si="12"/>
        <v>8.3606226897924354E-6</v>
      </c>
      <c r="O40" s="92">
        <f t="shared" si="13"/>
        <v>-39880.510000000009</v>
      </c>
      <c r="P40" s="93">
        <f t="shared" si="14"/>
        <v>-0.40410235656145727</v>
      </c>
      <c r="Q40" s="81"/>
    </row>
    <row r="41" spans="2:17" s="82" customFormat="1" ht="12.75" x14ac:dyDescent="0.2">
      <c r="B41" s="73"/>
      <c r="C41" s="83">
        <v>40709</v>
      </c>
      <c r="D41" s="84" t="s">
        <v>51</v>
      </c>
      <c r="E41" s="85">
        <f>IFERROR(INDEX('2024'!$C$109:$AC$201,MATCH($C41,'2024'!$C$109:$C$201,0),19),0)</f>
        <v>53780.37000000001</v>
      </c>
      <c r="F41" s="86">
        <f>IFERROR(INDEX('2024'!$C$7:$AC$99,MATCH($C41,'2024'!$C$7:$C$99,0),19),0)</f>
        <v>34796.109999999993</v>
      </c>
      <c r="G41" s="87">
        <f t="shared" si="7"/>
        <v>0.64700391611288632</v>
      </c>
      <c r="H41" s="88">
        <f t="shared" si="8"/>
        <v>4.9468453227182252E-6</v>
      </c>
      <c r="I41" s="89">
        <f t="shared" si="9"/>
        <v>-18984.260000000017</v>
      </c>
      <c r="J41" s="90">
        <f t="shared" si="10"/>
        <v>-0.35299608388711368</v>
      </c>
      <c r="K41" s="91">
        <f>VLOOKUP($C41,'2024'!$C$110:$U$201,VLOOKUP($L$4,Master!$D$9:$G$20,4,FALSE),FALSE)</f>
        <v>53780.37000000001</v>
      </c>
      <c r="L41" s="92">
        <f>VLOOKUP($C41,'2024'!$C$8:$U$100,VLOOKUP($L$4,Master!$D$9:$G$20,4,FALSE),FALSE)</f>
        <v>34796.109999999993</v>
      </c>
      <c r="M41" s="92">
        <f t="shared" si="11"/>
        <v>0.64700391611288632</v>
      </c>
      <c r="N41" s="88">
        <f t="shared" si="12"/>
        <v>4.9468453227182252E-6</v>
      </c>
      <c r="O41" s="92">
        <f t="shared" si="13"/>
        <v>-18984.260000000017</v>
      </c>
      <c r="P41" s="93">
        <f t="shared" si="14"/>
        <v>-0.35299608388711368</v>
      </c>
      <c r="Q41" s="81"/>
    </row>
    <row r="42" spans="2:17" s="82" customFormat="1" ht="12.75" x14ac:dyDescent="0.2">
      <c r="B42" s="73"/>
      <c r="C42" s="83">
        <v>40710</v>
      </c>
      <c r="D42" s="84" t="s">
        <v>52</v>
      </c>
      <c r="E42" s="85">
        <f>IFERROR(INDEX('2024'!$C$109:$AC$201,MATCH($C42,'2024'!$C$109:$C$201,0),19),0)</f>
        <v>34903.150000000009</v>
      </c>
      <c r="F42" s="86">
        <f>IFERROR(INDEX('2024'!$C$7:$AC$99,MATCH($C42,'2024'!$C$7:$C$99,0),19),0)</f>
        <v>18957.04</v>
      </c>
      <c r="G42" s="87">
        <f t="shared" si="7"/>
        <v>0.54313263989066873</v>
      </c>
      <c r="H42" s="88">
        <f t="shared" si="8"/>
        <v>2.6950582883139042E-6</v>
      </c>
      <c r="I42" s="89">
        <f t="shared" si="9"/>
        <v>-15946.110000000008</v>
      </c>
      <c r="J42" s="90">
        <f t="shared" si="10"/>
        <v>-0.45686736010933121</v>
      </c>
      <c r="K42" s="91">
        <f>VLOOKUP($C42,'2024'!$C$110:$U$201,VLOOKUP($L$4,Master!$D$9:$G$20,4,FALSE),FALSE)</f>
        <v>34903.150000000009</v>
      </c>
      <c r="L42" s="92">
        <f>VLOOKUP($C42,'2024'!$C$8:$U$100,VLOOKUP($L$4,Master!$D$9:$G$20,4,FALSE),FALSE)</f>
        <v>18957.04</v>
      </c>
      <c r="M42" s="92">
        <f t="shared" si="11"/>
        <v>0.54313263989066873</v>
      </c>
      <c r="N42" s="88">
        <f t="shared" si="12"/>
        <v>2.6950582883139042E-6</v>
      </c>
      <c r="O42" s="92">
        <f t="shared" si="13"/>
        <v>-15946.110000000008</v>
      </c>
      <c r="P42" s="93">
        <f t="shared" si="14"/>
        <v>-0.45686736010933121</v>
      </c>
      <c r="Q42" s="81"/>
    </row>
    <row r="43" spans="2:17" s="82" customFormat="1" ht="12.75" x14ac:dyDescent="0.2">
      <c r="B43" s="73"/>
      <c r="C43" s="83">
        <v>40801</v>
      </c>
      <c r="D43" s="84" t="s">
        <v>55</v>
      </c>
      <c r="E43" s="85">
        <f>IFERROR(INDEX('2024'!$C$109:$AC$201,MATCH($C43,'2024'!$C$109:$C$201,0),19),0)</f>
        <v>2285606.2800000021</v>
      </c>
      <c r="F43" s="86">
        <f>IFERROR(INDEX('2024'!$C$7:$AC$99,MATCH($C43,'2024'!$C$7:$C$99,0),19),0)</f>
        <v>804155.35</v>
      </c>
      <c r="G43" s="87">
        <f t="shared" si="7"/>
        <v>0.3518345906889962</v>
      </c>
      <c r="H43" s="88">
        <f t="shared" si="8"/>
        <v>1.1432404748365084E-4</v>
      </c>
      <c r="I43" s="89">
        <f t="shared" si="9"/>
        <v>-1481450.930000002</v>
      </c>
      <c r="J43" s="90">
        <f t="shared" si="10"/>
        <v>-0.64816540931100375</v>
      </c>
      <c r="K43" s="91">
        <f>VLOOKUP($C43,'2024'!$C$110:$U$201,VLOOKUP($L$4,Master!$D$9:$G$20,4,FALSE),FALSE)</f>
        <v>2285606.2800000021</v>
      </c>
      <c r="L43" s="92">
        <f>VLOOKUP($C43,'2024'!$C$8:$U$100,VLOOKUP($L$4,Master!$D$9:$G$20,4,FALSE),FALSE)</f>
        <v>804155.35</v>
      </c>
      <c r="M43" s="92">
        <f t="shared" si="11"/>
        <v>0.3518345906889962</v>
      </c>
      <c r="N43" s="88">
        <f t="shared" si="12"/>
        <v>1.1432404748365084E-4</v>
      </c>
      <c r="O43" s="92">
        <f t="shared" si="13"/>
        <v>-1481450.930000002</v>
      </c>
      <c r="P43" s="93">
        <f t="shared" si="14"/>
        <v>-0.64816540931100375</v>
      </c>
      <c r="Q43" s="81"/>
    </row>
    <row r="44" spans="2:17" s="82" customFormat="1" ht="12.75" x14ac:dyDescent="0.2">
      <c r="B44" s="73"/>
      <c r="C44" s="83">
        <v>40802</v>
      </c>
      <c r="D44" s="84" t="s">
        <v>53</v>
      </c>
      <c r="E44" s="85">
        <f>IFERROR(INDEX('2024'!$C$109:$AC$201,MATCH($C44,'2024'!$C$109:$C$201,0),19),0)</f>
        <v>228680.84999999998</v>
      </c>
      <c r="F44" s="86">
        <f>IFERROR(INDEX('2024'!$C$7:$AC$99,MATCH($C44,'2024'!$C$7:$C$99,0),19),0)</f>
        <v>158558.64999999997</v>
      </c>
      <c r="G44" s="87">
        <f t="shared" si="7"/>
        <v>0.69336216827950381</v>
      </c>
      <c r="H44" s="88">
        <f t="shared" si="8"/>
        <v>2.254174722775092E-5</v>
      </c>
      <c r="I44" s="89">
        <f t="shared" si="9"/>
        <v>-70122.200000000012</v>
      </c>
      <c r="J44" s="90">
        <f t="shared" si="10"/>
        <v>-0.30663783172049613</v>
      </c>
      <c r="K44" s="91">
        <f>VLOOKUP($C44,'2024'!$C$110:$U$201,VLOOKUP($L$4,Master!$D$9:$G$20,4,FALSE),FALSE)</f>
        <v>228680.84999999998</v>
      </c>
      <c r="L44" s="92">
        <f>VLOOKUP($C44,'2024'!$C$8:$U$100,VLOOKUP($L$4,Master!$D$9:$G$20,4,FALSE),FALSE)</f>
        <v>158558.64999999997</v>
      </c>
      <c r="M44" s="92">
        <f t="shared" si="11"/>
        <v>0.69336216827950381</v>
      </c>
      <c r="N44" s="88">
        <f t="shared" si="12"/>
        <v>2.254174722775092E-5</v>
      </c>
      <c r="O44" s="92">
        <f t="shared" si="13"/>
        <v>-70122.200000000012</v>
      </c>
      <c r="P44" s="93">
        <f t="shared" si="14"/>
        <v>-0.30663783172049613</v>
      </c>
      <c r="Q44" s="81"/>
    </row>
    <row r="45" spans="2:17" s="82" customFormat="1" ht="12.75" x14ac:dyDescent="0.2">
      <c r="B45" s="73"/>
      <c r="C45" s="83">
        <v>40817</v>
      </c>
      <c r="D45" s="84" t="s">
        <v>54</v>
      </c>
      <c r="E45" s="85">
        <f>IFERROR(INDEX('2024'!$C$109:$AC$201,MATCH($C45,'2024'!$C$109:$C$201,0),19),0)</f>
        <v>75182.070000000007</v>
      </c>
      <c r="F45" s="86">
        <f>IFERROR(INDEX('2024'!$C$7:$AC$99,MATCH($C45,'2024'!$C$7:$C$99,0),19),0)</f>
        <v>36899.640000000007</v>
      </c>
      <c r="G45" s="87">
        <f t="shared" si="7"/>
        <v>0.49080372487748747</v>
      </c>
      <c r="H45" s="88">
        <f t="shared" si="8"/>
        <v>5.2458970713676437E-6</v>
      </c>
      <c r="I45" s="89">
        <f t="shared" si="9"/>
        <v>-38282.43</v>
      </c>
      <c r="J45" s="90">
        <f t="shared" si="10"/>
        <v>-0.50919627512251253</v>
      </c>
      <c r="K45" s="91">
        <f>VLOOKUP($C45,'2024'!$C$110:$U$201,VLOOKUP($L$4,Master!$D$9:$G$20,4,FALSE),FALSE)</f>
        <v>75182.070000000007</v>
      </c>
      <c r="L45" s="92">
        <f>VLOOKUP($C45,'2024'!$C$8:$U$100,VLOOKUP($L$4,Master!$D$9:$G$20,4,FALSE),FALSE)</f>
        <v>36899.640000000007</v>
      </c>
      <c r="M45" s="92">
        <f t="shared" si="11"/>
        <v>0.49080372487748747</v>
      </c>
      <c r="N45" s="88">
        <f t="shared" si="12"/>
        <v>5.2458970713676437E-6</v>
      </c>
      <c r="O45" s="92">
        <f t="shared" si="13"/>
        <v>-38282.43</v>
      </c>
      <c r="P45" s="93">
        <f t="shared" si="14"/>
        <v>-0.50919627512251253</v>
      </c>
      <c r="Q45" s="81"/>
    </row>
    <row r="46" spans="2:17" s="82" customFormat="1" ht="12.75" x14ac:dyDescent="0.2">
      <c r="B46" s="73"/>
      <c r="C46" s="83">
        <v>40901</v>
      </c>
      <c r="D46" s="84" t="s">
        <v>56</v>
      </c>
      <c r="E46" s="85">
        <f>IFERROR(INDEX('2024'!$C$109:$AC$201,MATCH($C46,'2024'!$C$109:$C$201,0),19),0)</f>
        <v>765424.87999999966</v>
      </c>
      <c r="F46" s="86">
        <f>IFERROR(INDEX('2024'!$C$7:$AC$99,MATCH($C46,'2024'!$C$7:$C$99,0),19),0)</f>
        <v>161877.13000000003</v>
      </c>
      <c r="G46" s="87">
        <f t="shared" si="7"/>
        <v>0.21148663210425053</v>
      </c>
      <c r="H46" s="88">
        <f t="shared" si="8"/>
        <v>2.3013524310491902E-5</v>
      </c>
      <c r="I46" s="89">
        <f t="shared" si="9"/>
        <v>-603547.74999999965</v>
      </c>
      <c r="J46" s="90">
        <f t="shared" si="10"/>
        <v>-0.78851336789574955</v>
      </c>
      <c r="K46" s="91">
        <f>VLOOKUP($C46,'2024'!$C$110:$U$201,VLOOKUP($L$4,Master!$D$9:$G$20,4,FALSE),FALSE)</f>
        <v>765424.87999999966</v>
      </c>
      <c r="L46" s="92">
        <f>VLOOKUP($C46,'2024'!$C$8:$U$100,VLOOKUP($L$4,Master!$D$9:$G$20,4,FALSE),FALSE)</f>
        <v>161877.13000000003</v>
      </c>
      <c r="M46" s="92">
        <f t="shared" si="11"/>
        <v>0.21148663210425053</v>
      </c>
      <c r="N46" s="88">
        <f t="shared" si="12"/>
        <v>2.3013524310491902E-5</v>
      </c>
      <c r="O46" s="92">
        <f t="shared" si="13"/>
        <v>-603547.74999999965</v>
      </c>
      <c r="P46" s="93">
        <f t="shared" si="14"/>
        <v>-0.78851336789574955</v>
      </c>
      <c r="Q46" s="81"/>
    </row>
    <row r="47" spans="2:17" s="82" customFormat="1" ht="12.75" x14ac:dyDescent="0.2">
      <c r="B47" s="73"/>
      <c r="C47" s="83">
        <v>40903</v>
      </c>
      <c r="D47" s="84" t="s">
        <v>75</v>
      </c>
      <c r="E47" s="85">
        <f>IFERROR(INDEX('2024'!$C$109:$AC$201,MATCH($C47,'2024'!$C$109:$C$201,0),19),0)</f>
        <v>1382935.13</v>
      </c>
      <c r="F47" s="86">
        <f>IFERROR(INDEX('2024'!$C$7:$AC$99,MATCH($C47,'2024'!$C$7:$C$99,0),19),0)</f>
        <v>634432.55999999994</v>
      </c>
      <c r="G47" s="87">
        <f t="shared" si="7"/>
        <v>0.4587580040721071</v>
      </c>
      <c r="H47" s="88">
        <f t="shared" si="8"/>
        <v>9.0195132214955916E-5</v>
      </c>
      <c r="I47" s="89">
        <f t="shared" si="9"/>
        <v>-748502.57</v>
      </c>
      <c r="J47" s="90">
        <f t="shared" si="10"/>
        <v>-0.5412419959278929</v>
      </c>
      <c r="K47" s="91">
        <f>VLOOKUP($C47,'2024'!$C$110:$U$201,VLOOKUP($L$4,Master!$D$9:$G$20,4,FALSE),FALSE)</f>
        <v>1382935.13</v>
      </c>
      <c r="L47" s="92">
        <f>VLOOKUP($C47,'2024'!$C$8:$U$100,VLOOKUP($L$4,Master!$D$9:$G$20,4,FALSE),FALSE)</f>
        <v>634432.55999999994</v>
      </c>
      <c r="M47" s="92">
        <f t="shared" si="11"/>
        <v>0.4587580040721071</v>
      </c>
      <c r="N47" s="88">
        <f t="shared" si="12"/>
        <v>9.0195132214955916E-5</v>
      </c>
      <c r="O47" s="92">
        <f t="shared" si="13"/>
        <v>-748502.57</v>
      </c>
      <c r="P47" s="93">
        <f t="shared" si="14"/>
        <v>-0.5412419959278929</v>
      </c>
      <c r="Q47" s="81"/>
    </row>
    <row r="48" spans="2:17" s="82" customFormat="1" ht="12.75" x14ac:dyDescent="0.2">
      <c r="B48" s="73"/>
      <c r="C48" s="83">
        <v>40904</v>
      </c>
      <c r="D48" s="84" t="s">
        <v>57</v>
      </c>
      <c r="E48" s="85">
        <f>IFERROR(INDEX('2024'!$C$109:$AC$201,MATCH($C48,'2024'!$C$109:$C$201,0),19),0)</f>
        <v>70288.590000000011</v>
      </c>
      <c r="F48" s="86">
        <f>IFERROR(INDEX('2024'!$C$7:$AC$99,MATCH($C48,'2024'!$C$7:$C$99,0),19),0)</f>
        <v>48668.450000000012</v>
      </c>
      <c r="G48" s="87">
        <f t="shared" si="7"/>
        <v>0.6924089670883995</v>
      </c>
      <c r="H48" s="88">
        <f t="shared" si="8"/>
        <v>6.9190290019903346E-6</v>
      </c>
      <c r="I48" s="89">
        <f t="shared" si="9"/>
        <v>-21620.14</v>
      </c>
      <c r="J48" s="90">
        <f t="shared" si="10"/>
        <v>-0.30759103291160056</v>
      </c>
      <c r="K48" s="91">
        <f>VLOOKUP($C48,'2024'!$C$110:$U$201,VLOOKUP($L$4,Master!$D$9:$G$20,4,FALSE),FALSE)</f>
        <v>70288.590000000011</v>
      </c>
      <c r="L48" s="92">
        <f>VLOOKUP($C48,'2024'!$C$8:$U$100,VLOOKUP($L$4,Master!$D$9:$G$20,4,FALSE),FALSE)</f>
        <v>48668.450000000012</v>
      </c>
      <c r="M48" s="92">
        <f t="shared" si="11"/>
        <v>0.6924089670883995</v>
      </c>
      <c r="N48" s="88">
        <f t="shared" si="12"/>
        <v>6.9190290019903346E-6</v>
      </c>
      <c r="O48" s="92">
        <f t="shared" si="13"/>
        <v>-21620.14</v>
      </c>
      <c r="P48" s="93">
        <f t="shared" si="14"/>
        <v>-0.30759103291160056</v>
      </c>
      <c r="Q48" s="81"/>
    </row>
    <row r="49" spans="2:17" s="82" customFormat="1" ht="12.75" x14ac:dyDescent="0.2">
      <c r="B49" s="73"/>
      <c r="C49" s="83">
        <v>40911</v>
      </c>
      <c r="D49" s="84" t="s">
        <v>58</v>
      </c>
      <c r="E49" s="85">
        <f>IFERROR(INDEX('2024'!$C$109:$AC$201,MATCH($C49,'2024'!$C$109:$C$201,0),19),0)</f>
        <v>64668.260000000009</v>
      </c>
      <c r="F49" s="86">
        <f>IFERROR(INDEX('2024'!$C$7:$AC$99,MATCH($C49,'2024'!$C$7:$C$99,0),19),0)</f>
        <v>40122.269999999997</v>
      </c>
      <c r="G49" s="87">
        <f t="shared" si="7"/>
        <v>0.62043218728940586</v>
      </c>
      <c r="H49" s="88">
        <f t="shared" si="8"/>
        <v>5.7040474836508384E-6</v>
      </c>
      <c r="I49" s="89">
        <f t="shared" si="9"/>
        <v>-24545.990000000013</v>
      </c>
      <c r="J49" s="90">
        <f t="shared" si="10"/>
        <v>-0.3795678127105942</v>
      </c>
      <c r="K49" s="91">
        <f>VLOOKUP($C49,'2024'!$C$110:$U$201,VLOOKUP($L$4,Master!$D$9:$G$20,4,FALSE),FALSE)</f>
        <v>64668.260000000009</v>
      </c>
      <c r="L49" s="92">
        <f>VLOOKUP($C49,'2024'!$C$8:$U$100,VLOOKUP($L$4,Master!$D$9:$G$20,4,FALSE),FALSE)</f>
        <v>40122.269999999997</v>
      </c>
      <c r="M49" s="92">
        <f t="shared" si="11"/>
        <v>0.62043218728940586</v>
      </c>
      <c r="N49" s="88">
        <f t="shared" si="12"/>
        <v>5.7040474836508384E-6</v>
      </c>
      <c r="O49" s="92">
        <f t="shared" si="13"/>
        <v>-24545.990000000013</v>
      </c>
      <c r="P49" s="93">
        <f t="shared" si="14"/>
        <v>-0.3795678127105942</v>
      </c>
      <c r="Q49" s="81"/>
    </row>
    <row r="50" spans="2:17" s="82" customFormat="1" ht="12.75" x14ac:dyDescent="0.2">
      <c r="B50" s="73"/>
      <c r="C50" s="83">
        <v>40913</v>
      </c>
      <c r="D50" s="84" t="s">
        <v>60</v>
      </c>
      <c r="E50" s="85">
        <f>IFERROR(INDEX('2024'!$C$109:$AC$201,MATCH($C50,'2024'!$C$109:$C$201,0),19),0)</f>
        <v>45108.83</v>
      </c>
      <c r="F50" s="86">
        <f>IFERROR(INDEX('2024'!$C$7:$AC$99,MATCH($C50,'2024'!$C$7:$C$99,0),19),0)</f>
        <v>24205.24</v>
      </c>
      <c r="G50" s="87">
        <f t="shared" si="7"/>
        <v>0.53659649341381721</v>
      </c>
      <c r="H50" s="88">
        <f t="shared" si="8"/>
        <v>3.4411771396076203E-6</v>
      </c>
      <c r="I50" s="89">
        <f t="shared" si="9"/>
        <v>-20903.59</v>
      </c>
      <c r="J50" s="90">
        <f t="shared" si="10"/>
        <v>-0.46340350658618279</v>
      </c>
      <c r="K50" s="91">
        <f>VLOOKUP($C50,'2024'!$C$110:$U$201,VLOOKUP($L$4,Master!$D$9:$G$20,4,FALSE),FALSE)</f>
        <v>45108.83</v>
      </c>
      <c r="L50" s="92">
        <f>VLOOKUP($C50,'2024'!$C$8:$U$100,VLOOKUP($L$4,Master!$D$9:$G$20,4,FALSE),FALSE)</f>
        <v>24205.24</v>
      </c>
      <c r="M50" s="92">
        <f t="shared" si="11"/>
        <v>0.53659649341381721</v>
      </c>
      <c r="N50" s="88">
        <f t="shared" si="12"/>
        <v>3.4411771396076203E-6</v>
      </c>
      <c r="O50" s="92">
        <f t="shared" si="13"/>
        <v>-20903.59</v>
      </c>
      <c r="P50" s="93">
        <f t="shared" si="14"/>
        <v>-0.46340350658618279</v>
      </c>
      <c r="Q50" s="81"/>
    </row>
    <row r="51" spans="2:17" s="82" customFormat="1" ht="12.75" x14ac:dyDescent="0.2">
      <c r="B51" s="73"/>
      <c r="C51" s="83">
        <v>41001</v>
      </c>
      <c r="D51" s="84" t="s">
        <v>61</v>
      </c>
      <c r="E51" s="85">
        <f>IFERROR(INDEX('2024'!$C$109:$AC$201,MATCH($C51,'2024'!$C$109:$C$201,0),19),0)</f>
        <v>323403.04000000044</v>
      </c>
      <c r="F51" s="86">
        <f>IFERROR(INDEX('2024'!$C$7:$AC$99,MATCH($C51,'2024'!$C$7:$C$99,0),19),0)</f>
        <v>236358.73999999987</v>
      </c>
      <c r="G51" s="87">
        <f t="shared" si="7"/>
        <v>0.73084885040041536</v>
      </c>
      <c r="H51" s="88">
        <f t="shared" si="8"/>
        <v>3.3602323002558979E-5</v>
      </c>
      <c r="I51" s="89">
        <f t="shared" si="9"/>
        <v>-87044.30000000057</v>
      </c>
      <c r="J51" s="90">
        <f t="shared" si="10"/>
        <v>-0.26915114959958464</v>
      </c>
      <c r="K51" s="91">
        <f>VLOOKUP($C51,'2024'!$C$110:$U$201,VLOOKUP($L$4,Master!$D$9:$G$20,4,FALSE),FALSE)</f>
        <v>323403.04000000044</v>
      </c>
      <c r="L51" s="92">
        <f>VLOOKUP($C51,'2024'!$C$8:$U$100,VLOOKUP($L$4,Master!$D$9:$G$20,4,FALSE),FALSE)</f>
        <v>236358.73999999987</v>
      </c>
      <c r="M51" s="92">
        <f t="shared" si="11"/>
        <v>0.73084885040041536</v>
      </c>
      <c r="N51" s="88">
        <f t="shared" si="12"/>
        <v>3.3602323002558979E-5</v>
      </c>
      <c r="O51" s="92">
        <f t="shared" si="13"/>
        <v>-87044.30000000057</v>
      </c>
      <c r="P51" s="93">
        <f t="shared" si="14"/>
        <v>-0.26915114959958464</v>
      </c>
      <c r="Q51" s="81"/>
    </row>
    <row r="52" spans="2:17" s="82" customFormat="1" ht="12.75" x14ac:dyDescent="0.2">
      <c r="B52" s="73"/>
      <c r="C52" s="83">
        <v>41002</v>
      </c>
      <c r="D52" s="84" t="s">
        <v>62</v>
      </c>
      <c r="E52" s="85">
        <f>IFERROR(INDEX('2024'!$C$109:$AC$201,MATCH($C52,'2024'!$C$109:$C$201,0),19),0)</f>
        <v>124600.92000000004</v>
      </c>
      <c r="F52" s="86">
        <f>IFERROR(INDEX('2024'!$C$7:$AC$99,MATCH($C52,'2024'!$C$7:$C$99,0),19),0)</f>
        <v>64858.540000000008</v>
      </c>
      <c r="G52" s="87">
        <f t="shared" si="7"/>
        <v>0.52053018549140717</v>
      </c>
      <c r="H52" s="88">
        <f t="shared" si="8"/>
        <v>9.220719363093546E-6</v>
      </c>
      <c r="I52" s="89">
        <f t="shared" si="9"/>
        <v>-59742.380000000034</v>
      </c>
      <c r="J52" s="90">
        <f t="shared" si="10"/>
        <v>-0.47946981450859283</v>
      </c>
      <c r="K52" s="91">
        <f>VLOOKUP($C52,'2024'!$C$110:$U$201,VLOOKUP($L$4,Master!$D$9:$G$20,4,FALSE),FALSE)</f>
        <v>124600.92000000004</v>
      </c>
      <c r="L52" s="92">
        <f>VLOOKUP($C52,'2024'!$C$8:$U$100,VLOOKUP($L$4,Master!$D$9:$G$20,4,FALSE),FALSE)</f>
        <v>64858.540000000008</v>
      </c>
      <c r="M52" s="92">
        <f t="shared" si="11"/>
        <v>0.52053018549140717</v>
      </c>
      <c r="N52" s="88">
        <f t="shared" si="12"/>
        <v>9.220719363093546E-6</v>
      </c>
      <c r="O52" s="92">
        <f t="shared" si="13"/>
        <v>-59742.380000000034</v>
      </c>
      <c r="P52" s="93">
        <f t="shared" si="14"/>
        <v>-0.47946981450859283</v>
      </c>
      <c r="Q52" s="81"/>
    </row>
    <row r="53" spans="2:17" s="82" customFormat="1" ht="12.75" x14ac:dyDescent="0.2">
      <c r="B53" s="73"/>
      <c r="C53" s="83">
        <v>41003</v>
      </c>
      <c r="D53" s="84" t="s">
        <v>63</v>
      </c>
      <c r="E53" s="85">
        <f>IFERROR(INDEX('2024'!$C$109:$AC$201,MATCH($C53,'2024'!$C$109:$C$201,0),19),0)</f>
        <v>1715848.6500000001</v>
      </c>
      <c r="F53" s="86">
        <f>IFERROR(INDEX('2024'!$C$7:$AC$99,MATCH($C53,'2024'!$C$7:$C$99,0),19),0)</f>
        <v>2465818.7599999998</v>
      </c>
      <c r="G53" s="87">
        <f t="shared" si="7"/>
        <v>1.4370840691572648</v>
      </c>
      <c r="H53" s="88">
        <f t="shared" si="8"/>
        <v>3.50557116860961E-4</v>
      </c>
      <c r="I53" s="89">
        <f t="shared" si="9"/>
        <v>749970.10999999964</v>
      </c>
      <c r="J53" s="90">
        <f t="shared" si="10"/>
        <v>0.43708406915726489</v>
      </c>
      <c r="K53" s="91">
        <f>VLOOKUP($C53,'2024'!$C$110:$U$201,VLOOKUP($L$4,Master!$D$9:$G$20,4,FALSE),FALSE)</f>
        <v>1715848.6500000001</v>
      </c>
      <c r="L53" s="92">
        <f>VLOOKUP($C53,'2024'!$C$8:$U$100,VLOOKUP($L$4,Master!$D$9:$G$20,4,FALSE),FALSE)</f>
        <v>2465818.7599999998</v>
      </c>
      <c r="M53" s="92">
        <f t="shared" si="11"/>
        <v>1.4370840691572648</v>
      </c>
      <c r="N53" s="88">
        <f t="shared" si="12"/>
        <v>3.50557116860961E-4</v>
      </c>
      <c r="O53" s="92">
        <f t="shared" si="13"/>
        <v>749970.10999999964</v>
      </c>
      <c r="P53" s="93">
        <f t="shared" si="14"/>
        <v>0.43708406915726489</v>
      </c>
      <c r="Q53" s="81"/>
    </row>
    <row r="54" spans="2:17" s="82" customFormat="1" ht="12.75" x14ac:dyDescent="0.2">
      <c r="B54" s="73"/>
      <c r="C54" s="83">
        <v>41005</v>
      </c>
      <c r="D54" s="84" t="s">
        <v>64</v>
      </c>
      <c r="E54" s="85">
        <f>IFERROR(INDEX('2024'!$C$109:$AC$201,MATCH($C54,'2024'!$C$109:$C$201,0),19),0)</f>
        <v>19865.54</v>
      </c>
      <c r="F54" s="86">
        <f>IFERROR(INDEX('2024'!$C$7:$AC$99,MATCH($C54,'2024'!$C$7:$C$99,0),19),0)</f>
        <v>13785.789999999999</v>
      </c>
      <c r="G54" s="87">
        <f t="shared" si="7"/>
        <v>0.69395495919063854</v>
      </c>
      <c r="H54" s="88">
        <f t="shared" si="8"/>
        <v>1.9598791583736136E-6</v>
      </c>
      <c r="I54" s="89">
        <f t="shared" si="9"/>
        <v>-6079.7500000000018</v>
      </c>
      <c r="J54" s="90">
        <f t="shared" si="10"/>
        <v>-0.3060450408093614</v>
      </c>
      <c r="K54" s="91">
        <f>VLOOKUP($C54,'2024'!$C$110:$U$201,VLOOKUP($L$4,Master!$D$9:$G$20,4,FALSE),FALSE)</f>
        <v>19865.54</v>
      </c>
      <c r="L54" s="92">
        <f>VLOOKUP($C54,'2024'!$C$8:$U$100,VLOOKUP($L$4,Master!$D$9:$G$20,4,FALSE),FALSE)</f>
        <v>13785.789999999999</v>
      </c>
      <c r="M54" s="92">
        <f t="shared" si="11"/>
        <v>0.69395495919063854</v>
      </c>
      <c r="N54" s="88">
        <f t="shared" si="12"/>
        <v>1.9598791583736136E-6</v>
      </c>
      <c r="O54" s="92">
        <f t="shared" si="13"/>
        <v>-6079.7500000000018</v>
      </c>
      <c r="P54" s="93">
        <f t="shared" si="14"/>
        <v>-0.3060450408093614</v>
      </c>
      <c r="Q54" s="81"/>
    </row>
    <row r="55" spans="2:17" s="82" customFormat="1" ht="38.25" x14ac:dyDescent="0.2">
      <c r="B55" s="73"/>
      <c r="C55" s="83">
        <v>41007</v>
      </c>
      <c r="D55" s="84" t="s">
        <v>65</v>
      </c>
      <c r="E55" s="85">
        <f>IFERROR(INDEX('2024'!$C$109:$AC$201,MATCH($C55,'2024'!$C$109:$C$201,0),19),0)</f>
        <v>4084.93</v>
      </c>
      <c r="F55" s="86">
        <f>IFERROR(INDEX('2024'!$C$7:$AC$99,MATCH($C55,'2024'!$C$7:$C$99,0),19),0)</f>
        <v>0</v>
      </c>
      <c r="G55" s="87">
        <f t="shared" si="7"/>
        <v>0</v>
      </c>
      <c r="H55" s="88">
        <f t="shared" si="8"/>
        <v>0</v>
      </c>
      <c r="I55" s="89">
        <f t="shared" si="9"/>
        <v>-4084.93</v>
      </c>
      <c r="J55" s="90">
        <f t="shared" si="10"/>
        <v>-1</v>
      </c>
      <c r="K55" s="91">
        <f>VLOOKUP($C55,'2024'!$C$110:$U$201,VLOOKUP($L$4,Master!$D$9:$G$20,4,FALSE),FALSE)</f>
        <v>4084.93</v>
      </c>
      <c r="L55" s="92">
        <f>VLOOKUP($C55,'2024'!$C$8:$U$100,VLOOKUP($L$4,Master!$D$9:$G$20,4,FALSE),FALSE)</f>
        <v>0</v>
      </c>
      <c r="M55" s="92">
        <f t="shared" si="11"/>
        <v>0</v>
      </c>
      <c r="N55" s="88">
        <f t="shared" si="12"/>
        <v>0</v>
      </c>
      <c r="O55" s="92">
        <f t="shared" si="13"/>
        <v>-4084.93</v>
      </c>
      <c r="P55" s="93">
        <f t="shared" si="14"/>
        <v>-1</v>
      </c>
      <c r="Q55" s="81"/>
    </row>
    <row r="56" spans="2:17" s="82" customFormat="1" ht="12.75" x14ac:dyDescent="0.2">
      <c r="B56" s="73"/>
      <c r="C56" s="83">
        <v>41101</v>
      </c>
      <c r="D56" s="84" t="s">
        <v>67</v>
      </c>
      <c r="E56" s="85">
        <f>IFERROR(INDEX('2024'!$C$109:$AC$201,MATCH($C56,'2024'!$C$109:$C$201,0),19),0)</f>
        <v>2196846.8100000005</v>
      </c>
      <c r="F56" s="86">
        <f>IFERROR(INDEX('2024'!$C$7:$AC$99,MATCH($C56,'2024'!$C$7:$C$99,0),19),0)</f>
        <v>254678.11999999994</v>
      </c>
      <c r="G56" s="87">
        <f t="shared" si="7"/>
        <v>0.11592893907791407</v>
      </c>
      <c r="H56" s="88">
        <f t="shared" si="8"/>
        <v>3.6206727324424218E-5</v>
      </c>
      <c r="I56" s="89">
        <f t="shared" si="9"/>
        <v>-1942168.6900000006</v>
      </c>
      <c r="J56" s="90">
        <f t="shared" si="10"/>
        <v>-0.88407106092208598</v>
      </c>
      <c r="K56" s="91">
        <f>VLOOKUP($C56,'2024'!$C$110:$U$201,VLOOKUP($L$4,Master!$D$9:$G$20,4,FALSE),FALSE)</f>
        <v>2196846.8100000005</v>
      </c>
      <c r="L56" s="92">
        <f>VLOOKUP($C56,'2024'!$C$8:$U$100,VLOOKUP($L$4,Master!$D$9:$G$20,4,FALSE),FALSE)</f>
        <v>254678.11999999994</v>
      </c>
      <c r="M56" s="92">
        <f t="shared" si="11"/>
        <v>0.11592893907791407</v>
      </c>
      <c r="N56" s="88">
        <f t="shared" si="12"/>
        <v>3.6206727324424218E-5</v>
      </c>
      <c r="O56" s="92">
        <f t="shared" si="13"/>
        <v>-1942168.6900000006</v>
      </c>
      <c r="P56" s="93">
        <f t="shared" si="14"/>
        <v>-0.88407106092208598</v>
      </c>
      <c r="Q56" s="81"/>
    </row>
    <row r="57" spans="2:17" s="82" customFormat="1" ht="12.75" x14ac:dyDescent="0.2">
      <c r="B57" s="73"/>
      <c r="C57" s="83">
        <v>41103</v>
      </c>
      <c r="D57" s="84" t="s">
        <v>68</v>
      </c>
      <c r="E57" s="85">
        <f>IFERROR(INDEX('2024'!$C$109:$AC$201,MATCH($C57,'2024'!$C$109:$C$201,0),19),0)</f>
        <v>398639.41000000003</v>
      </c>
      <c r="F57" s="86">
        <f>IFERROR(INDEX('2024'!$C$7:$AC$99,MATCH($C57,'2024'!$C$7:$C$99,0),19),0)</f>
        <v>378893.38999999996</v>
      </c>
      <c r="G57" s="87">
        <f t="shared" si="7"/>
        <v>0.95046646291193315</v>
      </c>
      <c r="H57" s="88">
        <f t="shared" si="8"/>
        <v>5.386599232300255E-5</v>
      </c>
      <c r="I57" s="89">
        <f t="shared" si="9"/>
        <v>-19746.020000000077</v>
      </c>
      <c r="J57" s="90">
        <f t="shared" si="10"/>
        <v>-4.953353708806682E-2</v>
      </c>
      <c r="K57" s="91">
        <f>VLOOKUP($C57,'2024'!$C$110:$U$201,VLOOKUP($L$4,Master!$D$9:$G$20,4,FALSE),FALSE)</f>
        <v>398639.41000000003</v>
      </c>
      <c r="L57" s="92">
        <f>VLOOKUP($C57,'2024'!$C$8:$U$100,VLOOKUP($L$4,Master!$D$9:$G$20,4,FALSE),FALSE)</f>
        <v>378893.38999999996</v>
      </c>
      <c r="M57" s="92">
        <f t="shared" si="11"/>
        <v>0.95046646291193315</v>
      </c>
      <c r="N57" s="88">
        <f t="shared" si="12"/>
        <v>5.386599232300255E-5</v>
      </c>
      <c r="O57" s="92">
        <f t="shared" si="13"/>
        <v>-19746.020000000077</v>
      </c>
      <c r="P57" s="93">
        <f t="shared" si="14"/>
        <v>-4.953353708806682E-2</v>
      </c>
      <c r="Q57" s="81"/>
    </row>
    <row r="58" spans="2:17" s="82" customFormat="1" ht="12.75" x14ac:dyDescent="0.2">
      <c r="B58" s="73"/>
      <c r="C58" s="83">
        <v>41104</v>
      </c>
      <c r="D58" s="84" t="s">
        <v>69</v>
      </c>
      <c r="E58" s="85">
        <f>IFERROR(INDEX('2024'!$C$109:$AC$201,MATCH($C58,'2024'!$C$109:$C$201,0),19),0)</f>
        <v>20028.910000000003</v>
      </c>
      <c r="F58" s="86">
        <f>IFERROR(INDEX('2024'!$C$7:$AC$99,MATCH($C58,'2024'!$C$7:$C$99,0),19),0)</f>
        <v>10014.869999999999</v>
      </c>
      <c r="G58" s="87">
        <f t="shared" si="7"/>
        <v>0.50002072004916875</v>
      </c>
      <c r="H58" s="88">
        <f t="shared" si="8"/>
        <v>1.4237802104065964E-6</v>
      </c>
      <c r="I58" s="89">
        <f t="shared" si="9"/>
        <v>-10014.040000000005</v>
      </c>
      <c r="J58" s="90">
        <f t="shared" si="10"/>
        <v>-0.49997927995083119</v>
      </c>
      <c r="K58" s="91">
        <f>VLOOKUP($C58,'2024'!$C$110:$U$201,VLOOKUP($L$4,Master!$D$9:$G$20,4,FALSE),FALSE)</f>
        <v>20028.910000000003</v>
      </c>
      <c r="L58" s="92">
        <f>VLOOKUP($C58,'2024'!$C$8:$U$100,VLOOKUP($L$4,Master!$D$9:$G$20,4,FALSE),FALSE)</f>
        <v>10014.869999999999</v>
      </c>
      <c r="M58" s="92">
        <f t="shared" si="11"/>
        <v>0.50002072004916875</v>
      </c>
      <c r="N58" s="88">
        <f t="shared" si="12"/>
        <v>1.4237802104065964E-6</v>
      </c>
      <c r="O58" s="92">
        <f t="shared" si="13"/>
        <v>-10014.040000000005</v>
      </c>
      <c r="P58" s="93">
        <f t="shared" si="14"/>
        <v>-0.49997927995083119</v>
      </c>
      <c r="Q58" s="81"/>
    </row>
    <row r="59" spans="2:17" s="82" customFormat="1" ht="12.75" x14ac:dyDescent="0.2">
      <c r="B59" s="73"/>
      <c r="C59" s="83">
        <v>41107</v>
      </c>
      <c r="D59" s="84" t="s">
        <v>70</v>
      </c>
      <c r="E59" s="85">
        <f>IFERROR(INDEX('2024'!$C$109:$AC$201,MATCH($C59,'2024'!$C$109:$C$201,0),19),0)</f>
        <v>373008.4</v>
      </c>
      <c r="F59" s="86">
        <f>IFERROR(INDEX('2024'!$C$7:$AC$99,MATCH($C59,'2024'!$C$7:$C$99,0),19),0)</f>
        <v>114657.65999999999</v>
      </c>
      <c r="G59" s="87">
        <f t="shared" si="7"/>
        <v>0.3073862679768069</v>
      </c>
      <c r="H59" s="88">
        <f t="shared" si="8"/>
        <v>1.63004918965027E-5</v>
      </c>
      <c r="I59" s="89">
        <f t="shared" si="9"/>
        <v>-258350.74000000005</v>
      </c>
      <c r="J59" s="90">
        <f t="shared" si="10"/>
        <v>-0.6926137320231931</v>
      </c>
      <c r="K59" s="91">
        <f>VLOOKUP($C59,'2024'!$C$110:$U$201,VLOOKUP($L$4,Master!$D$9:$G$20,4,FALSE),FALSE)</f>
        <v>373008.4</v>
      </c>
      <c r="L59" s="92">
        <f>VLOOKUP($C59,'2024'!$C$8:$U$100,VLOOKUP($L$4,Master!$D$9:$G$20,4,FALSE),FALSE)</f>
        <v>114657.65999999999</v>
      </c>
      <c r="M59" s="92">
        <f t="shared" si="11"/>
        <v>0.3073862679768069</v>
      </c>
      <c r="N59" s="88">
        <f t="shared" si="12"/>
        <v>1.63004918965027E-5</v>
      </c>
      <c r="O59" s="92">
        <f t="shared" si="13"/>
        <v>-258350.74000000005</v>
      </c>
      <c r="P59" s="93">
        <f t="shared" si="14"/>
        <v>-0.6926137320231931</v>
      </c>
      <c r="Q59" s="81"/>
    </row>
    <row r="60" spans="2:17" s="82" customFormat="1" ht="12.75" x14ac:dyDescent="0.2">
      <c r="B60" s="73"/>
      <c r="C60" s="83">
        <v>41301</v>
      </c>
      <c r="D60" s="84" t="s">
        <v>71</v>
      </c>
      <c r="E60" s="85">
        <f>IFERROR(INDEX('2024'!$C$109:$AC$201,MATCH($C60,'2024'!$C$109:$C$201,0),19),0)</f>
        <v>402674.0799999999</v>
      </c>
      <c r="F60" s="86">
        <f>IFERROR(INDEX('2024'!$C$7:$AC$99,MATCH($C60,'2024'!$C$7:$C$99,0),19),0)</f>
        <v>92805.040000000008</v>
      </c>
      <c r="G60" s="87">
        <f t="shared" si="7"/>
        <v>0.23047184959111355</v>
      </c>
      <c r="H60" s="88">
        <f t="shared" si="8"/>
        <v>1.3193778788740405E-5</v>
      </c>
      <c r="I60" s="89">
        <f t="shared" si="9"/>
        <v>-309869.03999999992</v>
      </c>
      <c r="J60" s="90">
        <f t="shared" si="10"/>
        <v>-0.76952815040888656</v>
      </c>
      <c r="K60" s="91">
        <f>VLOOKUP($C60,'2024'!$C$110:$U$201,VLOOKUP($L$4,Master!$D$9:$G$20,4,FALSE),FALSE)</f>
        <v>402674.0799999999</v>
      </c>
      <c r="L60" s="92">
        <f>VLOOKUP($C60,'2024'!$C$8:$U$100,VLOOKUP($L$4,Master!$D$9:$G$20,4,FALSE),FALSE)</f>
        <v>92805.040000000008</v>
      </c>
      <c r="M60" s="92">
        <f t="shared" si="11"/>
        <v>0.23047184959111355</v>
      </c>
      <c r="N60" s="88">
        <f t="shared" si="12"/>
        <v>1.3193778788740405E-5</v>
      </c>
      <c r="O60" s="92">
        <f t="shared" si="13"/>
        <v>-309869.03999999992</v>
      </c>
      <c r="P60" s="93">
        <f t="shared" si="14"/>
        <v>-0.76952815040888656</v>
      </c>
      <c r="Q60" s="81"/>
    </row>
    <row r="61" spans="2:17" s="82" customFormat="1" ht="12.75" x14ac:dyDescent="0.2">
      <c r="B61" s="73"/>
      <c r="C61" s="83">
        <v>41401</v>
      </c>
      <c r="D61" s="84" t="s">
        <v>72</v>
      </c>
      <c r="E61" s="85">
        <f>IFERROR(INDEX('2024'!$C$109:$AC$201,MATCH($C61,'2024'!$C$109:$C$201,0),19),0)</f>
        <v>395711.11</v>
      </c>
      <c r="F61" s="86">
        <f>IFERROR(INDEX('2024'!$C$7:$AC$99,MATCH($C61,'2024'!$C$7:$C$99,0),19),0)</f>
        <v>137913.68000000005</v>
      </c>
      <c r="G61" s="87">
        <f t="shared" si="7"/>
        <v>0.3485211218861155</v>
      </c>
      <c r="H61" s="88">
        <f t="shared" si="8"/>
        <v>1.9606721637759462E-5</v>
      </c>
      <c r="I61" s="89">
        <f t="shared" si="9"/>
        <v>-257797.42999999993</v>
      </c>
      <c r="J61" s="90">
        <f t="shared" si="10"/>
        <v>-0.6514788781138845</v>
      </c>
      <c r="K61" s="91">
        <f>VLOOKUP($C61,'2024'!$C$110:$U$201,VLOOKUP($L$4,Master!$D$9:$G$20,4,FALSE),FALSE)</f>
        <v>395711.11</v>
      </c>
      <c r="L61" s="92">
        <f>VLOOKUP($C61,'2024'!$C$8:$U$100,VLOOKUP($L$4,Master!$D$9:$G$20,4,FALSE),FALSE)</f>
        <v>137913.68000000005</v>
      </c>
      <c r="M61" s="92">
        <f t="shared" si="11"/>
        <v>0.3485211218861155</v>
      </c>
      <c r="N61" s="88">
        <f t="shared" si="12"/>
        <v>1.9606721637759462E-5</v>
      </c>
      <c r="O61" s="92">
        <f t="shared" si="13"/>
        <v>-257797.42999999993</v>
      </c>
      <c r="P61" s="93">
        <f t="shared" si="14"/>
        <v>-0.6514788781138845</v>
      </c>
      <c r="Q61" s="81"/>
    </row>
    <row r="62" spans="2:17" s="82" customFormat="1" ht="12.75" x14ac:dyDescent="0.2">
      <c r="B62" s="73"/>
      <c r="C62" s="83">
        <v>41501</v>
      </c>
      <c r="D62" s="84" t="s">
        <v>73</v>
      </c>
      <c r="E62" s="85">
        <f>IFERROR(INDEX('2024'!$C$109:$AC$201,MATCH($C62,'2024'!$C$109:$C$201,0),19),0)</f>
        <v>493142.07</v>
      </c>
      <c r="F62" s="86">
        <f>IFERROR(INDEX('2024'!$C$7:$AC$99,MATCH($C62,'2024'!$C$7:$C$99,0),19),0)</f>
        <v>508944.93000000005</v>
      </c>
      <c r="G62" s="87">
        <f t="shared" si="7"/>
        <v>1.0320452481371141</v>
      </c>
      <c r="H62" s="88">
        <f t="shared" si="8"/>
        <v>7.2354980096673313E-5</v>
      </c>
      <c r="I62" s="89">
        <f t="shared" si="9"/>
        <v>15802.860000000044</v>
      </c>
      <c r="J62" s="90">
        <f t="shared" si="10"/>
        <v>3.2045248137114006E-2</v>
      </c>
      <c r="K62" s="91">
        <f>VLOOKUP($C62,'2024'!$C$110:$U$201,VLOOKUP($L$4,Master!$D$9:$G$20,4,FALSE),FALSE)</f>
        <v>493142.07</v>
      </c>
      <c r="L62" s="92">
        <f>VLOOKUP($C62,'2024'!$C$8:$U$100,VLOOKUP($L$4,Master!$D$9:$G$20,4,FALSE),FALSE)</f>
        <v>508944.93000000005</v>
      </c>
      <c r="M62" s="92">
        <f t="shared" si="11"/>
        <v>1.0320452481371141</v>
      </c>
      <c r="N62" s="88">
        <f t="shared" si="12"/>
        <v>7.2354980096673313E-5</v>
      </c>
      <c r="O62" s="92">
        <f t="shared" si="13"/>
        <v>15802.860000000044</v>
      </c>
      <c r="P62" s="93">
        <f t="shared" si="14"/>
        <v>3.2045248137114006E-2</v>
      </c>
      <c r="Q62" s="81"/>
    </row>
    <row r="63" spans="2:17" s="82" customFormat="1" ht="12.75" x14ac:dyDescent="0.2">
      <c r="B63" s="73"/>
      <c r="C63" s="83">
        <v>41503</v>
      </c>
      <c r="D63" s="84" t="s">
        <v>133</v>
      </c>
      <c r="E63" s="85">
        <f>IFERROR(INDEX('2024'!$C$109:$AC$201,MATCH($C63,'2024'!$C$109:$C$201,0),19),0)</f>
        <v>596948.56000000006</v>
      </c>
      <c r="F63" s="86">
        <f>IFERROR(INDEX('2024'!$C$7:$AC$99,MATCH($C63,'2024'!$C$7:$C$99,0),19),0)</f>
        <v>277615.52000000019</v>
      </c>
      <c r="G63" s="87">
        <f t="shared" si="7"/>
        <v>0.46505769274324099</v>
      </c>
      <c r="H63" s="88">
        <f t="shared" si="8"/>
        <v>3.9467659937446717E-5</v>
      </c>
      <c r="I63" s="89">
        <f t="shared" si="9"/>
        <v>-319333.03999999986</v>
      </c>
      <c r="J63" s="90">
        <f t="shared" si="10"/>
        <v>-0.53494230725675895</v>
      </c>
      <c r="K63" s="91">
        <f>VLOOKUP($C63,'2024'!$C$110:$U$201,VLOOKUP($L$4,Master!$D$9:$G$20,4,FALSE),FALSE)</f>
        <v>596948.56000000006</v>
      </c>
      <c r="L63" s="92">
        <f>VLOOKUP($C63,'2024'!$C$8:$U$100,VLOOKUP($L$4,Master!$D$9:$G$20,4,FALSE),FALSE)</f>
        <v>277615.52000000019</v>
      </c>
      <c r="M63" s="92">
        <f t="shared" si="11"/>
        <v>0.46505769274324099</v>
      </c>
      <c r="N63" s="88">
        <f t="shared" si="12"/>
        <v>3.9467659937446717E-5</v>
      </c>
      <c r="O63" s="92">
        <f t="shared" si="13"/>
        <v>-319333.03999999986</v>
      </c>
      <c r="P63" s="93">
        <f t="shared" si="14"/>
        <v>-0.53494230725675895</v>
      </c>
      <c r="Q63" s="81"/>
    </row>
    <row r="64" spans="2:17" s="82" customFormat="1" ht="12.75" x14ac:dyDescent="0.2">
      <c r="B64" s="73"/>
      <c r="C64" s="83">
        <v>41505</v>
      </c>
      <c r="D64" s="84" t="s">
        <v>134</v>
      </c>
      <c r="E64" s="85">
        <f>IFERROR(INDEX('2024'!$C$109:$AC$201,MATCH($C64,'2024'!$C$109:$C$201,0),19),0)</f>
        <v>2020461.4500000002</v>
      </c>
      <c r="F64" s="86">
        <f>IFERROR(INDEX('2024'!$C$7:$AC$99,MATCH($C64,'2024'!$C$7:$C$99,0),19),0)</f>
        <v>162448.66</v>
      </c>
      <c r="G64" s="87">
        <f t="shared" si="7"/>
        <v>8.0401761686668155E-2</v>
      </c>
      <c r="H64" s="88">
        <f t="shared" si="8"/>
        <v>2.3094776798407736E-5</v>
      </c>
      <c r="I64" s="89">
        <f t="shared" si="9"/>
        <v>-1858012.7900000003</v>
      </c>
      <c r="J64" s="90">
        <f t="shared" si="10"/>
        <v>-0.91959823831333187</v>
      </c>
      <c r="K64" s="91">
        <f>VLOOKUP($C64,'2024'!$C$110:$U$201,VLOOKUP($L$4,Master!$D$9:$G$20,4,FALSE),FALSE)</f>
        <v>2020461.4500000002</v>
      </c>
      <c r="L64" s="92">
        <f>VLOOKUP($C64,'2024'!$C$8:$U$100,VLOOKUP($L$4,Master!$D$9:$G$20,4,FALSE),FALSE)</f>
        <v>162448.66</v>
      </c>
      <c r="M64" s="92">
        <f t="shared" si="11"/>
        <v>8.0401761686668155E-2</v>
      </c>
      <c r="N64" s="88">
        <f t="shared" si="12"/>
        <v>2.3094776798407736E-5</v>
      </c>
      <c r="O64" s="92">
        <f t="shared" si="13"/>
        <v>-1858012.7900000003</v>
      </c>
      <c r="P64" s="93">
        <f t="shared" si="14"/>
        <v>-0.91959823831333187</v>
      </c>
      <c r="Q64" s="81"/>
    </row>
    <row r="65" spans="2:17" s="82" customFormat="1" ht="12.75" x14ac:dyDescent="0.2">
      <c r="B65" s="73"/>
      <c r="C65" s="83">
        <v>41506</v>
      </c>
      <c r="D65" s="84" t="s">
        <v>75</v>
      </c>
      <c r="E65" s="85">
        <f>IFERROR(INDEX('2024'!$C$109:$AC$201,MATCH($C65,'2024'!$C$109:$C$201,0),19),0)</f>
        <v>0</v>
      </c>
      <c r="F65" s="86">
        <f>IFERROR(INDEX('2024'!$C$7:$AC$99,MATCH($C65,'2024'!$C$7:$C$99,0),19),0)</f>
        <v>0</v>
      </c>
      <c r="G65" s="87">
        <f t="shared" si="7"/>
        <v>0</v>
      </c>
      <c r="H65" s="88">
        <f t="shared" si="8"/>
        <v>0</v>
      </c>
      <c r="I65" s="89">
        <f t="shared" si="9"/>
        <v>0</v>
      </c>
      <c r="J65" s="90">
        <f t="shared" si="10"/>
        <v>0</v>
      </c>
      <c r="K65" s="91">
        <f>VLOOKUP($C65,'2024'!$C$110:$U$201,VLOOKUP($L$4,Master!$D$9:$G$20,4,FALSE),FALSE)</f>
        <v>0</v>
      </c>
      <c r="L65" s="92">
        <f>VLOOKUP($C65,'2024'!$C$8:$U$100,VLOOKUP($L$4,Master!$D$9:$G$20,4,FALSE),FALSE)</f>
        <v>0</v>
      </c>
      <c r="M65" s="92">
        <f t="shared" si="11"/>
        <v>0</v>
      </c>
      <c r="N65" s="88">
        <f t="shared" si="12"/>
        <v>0</v>
      </c>
      <c r="O65" s="92">
        <f t="shared" si="13"/>
        <v>0</v>
      </c>
      <c r="P65" s="93">
        <f t="shared" si="14"/>
        <v>0</v>
      </c>
      <c r="Q65" s="81"/>
    </row>
    <row r="66" spans="2:17" s="82" customFormat="1" ht="12.75" x14ac:dyDescent="0.2">
      <c r="B66" s="73"/>
      <c r="C66" s="83">
        <v>41601</v>
      </c>
      <c r="D66" s="84" t="s">
        <v>77</v>
      </c>
      <c r="E66" s="85">
        <f>IFERROR(INDEX('2024'!$C$109:$AC$201,MATCH($C66,'2024'!$C$109:$C$201,0),19),0)</f>
        <v>21045169.570000008</v>
      </c>
      <c r="F66" s="86">
        <f>IFERROR(INDEX('2024'!$C$7:$AC$99,MATCH($C66,'2024'!$C$7:$C$99,0),19),0)</f>
        <v>18557649.509999998</v>
      </c>
      <c r="G66" s="87">
        <f t="shared" si="7"/>
        <v>0.88180090202048156</v>
      </c>
      <c r="H66" s="88">
        <f t="shared" si="8"/>
        <v>2.6382782925789021E-3</v>
      </c>
      <c r="I66" s="89">
        <f t="shared" si="9"/>
        <v>-2487520.0600000098</v>
      </c>
      <c r="J66" s="90">
        <f t="shared" si="10"/>
        <v>-0.11819909797951839</v>
      </c>
      <c r="K66" s="91">
        <f>VLOOKUP($C66,'2024'!$C$110:$U$201,VLOOKUP($L$4,Master!$D$9:$G$20,4,FALSE),FALSE)</f>
        <v>21045169.570000008</v>
      </c>
      <c r="L66" s="92">
        <f>VLOOKUP($C66,'2024'!$C$8:$U$100,VLOOKUP($L$4,Master!$D$9:$G$20,4,FALSE),FALSE)</f>
        <v>18557649.509999998</v>
      </c>
      <c r="M66" s="92">
        <f t="shared" si="11"/>
        <v>0.88180090202048156</v>
      </c>
      <c r="N66" s="88">
        <f t="shared" si="12"/>
        <v>2.6382782925789021E-3</v>
      </c>
      <c r="O66" s="92">
        <f t="shared" si="13"/>
        <v>-2487520.0600000098</v>
      </c>
      <c r="P66" s="93">
        <f t="shared" si="14"/>
        <v>-0.11819909797951839</v>
      </c>
      <c r="Q66" s="81"/>
    </row>
    <row r="67" spans="2:17" s="82" customFormat="1" ht="12.75" x14ac:dyDescent="0.2">
      <c r="B67" s="73"/>
      <c r="C67" s="83">
        <v>41603</v>
      </c>
      <c r="D67" s="84" t="s">
        <v>44</v>
      </c>
      <c r="E67" s="85">
        <f>IFERROR(INDEX('2024'!$C$109:$AC$201,MATCH($C67,'2024'!$C$109:$C$201,0),19),0)</f>
        <v>5716.92</v>
      </c>
      <c r="F67" s="86">
        <f>IFERROR(INDEX('2024'!$C$7:$AC$99,MATCH($C67,'2024'!$C$7:$C$99,0),19),0)</f>
        <v>1537.3500000000001</v>
      </c>
      <c r="G67" s="87">
        <f t="shared" si="7"/>
        <v>0.26891228143825696</v>
      </c>
      <c r="H67" s="88">
        <f t="shared" si="8"/>
        <v>2.1855985214671597E-7</v>
      </c>
      <c r="I67" s="89">
        <f t="shared" si="9"/>
        <v>-4179.57</v>
      </c>
      <c r="J67" s="90">
        <f t="shared" si="10"/>
        <v>-0.73108771856174293</v>
      </c>
      <c r="K67" s="91">
        <f>VLOOKUP($C67,'2024'!$C$110:$U$201,VLOOKUP($L$4,Master!$D$9:$G$20,4,FALSE),FALSE)</f>
        <v>5716.92</v>
      </c>
      <c r="L67" s="92">
        <f>VLOOKUP($C67,'2024'!$C$8:$U$100,VLOOKUP($L$4,Master!$D$9:$G$20,4,FALSE),FALSE)</f>
        <v>1537.3500000000001</v>
      </c>
      <c r="M67" s="92">
        <f t="shared" si="11"/>
        <v>0.26891228143825696</v>
      </c>
      <c r="N67" s="88">
        <f t="shared" si="12"/>
        <v>2.1855985214671597E-7</v>
      </c>
      <c r="O67" s="92">
        <f t="shared" si="13"/>
        <v>-4179.57</v>
      </c>
      <c r="P67" s="93">
        <f t="shared" si="14"/>
        <v>-0.73108771856174293</v>
      </c>
      <c r="Q67" s="81"/>
    </row>
    <row r="68" spans="2:17" s="82" customFormat="1" ht="12.75" x14ac:dyDescent="0.2">
      <c r="B68" s="73"/>
      <c r="C68" s="83">
        <v>41604</v>
      </c>
      <c r="D68" s="84" t="s">
        <v>45</v>
      </c>
      <c r="E68" s="85">
        <f>IFERROR(INDEX('2024'!$C$109:$AC$201,MATCH($C68,'2024'!$C$109:$C$201,0),19),0)</f>
        <v>32870.340000000011</v>
      </c>
      <c r="F68" s="86">
        <f>IFERROR(INDEX('2024'!$C$7:$AC$99,MATCH($C68,'2024'!$C$7:$C$99,0),19),0)</f>
        <v>25565.360000000001</v>
      </c>
      <c r="G68" s="87">
        <f t="shared" si="7"/>
        <v>0.77776378339865038</v>
      </c>
      <c r="H68" s="88">
        <f t="shared" si="8"/>
        <v>3.6345408018197328E-6</v>
      </c>
      <c r="I68" s="89">
        <f t="shared" si="9"/>
        <v>-7304.9800000000105</v>
      </c>
      <c r="J68" s="90">
        <f t="shared" si="10"/>
        <v>-0.22223621660134968</v>
      </c>
      <c r="K68" s="91">
        <f>VLOOKUP($C68,'2024'!$C$110:$U$201,VLOOKUP($L$4,Master!$D$9:$G$20,4,FALSE),FALSE)</f>
        <v>32870.340000000011</v>
      </c>
      <c r="L68" s="92">
        <f>VLOOKUP($C68,'2024'!$C$8:$U$100,VLOOKUP($L$4,Master!$D$9:$G$20,4,FALSE),FALSE)</f>
        <v>25565.360000000001</v>
      </c>
      <c r="M68" s="92">
        <f t="shared" si="11"/>
        <v>0.77776378339865038</v>
      </c>
      <c r="N68" s="88">
        <f t="shared" si="12"/>
        <v>3.6345408018197328E-6</v>
      </c>
      <c r="O68" s="92">
        <f t="shared" si="13"/>
        <v>-7304.9800000000105</v>
      </c>
      <c r="P68" s="93">
        <f t="shared" si="14"/>
        <v>-0.22223621660134968</v>
      </c>
      <c r="Q68" s="81"/>
    </row>
    <row r="69" spans="2:17" s="82" customFormat="1" ht="12.75" x14ac:dyDescent="0.2">
      <c r="B69" s="73"/>
      <c r="C69" s="83">
        <v>41801</v>
      </c>
      <c r="D69" s="84" t="s">
        <v>78</v>
      </c>
      <c r="E69" s="85">
        <f>IFERROR(INDEX('2024'!$C$109:$AC$201,MATCH($C69,'2024'!$C$109:$C$201,0),19),0)</f>
        <v>138893.53999999995</v>
      </c>
      <c r="F69" s="86">
        <f>IFERROR(INDEX('2024'!$C$7:$AC$99,MATCH($C69,'2024'!$C$7:$C$99,0),19),0)</f>
        <v>94357.37</v>
      </c>
      <c r="G69" s="87">
        <f t="shared" si="7"/>
        <v>0.67935031391668776</v>
      </c>
      <c r="H69" s="88">
        <f t="shared" si="8"/>
        <v>1.34144682968439E-5</v>
      </c>
      <c r="I69" s="89">
        <f t="shared" si="9"/>
        <v>-44536.169999999955</v>
      </c>
      <c r="J69" s="90">
        <f t="shared" si="10"/>
        <v>-0.32064968608331224</v>
      </c>
      <c r="K69" s="91">
        <f>VLOOKUP($C69,'2024'!$C$110:$U$201,VLOOKUP($L$4,Master!$D$9:$G$20,4,FALSE),FALSE)</f>
        <v>138893.53999999995</v>
      </c>
      <c r="L69" s="92">
        <f>VLOOKUP($C69,'2024'!$C$8:$U$100,VLOOKUP($L$4,Master!$D$9:$G$20,4,FALSE),FALSE)</f>
        <v>94357.37</v>
      </c>
      <c r="M69" s="92">
        <f t="shared" si="11"/>
        <v>0.67935031391668776</v>
      </c>
      <c r="N69" s="88">
        <f t="shared" si="12"/>
        <v>1.34144682968439E-5</v>
      </c>
      <c r="O69" s="92">
        <f t="shared" si="13"/>
        <v>-44536.169999999955</v>
      </c>
      <c r="P69" s="93">
        <f t="shared" si="14"/>
        <v>-0.32064968608331224</v>
      </c>
      <c r="Q69" s="81"/>
    </row>
    <row r="70" spans="2:17" s="82" customFormat="1" ht="12.75" x14ac:dyDescent="0.2">
      <c r="B70" s="73"/>
      <c r="C70" s="83">
        <v>42001</v>
      </c>
      <c r="D70" s="84" t="s">
        <v>79</v>
      </c>
      <c r="E70" s="85">
        <f>IFERROR(INDEX('2024'!$C$109:$AC$201,MATCH($C70,'2024'!$C$109:$C$201,0),19),0)</f>
        <v>380398.17</v>
      </c>
      <c r="F70" s="86">
        <f>IFERROR(INDEX('2024'!$C$7:$AC$99,MATCH($C70,'2024'!$C$7:$C$99,0),19),0)</f>
        <v>128230.95</v>
      </c>
      <c r="G70" s="87">
        <f t="shared" si="7"/>
        <v>0.33709665322522453</v>
      </c>
      <c r="H70" s="88">
        <f t="shared" si="8"/>
        <v>1.8230160648279784E-5</v>
      </c>
      <c r="I70" s="89">
        <f t="shared" si="9"/>
        <v>-252167.21999999997</v>
      </c>
      <c r="J70" s="90">
        <f t="shared" si="10"/>
        <v>-0.66290334677477547</v>
      </c>
      <c r="K70" s="91">
        <f>VLOOKUP($C70,'2024'!$C$110:$U$201,VLOOKUP($L$4,Master!$D$9:$G$20,4,FALSE),FALSE)</f>
        <v>380398.17</v>
      </c>
      <c r="L70" s="92">
        <f>VLOOKUP($C70,'2024'!$C$8:$U$100,VLOOKUP($L$4,Master!$D$9:$G$20,4,FALSE),FALSE)</f>
        <v>128230.95</v>
      </c>
      <c r="M70" s="92">
        <f t="shared" si="11"/>
        <v>0.33709665322522453</v>
      </c>
      <c r="N70" s="88">
        <f t="shared" si="12"/>
        <v>1.8230160648279784E-5</v>
      </c>
      <c r="O70" s="92">
        <f t="shared" si="13"/>
        <v>-252167.21999999997</v>
      </c>
      <c r="P70" s="93">
        <f t="shared" si="14"/>
        <v>-0.66290334677477547</v>
      </c>
      <c r="Q70" s="81"/>
    </row>
    <row r="71" spans="2:17" s="82" customFormat="1" ht="12.75" x14ac:dyDescent="0.2">
      <c r="B71" s="73"/>
      <c r="C71" s="83">
        <v>42002</v>
      </c>
      <c r="D71" s="84" t="s">
        <v>80</v>
      </c>
      <c r="E71" s="85">
        <f>IFERROR(INDEX('2024'!$C$109:$AC$201,MATCH($C71,'2024'!$C$109:$C$201,0),19),0)</f>
        <v>179307.72000000003</v>
      </c>
      <c r="F71" s="86">
        <f>IFERROR(INDEX('2024'!$C$7:$AC$99,MATCH($C71,'2024'!$C$7:$C$99,0),19),0)</f>
        <v>91905.459999999963</v>
      </c>
      <c r="G71" s="87">
        <f t="shared" si="7"/>
        <v>0.51255718381785209</v>
      </c>
      <c r="H71" s="88">
        <f t="shared" si="8"/>
        <v>1.3065888541370482E-5</v>
      </c>
      <c r="I71" s="89">
        <f t="shared" si="9"/>
        <v>-87402.260000000068</v>
      </c>
      <c r="J71" s="90">
        <f t="shared" si="10"/>
        <v>-0.48744281618214796</v>
      </c>
      <c r="K71" s="91">
        <f>VLOOKUP($C71,'2024'!$C$110:$U$201,VLOOKUP($L$4,Master!$D$9:$G$20,4,FALSE),FALSE)</f>
        <v>179307.72000000003</v>
      </c>
      <c r="L71" s="92">
        <f>VLOOKUP($C71,'2024'!$C$8:$U$100,VLOOKUP($L$4,Master!$D$9:$G$20,4,FALSE),FALSE)</f>
        <v>91905.459999999963</v>
      </c>
      <c r="M71" s="92">
        <f t="shared" si="11"/>
        <v>0.51255718381785209</v>
      </c>
      <c r="N71" s="88">
        <f t="shared" si="12"/>
        <v>1.3065888541370482E-5</v>
      </c>
      <c r="O71" s="92">
        <f t="shared" si="13"/>
        <v>-87402.260000000068</v>
      </c>
      <c r="P71" s="93">
        <f t="shared" si="14"/>
        <v>-0.48744281618214796</v>
      </c>
      <c r="Q71" s="81"/>
    </row>
    <row r="72" spans="2:17" s="82" customFormat="1" ht="12.75" x14ac:dyDescent="0.2">
      <c r="B72" s="73"/>
      <c r="C72" s="83">
        <v>42004</v>
      </c>
      <c r="D72" s="84" t="s">
        <v>81</v>
      </c>
      <c r="E72" s="85">
        <f>IFERROR(INDEX('2024'!$C$109:$AC$201,MATCH($C72,'2024'!$C$109:$C$201,0),19),0)</f>
        <v>556734.89</v>
      </c>
      <c r="F72" s="86">
        <f>IFERROR(INDEX('2024'!$C$7:$AC$99,MATCH($C72,'2024'!$C$7:$C$99,0),19),0)</f>
        <v>437535.97</v>
      </c>
      <c r="G72" s="87">
        <f t="shared" si="7"/>
        <v>0.78589644345803433</v>
      </c>
      <c r="H72" s="88">
        <f t="shared" si="8"/>
        <v>6.2203009667330102E-5</v>
      </c>
      <c r="I72" s="89">
        <f t="shared" si="9"/>
        <v>-119198.92000000004</v>
      </c>
      <c r="J72" s="90">
        <f t="shared" si="10"/>
        <v>-0.21410355654196567</v>
      </c>
      <c r="K72" s="91">
        <f>VLOOKUP($C72,'2024'!$C$110:$U$201,VLOOKUP($L$4,Master!$D$9:$G$20,4,FALSE),FALSE)</f>
        <v>556734.89</v>
      </c>
      <c r="L72" s="92">
        <f>VLOOKUP($C72,'2024'!$C$8:$U$100,VLOOKUP($L$4,Master!$D$9:$G$20,4,FALSE),FALSE)</f>
        <v>437535.97</v>
      </c>
      <c r="M72" s="92">
        <f t="shared" si="11"/>
        <v>0.78589644345803433</v>
      </c>
      <c r="N72" s="88">
        <f t="shared" si="12"/>
        <v>6.2203009667330102E-5</v>
      </c>
      <c r="O72" s="92">
        <f t="shared" si="13"/>
        <v>-119198.92000000004</v>
      </c>
      <c r="P72" s="93">
        <f t="shared" si="14"/>
        <v>-0.21410355654196567</v>
      </c>
      <c r="Q72" s="81"/>
    </row>
    <row r="73" spans="2:17" s="82" customFormat="1" ht="12.75" x14ac:dyDescent="0.2">
      <c r="B73" s="73"/>
      <c r="C73" s="83">
        <v>42101</v>
      </c>
      <c r="D73" s="84" t="s">
        <v>82</v>
      </c>
      <c r="E73" s="85">
        <f>IFERROR(INDEX('2024'!$C$109:$AC$201,MATCH($C73,'2024'!$C$109:$C$201,0),19),0)</f>
        <v>289648.75000000006</v>
      </c>
      <c r="F73" s="86">
        <f>IFERROR(INDEX('2024'!$C$7:$AC$99,MATCH($C73,'2024'!$C$7:$C$99,0),19),0)</f>
        <v>41950.75</v>
      </c>
      <c r="G73" s="87">
        <f t="shared" si="7"/>
        <v>0.14483318156905559</v>
      </c>
      <c r="H73" s="88">
        <f t="shared" si="8"/>
        <v>5.9639963036678988E-6</v>
      </c>
      <c r="I73" s="89">
        <f t="shared" si="9"/>
        <v>-247698.00000000006</v>
      </c>
      <c r="J73" s="90">
        <f t="shared" si="10"/>
        <v>-0.85516681843094444</v>
      </c>
      <c r="K73" s="91">
        <f>VLOOKUP($C73,'2024'!$C$110:$U$201,VLOOKUP($L$4,Master!$D$9:$G$20,4,FALSE),FALSE)</f>
        <v>289648.75000000006</v>
      </c>
      <c r="L73" s="92">
        <f>VLOOKUP($C73,'2024'!$C$8:$U$100,VLOOKUP($L$4,Master!$D$9:$G$20,4,FALSE),FALSE)</f>
        <v>41950.75</v>
      </c>
      <c r="M73" s="92">
        <f t="shared" si="11"/>
        <v>0.14483318156905559</v>
      </c>
      <c r="N73" s="88">
        <f t="shared" si="12"/>
        <v>5.9639963036678988E-6</v>
      </c>
      <c r="O73" s="92">
        <f t="shared" si="13"/>
        <v>-247698.00000000006</v>
      </c>
      <c r="P73" s="93">
        <f t="shared" si="14"/>
        <v>-0.85516681843094444</v>
      </c>
      <c r="Q73" s="81"/>
    </row>
    <row r="74" spans="2:17" s="82" customFormat="1" ht="12.75" x14ac:dyDescent="0.2">
      <c r="B74" s="73"/>
      <c r="C74" s="83">
        <v>42401</v>
      </c>
      <c r="D74" s="84" t="s">
        <v>127</v>
      </c>
      <c r="E74" s="85">
        <f>IFERROR(INDEX('2024'!$C$109:$AC$201,MATCH($C74,'2024'!$C$109:$C$201,0),19),0)</f>
        <v>699508.45999999973</v>
      </c>
      <c r="F74" s="86">
        <f>IFERROR(INDEX('2024'!$C$7:$AC$99,MATCH($C74,'2024'!$C$7:$C$99,0),19),0)</f>
        <v>133033.33999999997</v>
      </c>
      <c r="G74" s="87">
        <f t="shared" ref="G74:G93" si="15">IFERROR(F74/E74,0)</f>
        <v>0.1901811737916651</v>
      </c>
      <c r="H74" s="88">
        <f t="shared" ref="H74:H93" si="16">F74/$D$4</f>
        <v>1.8912900199033264E-5</v>
      </c>
      <c r="I74" s="89">
        <f t="shared" ref="I74:I93" si="17">F74-E74</f>
        <v>-566475.11999999976</v>
      </c>
      <c r="J74" s="90">
        <f t="shared" ref="J74:J93" si="18">IFERROR(I74/E74,0)</f>
        <v>-0.8098188262083349</v>
      </c>
      <c r="K74" s="91">
        <f>VLOOKUP($C74,'2024'!$C$110:$U$201,VLOOKUP($L$4,Master!$D$9:$G$20,4,FALSE),FALSE)</f>
        <v>699508.45999999973</v>
      </c>
      <c r="L74" s="92">
        <f>VLOOKUP($C74,'2024'!$C$8:$U$100,VLOOKUP($L$4,Master!$D$9:$G$20,4,FALSE),FALSE)</f>
        <v>133033.33999999997</v>
      </c>
      <c r="M74" s="92">
        <f t="shared" ref="M74:M93" si="19">IFERROR(L74/K74,0)</f>
        <v>0.1901811737916651</v>
      </c>
      <c r="N74" s="88">
        <f t="shared" ref="N74:N93" si="20">L74/$D$4</f>
        <v>1.8912900199033264E-5</v>
      </c>
      <c r="O74" s="92">
        <f t="shared" ref="O74:O93" si="21">L74-K74</f>
        <v>-566475.11999999976</v>
      </c>
      <c r="P74" s="93">
        <f t="shared" ref="P74:P93" si="22">IFERROR(O74/K74,0)</f>
        <v>-0.8098188262083349</v>
      </c>
      <c r="Q74" s="81"/>
    </row>
    <row r="75" spans="2:17" s="82" customFormat="1" ht="12.75" x14ac:dyDescent="0.2">
      <c r="B75" s="73"/>
      <c r="C75" s="83">
        <v>42402</v>
      </c>
      <c r="D75" s="84" t="s">
        <v>59</v>
      </c>
      <c r="E75" s="85">
        <f>IFERROR(INDEX('2024'!$C$109:$AC$201,MATCH($C75,'2024'!$C$109:$C$201,0),19),0)</f>
        <v>265946.59999999998</v>
      </c>
      <c r="F75" s="86">
        <f>IFERROR(INDEX('2024'!$C$7:$AC$99,MATCH($C75,'2024'!$C$7:$C$99,0),19),0)</f>
        <v>29654.100000000006</v>
      </c>
      <c r="G75" s="87">
        <f t="shared" si="15"/>
        <v>0.11150396357765058</v>
      </c>
      <c r="H75" s="88">
        <f t="shared" si="16"/>
        <v>4.2158231447256189E-6</v>
      </c>
      <c r="I75" s="89">
        <f t="shared" si="17"/>
        <v>-236292.49999999997</v>
      </c>
      <c r="J75" s="90">
        <f t="shared" si="18"/>
        <v>-0.88849603642234942</v>
      </c>
      <c r="K75" s="91">
        <f>VLOOKUP($C75,'2024'!$C$110:$U$201,VLOOKUP($L$4,Master!$D$9:$G$20,4,FALSE),FALSE)</f>
        <v>265946.59999999998</v>
      </c>
      <c r="L75" s="92">
        <f>VLOOKUP($C75,'2024'!$C$8:$U$100,VLOOKUP($L$4,Master!$D$9:$G$20,4,FALSE),FALSE)</f>
        <v>29654.100000000006</v>
      </c>
      <c r="M75" s="92">
        <f t="shared" si="19"/>
        <v>0.11150396357765058</v>
      </c>
      <c r="N75" s="88">
        <f t="shared" si="20"/>
        <v>4.2158231447256189E-6</v>
      </c>
      <c r="O75" s="92">
        <f t="shared" si="21"/>
        <v>-236292.49999999997</v>
      </c>
      <c r="P75" s="93">
        <f t="shared" si="22"/>
        <v>-0.88849603642234942</v>
      </c>
      <c r="Q75" s="81"/>
    </row>
    <row r="76" spans="2:17" s="82" customFormat="1" ht="12.75" x14ac:dyDescent="0.2">
      <c r="B76" s="73"/>
      <c r="C76" s="83">
        <v>42403</v>
      </c>
      <c r="D76" s="84" t="s">
        <v>74</v>
      </c>
      <c r="E76" s="85">
        <f>IFERROR(INDEX('2024'!$C$109:$AC$201,MATCH($C76,'2024'!$C$109:$C$201,0),19),0)</f>
        <v>221022.25999999992</v>
      </c>
      <c r="F76" s="86">
        <f>IFERROR(INDEX('2024'!$C$7:$AC$99,MATCH($C76,'2024'!$C$7:$C$99,0),19),0)</f>
        <v>83597.170000000013</v>
      </c>
      <c r="G76" s="87">
        <f t="shared" si="15"/>
        <v>0.37822964076107102</v>
      </c>
      <c r="H76" s="88">
        <f t="shared" si="16"/>
        <v>1.1884727040090988E-5</v>
      </c>
      <c r="I76" s="89">
        <f t="shared" si="17"/>
        <v>-137425.08999999991</v>
      </c>
      <c r="J76" s="90">
        <f t="shared" si="18"/>
        <v>-0.62177035923892898</v>
      </c>
      <c r="K76" s="91">
        <f>VLOOKUP($C76,'2024'!$C$110:$U$201,VLOOKUP($L$4,Master!$D$9:$G$20,4,FALSE),FALSE)</f>
        <v>221022.25999999992</v>
      </c>
      <c r="L76" s="92">
        <f>VLOOKUP($C76,'2024'!$C$8:$U$100,VLOOKUP($L$4,Master!$D$9:$G$20,4,FALSE),FALSE)</f>
        <v>83597.170000000013</v>
      </c>
      <c r="M76" s="92">
        <f t="shared" si="19"/>
        <v>0.37822964076107102</v>
      </c>
      <c r="N76" s="88">
        <f t="shared" si="20"/>
        <v>1.1884727040090988E-5</v>
      </c>
      <c r="O76" s="92">
        <f t="shared" si="21"/>
        <v>-137425.08999999991</v>
      </c>
      <c r="P76" s="93">
        <f t="shared" si="22"/>
        <v>-0.62177035923892898</v>
      </c>
      <c r="Q76" s="81"/>
    </row>
    <row r="77" spans="2:17" s="82" customFormat="1" ht="12.75" x14ac:dyDescent="0.2">
      <c r="B77" s="73"/>
      <c r="C77" s="83">
        <v>42404</v>
      </c>
      <c r="D77" s="84" t="s">
        <v>76</v>
      </c>
      <c r="E77" s="85">
        <f>IFERROR(INDEX('2024'!$C$109:$AC$201,MATCH($C77,'2024'!$C$109:$C$201,0),19),0)</f>
        <v>165821.31000000008</v>
      </c>
      <c r="F77" s="86">
        <f>IFERROR(INDEX('2024'!$C$7:$AC$99,MATCH($C77,'2024'!$C$7:$C$99,0),19),0)</f>
        <v>117445.76000000001</v>
      </c>
      <c r="G77" s="87">
        <f t="shared" si="15"/>
        <v>0.70826698932724597</v>
      </c>
      <c r="H77" s="88">
        <f t="shared" si="16"/>
        <v>1.6696866647711119E-5</v>
      </c>
      <c r="I77" s="89">
        <f t="shared" si="17"/>
        <v>-48375.550000000076</v>
      </c>
      <c r="J77" s="90">
        <f t="shared" si="18"/>
        <v>-0.29173301067275403</v>
      </c>
      <c r="K77" s="91">
        <f>VLOOKUP($C77,'2024'!$C$110:$U$201,VLOOKUP($L$4,Master!$D$9:$G$20,4,FALSE),FALSE)</f>
        <v>165821.31000000008</v>
      </c>
      <c r="L77" s="92">
        <f>VLOOKUP($C77,'2024'!$C$8:$U$100,VLOOKUP($L$4,Master!$D$9:$G$20,4,FALSE),FALSE)</f>
        <v>117445.76000000001</v>
      </c>
      <c r="M77" s="92">
        <f t="shared" si="19"/>
        <v>0.70826698932724597</v>
      </c>
      <c r="N77" s="88">
        <f t="shared" si="20"/>
        <v>1.6696866647711119E-5</v>
      </c>
      <c r="O77" s="92">
        <f t="shared" si="21"/>
        <v>-48375.550000000076</v>
      </c>
      <c r="P77" s="93">
        <f t="shared" si="22"/>
        <v>-0.29173301067275403</v>
      </c>
      <c r="Q77" s="81"/>
    </row>
    <row r="78" spans="2:17" s="82" customFormat="1" ht="12.75" x14ac:dyDescent="0.2">
      <c r="B78" s="73"/>
      <c r="C78" s="83">
        <v>42501</v>
      </c>
      <c r="D78" s="84" t="s">
        <v>128</v>
      </c>
      <c r="E78" s="85">
        <f>IFERROR(INDEX('2024'!$C$109:$AC$201,MATCH($C78,'2024'!$C$109:$C$201,0),19),0)</f>
        <v>148321.19999999998</v>
      </c>
      <c r="F78" s="86">
        <f>IFERROR(INDEX('2024'!$C$7:$AC$99,MATCH($C78,'2024'!$C$7:$C$99,0),19),0)</f>
        <v>427050.17000000004</v>
      </c>
      <c r="G78" s="87">
        <f t="shared" si="15"/>
        <v>2.8792254242818971</v>
      </c>
      <c r="H78" s="88">
        <f t="shared" si="16"/>
        <v>6.0712278930907028E-5</v>
      </c>
      <c r="I78" s="89">
        <f t="shared" si="17"/>
        <v>278728.97000000009</v>
      </c>
      <c r="J78" s="90">
        <f t="shared" si="18"/>
        <v>1.8792254242818971</v>
      </c>
      <c r="K78" s="91">
        <f>VLOOKUP($C78,'2024'!$C$110:$U$201,VLOOKUP($L$4,Master!$D$9:$G$20,4,FALSE),FALSE)</f>
        <v>148321.19999999998</v>
      </c>
      <c r="L78" s="92">
        <f>VLOOKUP($C78,'2024'!$C$8:$U$100,VLOOKUP($L$4,Master!$D$9:$G$20,4,FALSE),FALSE)</f>
        <v>427050.17000000004</v>
      </c>
      <c r="M78" s="92">
        <f t="shared" si="19"/>
        <v>2.8792254242818971</v>
      </c>
      <c r="N78" s="88">
        <f t="shared" si="20"/>
        <v>6.0712278930907028E-5</v>
      </c>
      <c r="O78" s="92">
        <f t="shared" si="21"/>
        <v>278728.97000000009</v>
      </c>
      <c r="P78" s="93">
        <f t="shared" si="22"/>
        <v>1.8792254242818971</v>
      </c>
      <c r="Q78" s="81"/>
    </row>
    <row r="79" spans="2:17" s="82" customFormat="1" ht="12.75" x14ac:dyDescent="0.2">
      <c r="B79" s="73"/>
      <c r="C79" s="83">
        <v>42502</v>
      </c>
      <c r="D79" s="84" t="s">
        <v>66</v>
      </c>
      <c r="E79" s="85">
        <f>IFERROR(INDEX('2024'!$C$109:$AC$201,MATCH($C79,'2024'!$C$109:$C$201,0),19),0)</f>
        <v>44461.960000000006</v>
      </c>
      <c r="F79" s="86">
        <f>IFERROR(INDEX('2024'!$C$7:$AC$99,MATCH($C79,'2024'!$C$7:$C$99,0),19),0)</f>
        <v>10803.289999999995</v>
      </c>
      <c r="G79" s="87">
        <f t="shared" si="15"/>
        <v>0.24297826726487079</v>
      </c>
      <c r="H79" s="88">
        <f t="shared" si="16"/>
        <v>1.5358672163775938E-6</v>
      </c>
      <c r="I79" s="89">
        <f t="shared" si="17"/>
        <v>-33658.670000000013</v>
      </c>
      <c r="J79" s="90">
        <f t="shared" si="18"/>
        <v>-0.75702173273512929</v>
      </c>
      <c r="K79" s="91">
        <f>VLOOKUP($C79,'2024'!$C$110:$U$201,VLOOKUP($L$4,Master!$D$9:$G$20,4,FALSE),FALSE)</f>
        <v>44461.960000000006</v>
      </c>
      <c r="L79" s="92">
        <f>VLOOKUP($C79,'2024'!$C$8:$U$100,VLOOKUP($L$4,Master!$D$9:$G$20,4,FALSE),FALSE)</f>
        <v>10803.289999999995</v>
      </c>
      <c r="M79" s="92">
        <f t="shared" si="19"/>
        <v>0.24297826726487079</v>
      </c>
      <c r="N79" s="88">
        <f t="shared" si="20"/>
        <v>1.5358672163775938E-6</v>
      </c>
      <c r="O79" s="92">
        <f t="shared" si="21"/>
        <v>-33658.670000000013</v>
      </c>
      <c r="P79" s="93">
        <f t="shared" si="22"/>
        <v>-0.75702173273512929</v>
      </c>
      <c r="Q79" s="81"/>
    </row>
    <row r="80" spans="2:17" s="82" customFormat="1" ht="12.75" x14ac:dyDescent="0.2">
      <c r="B80" s="73"/>
      <c r="C80" s="83">
        <v>50201</v>
      </c>
      <c r="D80" s="84" t="s">
        <v>83</v>
      </c>
      <c r="E80" s="85">
        <f>IFERROR(INDEX('2024'!$C$109:$AC$201,MATCH($C80,'2024'!$C$109:$C$201,0),19),0)</f>
        <v>60062.820000000007</v>
      </c>
      <c r="F80" s="86">
        <f>IFERROR(INDEX('2024'!$C$7:$AC$99,MATCH($C80,'2024'!$C$7:$C$99,0),19),0)</f>
        <v>46800.61</v>
      </c>
      <c r="G80" s="87">
        <f t="shared" si="15"/>
        <v>0.77919435018202599</v>
      </c>
      <c r="H80" s="88">
        <f t="shared" si="16"/>
        <v>6.6534845038384992E-6</v>
      </c>
      <c r="I80" s="89">
        <f t="shared" si="17"/>
        <v>-13262.210000000006</v>
      </c>
      <c r="J80" s="90">
        <f t="shared" si="18"/>
        <v>-0.22080564981797399</v>
      </c>
      <c r="K80" s="91">
        <f>VLOOKUP($C80,'2024'!$C$110:$U$201,VLOOKUP($L$4,Master!$D$9:$G$20,4,FALSE),FALSE)</f>
        <v>60062.820000000007</v>
      </c>
      <c r="L80" s="92">
        <f>VLOOKUP($C80,'2024'!$C$8:$U$100,VLOOKUP($L$4,Master!$D$9:$G$20,4,FALSE),FALSE)</f>
        <v>46800.61</v>
      </c>
      <c r="M80" s="92">
        <f t="shared" si="19"/>
        <v>0.77919435018202599</v>
      </c>
      <c r="N80" s="88">
        <f t="shared" si="20"/>
        <v>6.6534845038384992E-6</v>
      </c>
      <c r="O80" s="92">
        <f t="shared" si="21"/>
        <v>-13262.210000000006</v>
      </c>
      <c r="P80" s="93">
        <f t="shared" si="22"/>
        <v>-0.22080564981797399</v>
      </c>
      <c r="Q80" s="81"/>
    </row>
    <row r="81" spans="2:17" s="82" customFormat="1" ht="12.75" x14ac:dyDescent="0.2">
      <c r="B81" s="73"/>
      <c r="C81" s="83">
        <v>50301</v>
      </c>
      <c r="D81" s="84" t="s">
        <v>84</v>
      </c>
      <c r="E81" s="85">
        <f>IFERROR(INDEX('2024'!$C$109:$AC$201,MATCH($C81,'2024'!$C$109:$C$201,0),19),0)</f>
        <v>228247.64999999994</v>
      </c>
      <c r="F81" s="86">
        <f>IFERROR(INDEX('2024'!$C$7:$AC$99,MATCH($C81,'2024'!$C$7:$C$99,0),19),0)</f>
        <v>157630.54000000004</v>
      </c>
      <c r="G81" s="87">
        <f t="shared" si="15"/>
        <v>0.6906118858178828</v>
      </c>
      <c r="H81" s="88">
        <f t="shared" si="16"/>
        <v>2.2409800966733018E-5</v>
      </c>
      <c r="I81" s="89">
        <f t="shared" si="17"/>
        <v>-70617.109999999899</v>
      </c>
      <c r="J81" s="90">
        <f t="shared" si="18"/>
        <v>-0.3093881141821172</v>
      </c>
      <c r="K81" s="91">
        <f>VLOOKUP($C81,'2024'!$C$110:$U$201,VLOOKUP($L$4,Master!$D$9:$G$20,4,FALSE),FALSE)</f>
        <v>228247.64999999994</v>
      </c>
      <c r="L81" s="92">
        <f>VLOOKUP($C81,'2024'!$C$8:$U$100,VLOOKUP($L$4,Master!$D$9:$G$20,4,FALSE),FALSE)</f>
        <v>157630.54000000004</v>
      </c>
      <c r="M81" s="92">
        <f t="shared" si="19"/>
        <v>0.6906118858178828</v>
      </c>
      <c r="N81" s="88">
        <f t="shared" si="20"/>
        <v>2.2409800966733018E-5</v>
      </c>
      <c r="O81" s="92">
        <f t="shared" si="21"/>
        <v>-70617.109999999899</v>
      </c>
      <c r="P81" s="93">
        <f t="shared" si="22"/>
        <v>-0.3093881141821172</v>
      </c>
      <c r="Q81" s="81"/>
    </row>
    <row r="82" spans="2:17" s="82" customFormat="1" ht="12.75" x14ac:dyDescent="0.2">
      <c r="B82" s="73"/>
      <c r="C82" s="83">
        <v>50401</v>
      </c>
      <c r="D82" s="84" t="s">
        <v>85</v>
      </c>
      <c r="E82" s="85">
        <f>IFERROR(INDEX('2024'!$C$109:$AC$201,MATCH($C82,'2024'!$C$109:$C$201,0),19),0)</f>
        <v>208269.86999999997</v>
      </c>
      <c r="F82" s="86">
        <f>IFERROR(INDEX('2024'!$C$7:$AC$99,MATCH($C82,'2024'!$C$7:$C$99,0),19),0)</f>
        <v>113881.1</v>
      </c>
      <c r="G82" s="87">
        <f t="shared" si="15"/>
        <v>0.54679584713813878</v>
      </c>
      <c r="H82" s="88">
        <f t="shared" si="16"/>
        <v>1.6190090986636339E-5</v>
      </c>
      <c r="I82" s="89">
        <f t="shared" si="17"/>
        <v>-94388.76999999996</v>
      </c>
      <c r="J82" s="90">
        <f t="shared" si="18"/>
        <v>-0.45320415286186128</v>
      </c>
      <c r="K82" s="91">
        <f>VLOOKUP($C82,'2024'!$C$110:$U$201,VLOOKUP($L$4,Master!$D$9:$G$20,4,FALSE),FALSE)</f>
        <v>208269.86999999997</v>
      </c>
      <c r="L82" s="92">
        <f>VLOOKUP($C82,'2024'!$C$8:$U$100,VLOOKUP($L$4,Master!$D$9:$G$20,4,FALSE),FALSE)</f>
        <v>113881.1</v>
      </c>
      <c r="M82" s="92">
        <f t="shared" si="19"/>
        <v>0.54679584713813878</v>
      </c>
      <c r="N82" s="88">
        <f t="shared" si="20"/>
        <v>1.6190090986636339E-5</v>
      </c>
      <c r="O82" s="92">
        <f t="shared" si="21"/>
        <v>-94388.76999999996</v>
      </c>
      <c r="P82" s="93">
        <f t="shared" si="22"/>
        <v>-0.45320415286186128</v>
      </c>
      <c r="Q82" s="81"/>
    </row>
    <row r="83" spans="2:17" s="82" customFormat="1" ht="12.75" x14ac:dyDescent="0.2">
      <c r="B83" s="73"/>
      <c r="C83" s="83">
        <v>50801</v>
      </c>
      <c r="D83" s="84" t="s">
        <v>86</v>
      </c>
      <c r="E83" s="85">
        <f>IFERROR(INDEX('2024'!$C$109:$AC$201,MATCH($C83,'2024'!$C$109:$C$201,0),19),0)</f>
        <v>39391.67</v>
      </c>
      <c r="F83" s="86">
        <f>IFERROR(INDEX('2024'!$C$7:$AC$99,MATCH($C83,'2024'!$C$7:$C$99,0),19),0)</f>
        <v>0</v>
      </c>
      <c r="G83" s="87">
        <f t="shared" si="15"/>
        <v>0</v>
      </c>
      <c r="H83" s="88">
        <f t="shared" si="16"/>
        <v>0</v>
      </c>
      <c r="I83" s="89">
        <f t="shared" si="17"/>
        <v>-39391.67</v>
      </c>
      <c r="J83" s="90">
        <f t="shared" si="18"/>
        <v>-1</v>
      </c>
      <c r="K83" s="91">
        <f>VLOOKUP($C83,'2024'!$C$110:$U$201,VLOOKUP($L$4,Master!$D$9:$G$20,4,FALSE),FALSE)</f>
        <v>39391.67</v>
      </c>
      <c r="L83" s="92">
        <f>VLOOKUP($C83,'2024'!$C$8:$U$100,VLOOKUP($L$4,Master!$D$9:$G$20,4,FALSE),FALSE)</f>
        <v>0</v>
      </c>
      <c r="M83" s="92">
        <f t="shared" si="19"/>
        <v>0</v>
      </c>
      <c r="N83" s="88">
        <f t="shared" si="20"/>
        <v>0</v>
      </c>
      <c r="O83" s="92">
        <f t="shared" si="21"/>
        <v>-39391.67</v>
      </c>
      <c r="P83" s="93">
        <f t="shared" si="22"/>
        <v>-1</v>
      </c>
      <c r="Q83" s="81"/>
    </row>
    <row r="84" spans="2:17" s="82" customFormat="1" ht="12.75" x14ac:dyDescent="0.2">
      <c r="B84" s="73"/>
      <c r="C84" s="83">
        <v>50901</v>
      </c>
      <c r="D84" s="84" t="s">
        <v>87</v>
      </c>
      <c r="E84" s="85">
        <f>IFERROR(INDEX('2024'!$C$109:$AC$201,MATCH($C84,'2024'!$C$109:$C$201,0),19),0)</f>
        <v>813803.28999999957</v>
      </c>
      <c r="F84" s="86">
        <f>IFERROR(INDEX('2024'!$C$7:$AC$99,MATCH($C84,'2024'!$C$7:$C$99,0),19),0)</f>
        <v>679230.62</v>
      </c>
      <c r="G84" s="87">
        <f t="shared" si="15"/>
        <v>0.83463734829580294</v>
      </c>
      <c r="H84" s="88">
        <f t="shared" si="16"/>
        <v>9.6563920955359679E-5</v>
      </c>
      <c r="I84" s="89">
        <f t="shared" si="17"/>
        <v>-134572.66999999958</v>
      </c>
      <c r="J84" s="90">
        <f t="shared" si="18"/>
        <v>-0.16536265170419703</v>
      </c>
      <c r="K84" s="91">
        <f>VLOOKUP($C84,'2024'!$C$110:$U$201,VLOOKUP($L$4,Master!$D$9:$G$20,4,FALSE),FALSE)</f>
        <v>813803.28999999957</v>
      </c>
      <c r="L84" s="92">
        <f>VLOOKUP($C84,'2024'!$C$8:$U$100,VLOOKUP($L$4,Master!$D$9:$G$20,4,FALSE),FALSE)</f>
        <v>679230.62</v>
      </c>
      <c r="M84" s="92">
        <f t="shared" si="19"/>
        <v>0.83463734829580294</v>
      </c>
      <c r="N84" s="88">
        <f t="shared" si="20"/>
        <v>9.6563920955359679E-5</v>
      </c>
      <c r="O84" s="92">
        <f t="shared" si="21"/>
        <v>-134572.66999999958</v>
      </c>
      <c r="P84" s="93">
        <f t="shared" si="22"/>
        <v>-0.16536265170419703</v>
      </c>
      <c r="Q84" s="81"/>
    </row>
    <row r="85" spans="2:17" s="82" customFormat="1" ht="25.5" x14ac:dyDescent="0.2">
      <c r="B85" s="73"/>
      <c r="C85" s="83">
        <v>51001</v>
      </c>
      <c r="D85" s="84" t="s">
        <v>88</v>
      </c>
      <c r="E85" s="85">
        <f>IFERROR(INDEX('2024'!$C$109:$AC$201,MATCH($C85,'2024'!$C$109:$C$201,0),19),0)</f>
        <v>64571.51</v>
      </c>
      <c r="F85" s="86">
        <f>IFERROR(INDEX('2024'!$C$7:$AC$99,MATCH($C85,'2024'!$C$7:$C$99,0),19),0)</f>
        <v>61941.31</v>
      </c>
      <c r="G85" s="87">
        <f t="shared" si="15"/>
        <v>0.95926686552629781</v>
      </c>
      <c r="H85" s="88">
        <f t="shared" si="16"/>
        <v>8.8059866363377877E-6</v>
      </c>
      <c r="I85" s="89">
        <f t="shared" si="17"/>
        <v>-2630.2000000000044</v>
      </c>
      <c r="J85" s="90">
        <f t="shared" si="18"/>
        <v>-4.0733134473702165E-2</v>
      </c>
      <c r="K85" s="91">
        <f>VLOOKUP($C85,'2024'!$C$110:$U$201,VLOOKUP($L$4,Master!$D$9:$G$20,4,FALSE),FALSE)</f>
        <v>64571.51</v>
      </c>
      <c r="L85" s="92">
        <f>VLOOKUP($C85,'2024'!$C$8:$U$100,VLOOKUP($L$4,Master!$D$9:$G$20,4,FALSE),FALSE)</f>
        <v>61941.31</v>
      </c>
      <c r="M85" s="92">
        <f t="shared" si="19"/>
        <v>0.95926686552629781</v>
      </c>
      <c r="N85" s="88">
        <f t="shared" si="20"/>
        <v>8.8059866363377877E-6</v>
      </c>
      <c r="O85" s="92">
        <f t="shared" si="21"/>
        <v>-2630.2000000000044</v>
      </c>
      <c r="P85" s="93">
        <f t="shared" si="22"/>
        <v>-4.0733134473702165E-2</v>
      </c>
      <c r="Q85" s="81"/>
    </row>
    <row r="86" spans="2:17" s="82" customFormat="1" ht="12.75" x14ac:dyDescent="0.2">
      <c r="B86" s="73"/>
      <c r="C86" s="83">
        <v>51101</v>
      </c>
      <c r="D86" s="84" t="s">
        <v>89</v>
      </c>
      <c r="E86" s="85">
        <f>IFERROR(INDEX('2024'!$C$109:$AC$201,MATCH($C86,'2024'!$C$109:$C$201,0),19),0)</f>
        <v>30000</v>
      </c>
      <c r="F86" s="86">
        <f>IFERROR(INDEX('2024'!$C$7:$AC$99,MATCH($C86,'2024'!$C$7:$C$99,0),19),0)</f>
        <v>0</v>
      </c>
      <c r="G86" s="87">
        <f t="shared" si="15"/>
        <v>0</v>
      </c>
      <c r="H86" s="88">
        <f t="shared" si="16"/>
        <v>0</v>
      </c>
      <c r="I86" s="89">
        <f t="shared" si="17"/>
        <v>-30000</v>
      </c>
      <c r="J86" s="90">
        <f t="shared" si="18"/>
        <v>-1</v>
      </c>
      <c r="K86" s="91">
        <f>VLOOKUP($C86,'2024'!$C$110:$U$201,VLOOKUP($L$4,Master!$D$9:$G$20,4,FALSE),FALSE)</f>
        <v>30000</v>
      </c>
      <c r="L86" s="92">
        <f>VLOOKUP($C86,'2024'!$C$8:$U$100,VLOOKUP($L$4,Master!$D$9:$G$20,4,FALSE),FALSE)</f>
        <v>0</v>
      </c>
      <c r="M86" s="92">
        <f t="shared" si="19"/>
        <v>0</v>
      </c>
      <c r="N86" s="88">
        <f t="shared" si="20"/>
        <v>0</v>
      </c>
      <c r="O86" s="92">
        <f t="shared" si="21"/>
        <v>-30000</v>
      </c>
      <c r="P86" s="93">
        <f t="shared" si="22"/>
        <v>-1</v>
      </c>
      <c r="Q86" s="81"/>
    </row>
    <row r="87" spans="2:17" s="82" customFormat="1" ht="12.75" x14ac:dyDescent="0.2">
      <c r="B87" s="73"/>
      <c r="C87" s="83">
        <v>51301</v>
      </c>
      <c r="D87" s="84" t="s">
        <v>90</v>
      </c>
      <c r="E87" s="85">
        <f>IFERROR(INDEX('2024'!$C$109:$AC$201,MATCH($C87,'2024'!$C$109:$C$201,0),19),0)</f>
        <v>40600.960000000014</v>
      </c>
      <c r="F87" s="86">
        <f>IFERROR(INDEX('2024'!$C$7:$AC$99,MATCH($C87,'2024'!$C$7:$C$99,0),19),0)</f>
        <v>14875.329999999994</v>
      </c>
      <c r="G87" s="87">
        <f t="shared" si="15"/>
        <v>0.36637877528019014</v>
      </c>
      <c r="H87" s="88">
        <f t="shared" si="16"/>
        <v>2.1147753767415402E-6</v>
      </c>
      <c r="I87" s="89">
        <f t="shared" si="17"/>
        <v>-25725.630000000019</v>
      </c>
      <c r="J87" s="90">
        <f t="shared" si="18"/>
        <v>-0.63362122471980986</v>
      </c>
      <c r="K87" s="91">
        <f>VLOOKUP($C87,'2024'!$C$110:$U$201,VLOOKUP($L$4,Master!$D$9:$G$20,4,FALSE),FALSE)</f>
        <v>40600.960000000014</v>
      </c>
      <c r="L87" s="92">
        <f>VLOOKUP($C87,'2024'!$C$8:$U$100,VLOOKUP($L$4,Master!$D$9:$G$20,4,FALSE),FALSE)</f>
        <v>14875.329999999994</v>
      </c>
      <c r="M87" s="92">
        <f t="shared" si="19"/>
        <v>0.36637877528019014</v>
      </c>
      <c r="N87" s="88">
        <f t="shared" si="20"/>
        <v>2.1147753767415402E-6</v>
      </c>
      <c r="O87" s="92">
        <f t="shared" si="21"/>
        <v>-25725.630000000019</v>
      </c>
      <c r="P87" s="93">
        <f t="shared" si="22"/>
        <v>-0.63362122471980986</v>
      </c>
      <c r="Q87" s="81"/>
    </row>
    <row r="88" spans="2:17" s="82" customFormat="1" ht="12.75" x14ac:dyDescent="0.2">
      <c r="B88" s="73"/>
      <c r="C88" s="83">
        <v>51401</v>
      </c>
      <c r="D88" s="84" t="s">
        <v>91</v>
      </c>
      <c r="E88" s="85">
        <f>IFERROR(INDEX('2024'!$C$109:$AC$201,MATCH($C88,'2024'!$C$109:$C$201,0),19),0)</f>
        <v>7254.7499999999991</v>
      </c>
      <c r="F88" s="86">
        <f>IFERROR(INDEX('2024'!$C$7:$AC$99,MATCH($C88,'2024'!$C$7:$C$99,0),19),0)</f>
        <v>6933.43</v>
      </c>
      <c r="G88" s="87">
        <f t="shared" si="15"/>
        <v>0.95570901822943599</v>
      </c>
      <c r="H88" s="88">
        <f t="shared" si="16"/>
        <v>9.8570230309923238E-7</v>
      </c>
      <c r="I88" s="89">
        <f t="shared" si="17"/>
        <v>-321.3199999999988</v>
      </c>
      <c r="J88" s="90">
        <f t="shared" si="18"/>
        <v>-4.4290981770563953E-2</v>
      </c>
      <c r="K88" s="91">
        <f>VLOOKUP($C88,'2024'!$C$110:$U$201,VLOOKUP($L$4,Master!$D$9:$G$20,4,FALSE),FALSE)</f>
        <v>7254.7499999999991</v>
      </c>
      <c r="L88" s="92">
        <f>VLOOKUP($C88,'2024'!$C$8:$U$100,VLOOKUP($L$4,Master!$D$9:$G$20,4,FALSE),FALSE)</f>
        <v>6933.43</v>
      </c>
      <c r="M88" s="92">
        <f t="shared" si="19"/>
        <v>0.95570901822943599</v>
      </c>
      <c r="N88" s="88">
        <f t="shared" si="20"/>
        <v>9.8570230309923238E-7</v>
      </c>
      <c r="O88" s="92">
        <f t="shared" si="21"/>
        <v>-321.3199999999988</v>
      </c>
      <c r="P88" s="93">
        <f t="shared" si="22"/>
        <v>-4.4290981770563953E-2</v>
      </c>
      <c r="Q88" s="81"/>
    </row>
    <row r="89" spans="2:17" s="82" customFormat="1" ht="12.75" x14ac:dyDescent="0.2">
      <c r="B89" s="73"/>
      <c r="C89" s="83">
        <v>51601</v>
      </c>
      <c r="D89" s="84" t="s">
        <v>92</v>
      </c>
      <c r="E89" s="85">
        <f>IFERROR(INDEX('2024'!$C$109:$AC$201,MATCH($C89,'2024'!$C$109:$C$201,0),19),0)</f>
        <v>41776.090000000011</v>
      </c>
      <c r="F89" s="86">
        <f>IFERROR(INDEX('2024'!$C$7:$AC$99,MATCH($C89,'2024'!$C$7:$C$99,0),19),0)</f>
        <v>32243.270000000011</v>
      </c>
      <c r="G89" s="87">
        <f t="shared" si="15"/>
        <v>0.77181157930289801</v>
      </c>
      <c r="H89" s="88">
        <f t="shared" si="16"/>
        <v>4.583916690361105E-6</v>
      </c>
      <c r="I89" s="89">
        <f t="shared" si="17"/>
        <v>-9532.82</v>
      </c>
      <c r="J89" s="90">
        <f t="shared" si="18"/>
        <v>-0.22818842069710202</v>
      </c>
      <c r="K89" s="91">
        <f>VLOOKUP($C89,'2024'!$C$110:$U$201,VLOOKUP($L$4,Master!$D$9:$G$20,4,FALSE),FALSE)</f>
        <v>41776.090000000011</v>
      </c>
      <c r="L89" s="92">
        <f>VLOOKUP($C89,'2024'!$C$8:$U$100,VLOOKUP($L$4,Master!$D$9:$G$20,4,FALSE),FALSE)</f>
        <v>32243.270000000011</v>
      </c>
      <c r="M89" s="92">
        <f t="shared" si="19"/>
        <v>0.77181157930289801</v>
      </c>
      <c r="N89" s="88">
        <f t="shared" si="20"/>
        <v>4.583916690361105E-6</v>
      </c>
      <c r="O89" s="92">
        <f t="shared" si="21"/>
        <v>-9532.82</v>
      </c>
      <c r="P89" s="93">
        <f t="shared" si="22"/>
        <v>-0.22818842069710202</v>
      </c>
      <c r="Q89" s="81"/>
    </row>
    <row r="90" spans="2:17" s="82" customFormat="1" ht="12.75" x14ac:dyDescent="0.2">
      <c r="B90" s="73"/>
      <c r="C90" s="83">
        <v>51801</v>
      </c>
      <c r="D90" s="84" t="s">
        <v>93</v>
      </c>
      <c r="E90" s="85">
        <f>IFERROR(INDEX('2024'!$C$109:$AC$201,MATCH($C90,'2024'!$C$109:$C$201,0),19),0)</f>
        <v>1559476.36</v>
      </c>
      <c r="F90" s="86">
        <f>IFERROR(INDEX('2024'!$C$7:$AC$99,MATCH($C90,'2024'!$C$7:$C$99,0),19),0)</f>
        <v>0</v>
      </c>
      <c r="G90" s="87">
        <f t="shared" si="15"/>
        <v>0</v>
      </c>
      <c r="H90" s="88">
        <f t="shared" si="16"/>
        <v>0</v>
      </c>
      <c r="I90" s="89">
        <f t="shared" si="17"/>
        <v>-1559476.36</v>
      </c>
      <c r="J90" s="90">
        <f t="shared" si="18"/>
        <v>-1</v>
      </c>
      <c r="K90" s="91">
        <f>VLOOKUP($C90,'2024'!$C$110:$U$201,VLOOKUP($L$4,Master!$D$9:$G$20,4,FALSE),FALSE)</f>
        <v>1559476.36</v>
      </c>
      <c r="L90" s="92">
        <f>VLOOKUP($C90,'2024'!$C$8:$U$100,VLOOKUP($L$4,Master!$D$9:$G$20,4,FALSE),FALSE)</f>
        <v>0</v>
      </c>
      <c r="M90" s="92">
        <f t="shared" si="19"/>
        <v>0</v>
      </c>
      <c r="N90" s="88">
        <f t="shared" si="20"/>
        <v>0</v>
      </c>
      <c r="O90" s="92">
        <f t="shared" si="21"/>
        <v>-1559476.36</v>
      </c>
      <c r="P90" s="93">
        <f t="shared" si="22"/>
        <v>-1</v>
      </c>
      <c r="Q90" s="81"/>
    </row>
    <row r="91" spans="2:17" s="82" customFormat="1" ht="25.5" x14ac:dyDescent="0.2">
      <c r="B91" s="73"/>
      <c r="C91" s="83">
        <v>51901</v>
      </c>
      <c r="D91" s="84" t="s">
        <v>94</v>
      </c>
      <c r="E91" s="85">
        <f>IFERROR(INDEX('2024'!$C$109:$AC$201,MATCH($C91,'2024'!$C$109:$C$201,0),19),0)</f>
        <v>34135.670000000013</v>
      </c>
      <c r="F91" s="86">
        <f>IFERROR(INDEX('2024'!$C$7:$AC$99,MATCH($C91,'2024'!$C$7:$C$99,0),19),0)</f>
        <v>20469.059999999998</v>
      </c>
      <c r="G91" s="87">
        <f t="shared" si="15"/>
        <v>0.59963844271988775</v>
      </c>
      <c r="H91" s="88">
        <f t="shared" si="16"/>
        <v>2.9100170599943132E-6</v>
      </c>
      <c r="I91" s="89">
        <f t="shared" si="17"/>
        <v>-13666.610000000015</v>
      </c>
      <c r="J91" s="90">
        <f t="shared" si="18"/>
        <v>-0.40036155728011225</v>
      </c>
      <c r="K91" s="91">
        <f>VLOOKUP($C91,'2024'!$C$110:$U$201,VLOOKUP($L$4,Master!$D$9:$G$20,4,FALSE),FALSE)</f>
        <v>34135.670000000013</v>
      </c>
      <c r="L91" s="92">
        <f>VLOOKUP($C91,'2024'!$C$8:$U$100,VLOOKUP($L$4,Master!$D$9:$G$20,4,FALSE),FALSE)</f>
        <v>20469.059999999998</v>
      </c>
      <c r="M91" s="92">
        <f t="shared" si="19"/>
        <v>0.59963844271988775</v>
      </c>
      <c r="N91" s="88">
        <f t="shared" si="20"/>
        <v>2.9100170599943132E-6</v>
      </c>
      <c r="O91" s="92">
        <f t="shared" si="21"/>
        <v>-13666.610000000015</v>
      </c>
      <c r="P91" s="93">
        <f t="shared" si="22"/>
        <v>-0.40036155728011225</v>
      </c>
      <c r="Q91" s="81"/>
    </row>
    <row r="92" spans="2:17" s="82" customFormat="1" ht="12.75" x14ac:dyDescent="0.2">
      <c r="B92" s="73"/>
      <c r="C92" s="94">
        <v>52001</v>
      </c>
      <c r="D92" s="95" t="s">
        <v>95</v>
      </c>
      <c r="E92" s="96">
        <f>IFERROR(INDEX('2024'!$C$109:$AC$201,MATCH($C92,'2024'!$C$109:$C$201,0),19),0)</f>
        <v>166586.06</v>
      </c>
      <c r="F92" s="97">
        <f>IFERROR(INDEX('2024'!$C$7:$AC$99,MATCH($C92,'2024'!$C$7:$C$99,0),19),0)</f>
        <v>111779.54000000001</v>
      </c>
      <c r="G92" s="98">
        <f t="shared" si="15"/>
        <v>0.67100176329279904</v>
      </c>
      <c r="H92" s="99">
        <f t="shared" si="16"/>
        <v>1.58913193062269E-5</v>
      </c>
      <c r="I92" s="100">
        <f t="shared" si="17"/>
        <v>-54806.51999999999</v>
      </c>
      <c r="J92" s="101">
        <f t="shared" si="18"/>
        <v>-0.32899823670720102</v>
      </c>
      <c r="K92" s="102">
        <f>VLOOKUP($C92,'2024'!$C$110:$U$201,VLOOKUP($L$4,Master!$D$9:$G$20,4,FALSE),FALSE)</f>
        <v>166586.06</v>
      </c>
      <c r="L92" s="104">
        <f>VLOOKUP($C92,'2024'!$C$8:$U$100,VLOOKUP($L$4,Master!$D$9:$G$20,4,FALSE),FALSE)</f>
        <v>111779.54000000001</v>
      </c>
      <c r="M92" s="103">
        <f t="shared" si="19"/>
        <v>0.67100176329279904</v>
      </c>
      <c r="N92" s="99">
        <f t="shared" si="20"/>
        <v>1.58913193062269E-5</v>
      </c>
      <c r="O92" s="104">
        <f t="shared" si="21"/>
        <v>-54806.51999999999</v>
      </c>
      <c r="P92" s="105">
        <f t="shared" si="22"/>
        <v>-0.32899823670720102</v>
      </c>
      <c r="Q92" s="81"/>
    </row>
    <row r="93" spans="2:17" s="82" customFormat="1" ht="12.75" x14ac:dyDescent="0.2">
      <c r="B93" s="73"/>
      <c r="C93" s="94">
        <v>52301</v>
      </c>
      <c r="D93" s="95" t="s">
        <v>96</v>
      </c>
      <c r="E93" s="96">
        <f>IFERROR(INDEX('2024'!$C$109:$AC$201,MATCH($C93,'2024'!$C$109:$C$201,0),19),0)</f>
        <v>37224.039999999994</v>
      </c>
      <c r="F93" s="97">
        <f>IFERROR(INDEX('2024'!$C$7:$AC$99,MATCH($C93,'2024'!$C$7:$C$99,0),19),0)</f>
        <v>27153.619999999995</v>
      </c>
      <c r="G93" s="98">
        <f t="shared" si="15"/>
        <v>0.72946461480269198</v>
      </c>
      <c r="H93" s="99">
        <f t="shared" si="16"/>
        <v>3.8603383565538807E-6</v>
      </c>
      <c r="I93" s="100">
        <f t="shared" si="17"/>
        <v>-10070.419999999998</v>
      </c>
      <c r="J93" s="101">
        <f t="shared" si="18"/>
        <v>-0.27053538519730796</v>
      </c>
      <c r="K93" s="102">
        <f>VLOOKUP($C93,'2024'!$C$110:$U$201,VLOOKUP($L$4,Master!$D$9:$G$20,4,FALSE),FALSE)</f>
        <v>37224.039999999994</v>
      </c>
      <c r="L93" s="104">
        <f>VLOOKUP($C93,'2024'!$C$8:$U$100,VLOOKUP($L$4,Master!$D$9:$G$20,4,FALSE),FALSE)</f>
        <v>27153.619999999995</v>
      </c>
      <c r="M93" s="104">
        <f t="shared" si="19"/>
        <v>0.72946461480269198</v>
      </c>
      <c r="N93" s="99">
        <f t="shared" si="20"/>
        <v>3.8603383565538807E-6</v>
      </c>
      <c r="O93" s="104">
        <f t="shared" si="21"/>
        <v>-10070.419999999998</v>
      </c>
      <c r="P93" s="105">
        <f t="shared" si="22"/>
        <v>-0.27053538519730796</v>
      </c>
      <c r="Q93" s="81"/>
    </row>
    <row r="94" spans="2:17" s="82" customFormat="1" ht="12.75" x14ac:dyDescent="0.2">
      <c r="B94" s="73"/>
      <c r="C94" s="94">
        <v>52401</v>
      </c>
      <c r="D94" s="95" t="s">
        <v>97</v>
      </c>
      <c r="E94" s="96">
        <f>IFERROR(INDEX('2024'!$C$109:$AC$201,MATCH($C94,'2024'!$C$109:$C$201,0),19),0)</f>
        <v>0</v>
      </c>
      <c r="F94" s="97">
        <f>IFERROR(INDEX('2024'!$C$7:$AC$99,MATCH($C94,'2024'!$C$7:$C$99,0),19),0)</f>
        <v>0</v>
      </c>
      <c r="G94" s="98">
        <f t="shared" ref="G94:G100" si="23">IFERROR(F94/E94,0)</f>
        <v>0</v>
      </c>
      <c r="H94" s="99">
        <f t="shared" ref="H94:H100" si="24">F94/$D$4</f>
        <v>0</v>
      </c>
      <c r="I94" s="100">
        <f t="shared" ref="I94:I100" si="25">F94-E94</f>
        <v>0</v>
      </c>
      <c r="J94" s="101">
        <f t="shared" ref="J94:J100" si="26">IFERROR(I94/E94,0)</f>
        <v>0</v>
      </c>
      <c r="K94" s="102">
        <f>VLOOKUP($C94,'2024'!$C$110:$U$201,VLOOKUP($L$4,Master!$D$9:$G$20,4,FALSE),FALSE)</f>
        <v>0</v>
      </c>
      <c r="L94" s="104">
        <f>VLOOKUP($C94,'2024'!$C$8:$U$100,VLOOKUP($L$4,Master!$D$9:$G$20,4,FALSE),FALSE)</f>
        <v>0</v>
      </c>
      <c r="M94" s="104">
        <f t="shared" ref="M94:M100" si="27">IFERROR(L94/K94,0)</f>
        <v>0</v>
      </c>
      <c r="N94" s="99">
        <f t="shared" ref="N94:N100" si="28">L94/$D$4</f>
        <v>0</v>
      </c>
      <c r="O94" s="104">
        <f t="shared" ref="O94:O100" si="29">L94-K94</f>
        <v>0</v>
      </c>
      <c r="P94" s="105">
        <f t="shared" ref="P94:P100" si="30">IFERROR(O94/K94,0)</f>
        <v>0</v>
      </c>
      <c r="Q94" s="81"/>
    </row>
    <row r="95" spans="2:17" s="82" customFormat="1" ht="12.75" x14ac:dyDescent="0.2">
      <c r="B95" s="73"/>
      <c r="C95" s="94">
        <v>52601</v>
      </c>
      <c r="D95" s="95" t="s">
        <v>98</v>
      </c>
      <c r="E95" s="96">
        <f>IFERROR(INDEX('2024'!$C$109:$AC$201,MATCH($C95,'2024'!$C$109:$C$201,0),19),0)</f>
        <v>67644.549999999988</v>
      </c>
      <c r="F95" s="97">
        <f>IFERROR(INDEX('2024'!$C$7:$AC$99,MATCH($C95,'2024'!$C$7:$C$99,0),19),0)</f>
        <v>13406.570000000003</v>
      </c>
      <c r="G95" s="98">
        <f t="shared" si="23"/>
        <v>0.19819142857776428</v>
      </c>
      <c r="H95" s="99">
        <f t="shared" si="24"/>
        <v>1.9059667330110895E-6</v>
      </c>
      <c r="I95" s="100">
        <f t="shared" si="25"/>
        <v>-54237.979999999981</v>
      </c>
      <c r="J95" s="101">
        <f t="shared" si="26"/>
        <v>-0.80180857142223561</v>
      </c>
      <c r="K95" s="102">
        <f>VLOOKUP($C95,'2024'!$C$110:$U$201,VLOOKUP($L$4,Master!$D$9:$G$20,4,FALSE),FALSE)</f>
        <v>67644.549999999988</v>
      </c>
      <c r="L95" s="104">
        <f>VLOOKUP($C95,'2024'!$C$8:$U$100,VLOOKUP($L$4,Master!$D$9:$G$20,4,FALSE),FALSE)</f>
        <v>13406.570000000003</v>
      </c>
      <c r="M95" s="104">
        <f t="shared" si="27"/>
        <v>0.19819142857776428</v>
      </c>
      <c r="N95" s="99">
        <f t="shared" si="28"/>
        <v>1.9059667330110895E-6</v>
      </c>
      <c r="O95" s="104">
        <f t="shared" si="29"/>
        <v>-54237.979999999981</v>
      </c>
      <c r="P95" s="105">
        <f t="shared" si="30"/>
        <v>-0.80180857142223561</v>
      </c>
      <c r="Q95" s="81"/>
    </row>
    <row r="96" spans="2:17" s="82" customFormat="1" ht="12.75" x14ac:dyDescent="0.2">
      <c r="B96" s="73"/>
      <c r="C96" s="94">
        <v>60101</v>
      </c>
      <c r="D96" s="95" t="s">
        <v>99</v>
      </c>
      <c r="E96" s="96">
        <f>IFERROR(INDEX('2024'!$C$109:$AC$201,MATCH($C96,'2024'!$C$109:$C$201,0),19),0)</f>
        <v>51975256.760000005</v>
      </c>
      <c r="F96" s="97">
        <f>IFERROR(INDEX('2024'!$C$7:$AC$99,MATCH($C96,'2024'!$C$7:$C$99,0),19),0)</f>
        <v>45088250.44000002</v>
      </c>
      <c r="G96" s="98">
        <f t="shared" si="23"/>
        <v>0.86749452048305797</v>
      </c>
      <c r="H96" s="99">
        <f t="shared" si="24"/>
        <v>6.4100441342052911E-3</v>
      </c>
      <c r="I96" s="100">
        <f t="shared" si="25"/>
        <v>-6887006.3199999854</v>
      </c>
      <c r="J96" s="101">
        <f t="shared" si="26"/>
        <v>-0.13250547951694205</v>
      </c>
      <c r="K96" s="102">
        <f>VLOOKUP($C96,'2024'!$C$110:$U$201,VLOOKUP($L$4,Master!$D$9:$G$20,4,FALSE),FALSE)</f>
        <v>51975256.760000005</v>
      </c>
      <c r="L96" s="104">
        <f>VLOOKUP($C96,'2024'!$C$8:$U$100,VLOOKUP($L$4,Master!$D$9:$G$20,4,FALSE),FALSE)</f>
        <v>45088250.44000002</v>
      </c>
      <c r="M96" s="104">
        <f t="shared" si="27"/>
        <v>0.86749452048305797</v>
      </c>
      <c r="N96" s="99">
        <f t="shared" si="28"/>
        <v>6.4100441342052911E-3</v>
      </c>
      <c r="O96" s="104">
        <f t="shared" si="29"/>
        <v>-6887006.3199999854</v>
      </c>
      <c r="P96" s="105">
        <f t="shared" si="30"/>
        <v>-0.13250547951694205</v>
      </c>
      <c r="Q96" s="81"/>
    </row>
    <row r="97" spans="2:17" s="82" customFormat="1" ht="12.75" x14ac:dyDescent="0.2">
      <c r="B97" s="73"/>
      <c r="C97" s="94">
        <v>60201</v>
      </c>
      <c r="D97" s="95" t="s">
        <v>100</v>
      </c>
      <c r="E97" s="96">
        <f>IFERROR(INDEX('2024'!$C$109:$AC$201,MATCH($C97,'2024'!$C$109:$C$201,0),19),0)</f>
        <v>19679370.145</v>
      </c>
      <c r="F97" s="97">
        <f>IFERROR(INDEX('2024'!$C$7:$AC$99,MATCH($C97,'2024'!$C$7:$C$99,0),19),0)</f>
        <v>17592987.049999997</v>
      </c>
      <c r="G97" s="98">
        <f t="shared" si="23"/>
        <v>0.89398120571810591</v>
      </c>
      <c r="H97" s="99">
        <f t="shared" si="24"/>
        <v>2.5011354918965021E-3</v>
      </c>
      <c r="I97" s="100">
        <f t="shared" si="25"/>
        <v>-2086383.0950000025</v>
      </c>
      <c r="J97" s="101">
        <f t="shared" si="26"/>
        <v>-0.10601879428189405</v>
      </c>
      <c r="K97" s="102">
        <f>VLOOKUP($C97,'2024'!$C$110:$U$201,VLOOKUP($L$4,Master!$D$9:$G$20,4,FALSE),FALSE)</f>
        <v>19679370.145</v>
      </c>
      <c r="L97" s="104">
        <f>VLOOKUP($C97,'2024'!$C$8:$U$100,VLOOKUP($L$4,Master!$D$9:$G$20,4,FALSE),FALSE)</f>
        <v>17592987.049999997</v>
      </c>
      <c r="M97" s="104">
        <f t="shared" si="27"/>
        <v>0.89398120571810591</v>
      </c>
      <c r="N97" s="99">
        <f t="shared" si="28"/>
        <v>2.5011354918965021E-3</v>
      </c>
      <c r="O97" s="104">
        <f t="shared" si="29"/>
        <v>-2086383.0950000025</v>
      </c>
      <c r="P97" s="105">
        <f t="shared" si="30"/>
        <v>-0.10601879428189405</v>
      </c>
      <c r="Q97" s="81"/>
    </row>
    <row r="98" spans="2:17" s="82" customFormat="1" ht="12.75" x14ac:dyDescent="0.2">
      <c r="B98" s="73"/>
      <c r="C98" s="94">
        <v>60301</v>
      </c>
      <c r="D98" s="95" t="s">
        <v>101</v>
      </c>
      <c r="E98" s="96">
        <f>IFERROR(INDEX('2024'!$C$109:$AC$201,MATCH($C98,'2024'!$C$109:$C$201,0),19),0)</f>
        <v>4446116.3500000006</v>
      </c>
      <c r="F98" s="97">
        <f>IFERROR(INDEX('2024'!$C$7:$AC$99,MATCH($C98,'2024'!$C$7:$C$99,0),19),0)</f>
        <v>1610157.3499999992</v>
      </c>
      <c r="G98" s="98">
        <f t="shared" si="23"/>
        <v>0.36214917092756671</v>
      </c>
      <c r="H98" s="99">
        <f t="shared" si="24"/>
        <v>2.289106269547909E-4</v>
      </c>
      <c r="I98" s="100">
        <f t="shared" si="25"/>
        <v>-2835959.0000000014</v>
      </c>
      <c r="J98" s="101">
        <f t="shared" si="26"/>
        <v>-0.63785082907243329</v>
      </c>
      <c r="K98" s="102">
        <f>VLOOKUP($C98,'2024'!$C$110:$U$201,VLOOKUP($L$4,Master!$D$9:$G$20,4,FALSE),FALSE)</f>
        <v>4446116.3500000006</v>
      </c>
      <c r="L98" s="104">
        <f>VLOOKUP($C98,'2024'!$C$8:$U$100,VLOOKUP($L$4,Master!$D$9:$G$20,4,FALSE),FALSE)</f>
        <v>1610157.3499999992</v>
      </c>
      <c r="M98" s="104">
        <f t="shared" si="27"/>
        <v>0.36214917092756671</v>
      </c>
      <c r="N98" s="99">
        <f t="shared" si="28"/>
        <v>2.289106269547909E-4</v>
      </c>
      <c r="O98" s="104">
        <f t="shared" si="29"/>
        <v>-2835959.0000000014</v>
      </c>
      <c r="P98" s="105">
        <f t="shared" si="30"/>
        <v>-0.63785082907243329</v>
      </c>
      <c r="Q98" s="81"/>
    </row>
    <row r="99" spans="2:17" s="82" customFormat="1" ht="12.75" x14ac:dyDescent="0.2">
      <c r="B99" s="73"/>
      <c r="C99" s="94">
        <v>60501</v>
      </c>
      <c r="D99" s="95" t="s">
        <v>102</v>
      </c>
      <c r="E99" s="96">
        <f>IFERROR(INDEX('2024'!$C$109:$AC$201,MATCH($C99,'2024'!$C$109:$C$201,0),19),0)</f>
        <v>19407.879999999997</v>
      </c>
      <c r="F99" s="97">
        <f>IFERROR(INDEX('2024'!$C$7:$AC$99,MATCH($C99,'2024'!$C$7:$C$99,0),19),0)</f>
        <v>7906.9699999999984</v>
      </c>
      <c r="G99" s="98">
        <f t="shared" si="23"/>
        <v>0.40741028901662624</v>
      </c>
      <c r="H99" s="99">
        <f t="shared" si="24"/>
        <v>1.1241071936309353E-6</v>
      </c>
      <c r="I99" s="100">
        <f t="shared" si="25"/>
        <v>-11500.91</v>
      </c>
      <c r="J99" s="101">
        <f t="shared" si="26"/>
        <v>-0.59258971098337387</v>
      </c>
      <c r="K99" s="102">
        <f>VLOOKUP($C99,'2024'!$C$110:$U$201,VLOOKUP($L$4,Master!$D$9:$G$20,4,FALSE),FALSE)</f>
        <v>19407.879999999997</v>
      </c>
      <c r="L99" s="104">
        <f>VLOOKUP($C99,'2024'!$C$8:$U$100,VLOOKUP($L$4,Master!$D$9:$G$20,4,FALSE),FALSE)</f>
        <v>7906.9699999999984</v>
      </c>
      <c r="M99" s="104">
        <f t="shared" si="27"/>
        <v>0.40741028901662624</v>
      </c>
      <c r="N99" s="99">
        <f t="shared" si="28"/>
        <v>1.1241071936309353E-6</v>
      </c>
      <c r="O99" s="104">
        <f t="shared" si="29"/>
        <v>-11500.91</v>
      </c>
      <c r="P99" s="105">
        <f t="shared" si="30"/>
        <v>-0.59258971098337387</v>
      </c>
      <c r="Q99" s="81"/>
    </row>
    <row r="100" spans="2:17" s="82" customFormat="1" ht="13.5" thickBot="1" x14ac:dyDescent="0.25">
      <c r="B100" s="73"/>
      <c r="C100" s="94">
        <v>60601</v>
      </c>
      <c r="D100" s="95" t="s">
        <v>103</v>
      </c>
      <c r="E100" s="96">
        <f>IFERROR(INDEX('2024'!$C$109:$AC$201,MATCH($C100,'2024'!$C$109:$C$201,0),19),0)</f>
        <v>105928.20000000001</v>
      </c>
      <c r="F100" s="97">
        <f>IFERROR(INDEX('2024'!$C$7:$AC$99,MATCH($C100,'2024'!$C$7:$C$99,0),19),0)</f>
        <v>11388.29</v>
      </c>
      <c r="G100" s="98">
        <f t="shared" si="23"/>
        <v>0.10750952059980251</v>
      </c>
      <c r="H100" s="99">
        <f t="shared" si="24"/>
        <v>1.6190346886551039E-6</v>
      </c>
      <c r="I100" s="100">
        <f t="shared" si="25"/>
        <v>-94539.91</v>
      </c>
      <c r="J100" s="101">
        <f t="shared" si="26"/>
        <v>-0.89249047940019743</v>
      </c>
      <c r="K100" s="102">
        <f>VLOOKUP($C100,'2024'!$C$110:$U$201,VLOOKUP($L$4,Master!$D$9:$G$20,4,FALSE),FALSE)</f>
        <v>105928.20000000001</v>
      </c>
      <c r="L100" s="104">
        <f>VLOOKUP($C100,'2024'!$C$8:$U$100,VLOOKUP($L$4,Master!$D$9:$G$20,4,FALSE),FALSE)</f>
        <v>11388.29</v>
      </c>
      <c r="M100" s="104">
        <f t="shared" si="27"/>
        <v>0.10750952059980251</v>
      </c>
      <c r="N100" s="99">
        <f t="shared" si="28"/>
        <v>1.6190346886551039E-6</v>
      </c>
      <c r="O100" s="104">
        <f t="shared" si="29"/>
        <v>-94539.91</v>
      </c>
      <c r="P100" s="105">
        <f t="shared" si="30"/>
        <v>-0.89249047940019743</v>
      </c>
      <c r="Q100" s="81"/>
    </row>
    <row r="101" spans="2:17" ht="16.5" thickTop="1" thickBot="1" x14ac:dyDescent="0.25">
      <c r="B101" s="106"/>
      <c r="C101" s="107"/>
      <c r="D101" s="108"/>
      <c r="E101" s="109"/>
      <c r="F101" s="109"/>
      <c r="G101" s="110"/>
      <c r="H101" s="110"/>
      <c r="I101" s="109"/>
      <c r="J101" s="110"/>
      <c r="K101" s="111"/>
      <c r="L101" s="109"/>
      <c r="M101" s="109"/>
      <c r="N101" s="110"/>
      <c r="O101" s="109"/>
      <c r="P101" s="110"/>
      <c r="Q101" s="112"/>
    </row>
    <row r="102" spans="2:17" ht="15.75" thickTop="1" x14ac:dyDescent="0.2"/>
    <row r="103" spans="2:17" x14ac:dyDescent="0.2">
      <c r="E103" s="118"/>
      <c r="F103" s="118"/>
      <c r="G103" s="119"/>
      <c r="H103" s="119"/>
      <c r="I103" s="120"/>
      <c r="J103" s="119"/>
      <c r="K103" s="118"/>
      <c r="L103" s="118"/>
      <c r="M103" s="118"/>
      <c r="N103" s="119"/>
      <c r="O103" s="120"/>
      <c r="P103" s="119"/>
    </row>
    <row r="104" spans="2:17" x14ac:dyDescent="0.2">
      <c r="E104" s="121"/>
      <c r="F104" s="121"/>
    </row>
  </sheetData>
  <sheetProtection algorithmName="SHA-512" hashValue="WhPvWDMWxej7I5E4vgumq85NpnuNGBon0rN+teTfEELvNhEhkhQ6nqUC1zWadAadYBBE2f6hPDDyTuWej8vCDQ==" saltValue="Rot/ngwxDkh0X1TQYWgiKA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03"/>
  <sheetViews>
    <sheetView showGridLines="0" topLeftCell="A79" zoomScale="70" zoomScaleNormal="70" workbookViewId="0">
      <selection activeCell="E110" sqref="E110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hidden="1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129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104</v>
      </c>
      <c r="G5" s="125" t="s">
        <v>105</v>
      </c>
      <c r="H5" s="125" t="s">
        <v>106</v>
      </c>
      <c r="I5" s="125" t="s">
        <v>107</v>
      </c>
      <c r="J5" s="125" t="s">
        <v>108</v>
      </c>
      <c r="K5" s="125" t="s">
        <v>109</v>
      </c>
      <c r="L5" s="125" t="s">
        <v>110</v>
      </c>
      <c r="M5" s="125" t="s">
        <v>111</v>
      </c>
      <c r="N5" s="125" t="s">
        <v>112</v>
      </c>
      <c r="O5" s="125" t="s">
        <v>113</v>
      </c>
      <c r="P5" s="125" t="s">
        <v>114</v>
      </c>
      <c r="Q5" s="125" t="s">
        <v>115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118</v>
      </c>
      <c r="D6" s="127" t="s">
        <v>116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121</v>
      </c>
      <c r="D7" s="185"/>
      <c r="E7" s="132">
        <f t="shared" ref="E7:Q7" si="0">SUM(E8:E100)</f>
        <v>166914948.37000003</v>
      </c>
      <c r="F7" s="132">
        <f t="shared" si="0"/>
        <v>0</v>
      </c>
      <c r="G7" s="132">
        <f t="shared" si="0"/>
        <v>0</v>
      </c>
      <c r="H7" s="132">
        <f t="shared" si="0"/>
        <v>0</v>
      </c>
      <c r="I7" s="132">
        <f t="shared" si="0"/>
        <v>0</v>
      </c>
      <c r="J7" s="132">
        <f t="shared" si="0"/>
        <v>0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166914948.37000003</v>
      </c>
      <c r="R7" s="133"/>
      <c r="S7" s="134"/>
      <c r="T7" s="131"/>
      <c r="U7" s="132">
        <f>SUM(U8:U100)</f>
        <v>166914948.37000003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92239.98000000001</v>
      </c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>
        <f>SUM(E8:P8)</f>
        <v>92239.98000000001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92239.98000000001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581551.87999999989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>
        <f t="shared" ref="Q9:Q60" si="1">SUM(E9:P9)</f>
        <v>581551.87999999989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581551.87999999989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19726.5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>
        <f t="shared" si="1"/>
        <v>19726.5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19726.5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0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>
        <f t="shared" si="1"/>
        <v>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77986.369999999966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>
        <f t="shared" si="1"/>
        <v>77986.369999999966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77986.369999999966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2069006.3099999994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>
        <f t="shared" si="1"/>
        <v>2069006.3099999994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2069006.3099999994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740069.23999999976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>
        <f t="shared" si="1"/>
        <v>740069.23999999976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740069.23999999976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19983.619999999995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>
        <f t="shared" si="1"/>
        <v>19983.619999999995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19983.619999999995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259171.22999999992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>
        <f t="shared" si="1"/>
        <v>259171.22999999992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259171.22999999992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84304.49000000002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>
        <f t="shared" si="1"/>
        <v>84304.49000000002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84304.49000000002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26630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>
        <f t="shared" si="1"/>
        <v>26630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26630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29017.83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>
        <f t="shared" si="1"/>
        <v>29017.83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29017.83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>
        <f t="shared" si="1"/>
        <v>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102744.20000000006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>
        <f t="shared" si="1"/>
        <v>102744.20000000006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102744.20000000006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646327.50999999989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>
        <f t="shared" si="1"/>
        <v>646327.50999999989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646327.50999999989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17405.989999999998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>
        <f t="shared" si="1"/>
        <v>17405.989999999998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17405.989999999998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7493344.5199999977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>
        <f t="shared" si="1"/>
        <v>7493344.5199999977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7493344.5199999977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2919383.9900000007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>
        <f t="shared" si="1"/>
        <v>2919383.9900000007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2919383.9900000007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30323.399999999991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>
        <f t="shared" si="1"/>
        <v>30323.399999999991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30323.399999999991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40674155.23999998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>
        <f t="shared" si="1"/>
        <v>40674155.23999998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40674155.23999998</v>
      </c>
      <c r="V28" s="133"/>
    </row>
    <row r="29" spans="2:22" x14ac:dyDescent="0.2">
      <c r="B29" s="131"/>
      <c r="C29" s="135">
        <v>40503</v>
      </c>
      <c r="D29" s="136" t="s">
        <v>131</v>
      </c>
      <c r="E29" s="137">
        <v>652458.78000000026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>
        <f t="shared" si="1"/>
        <v>652458.78000000026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652458.78000000026</v>
      </c>
      <c r="V29" s="133"/>
    </row>
    <row r="30" spans="2:22" x14ac:dyDescent="0.2">
      <c r="B30" s="131"/>
      <c r="C30" s="135">
        <v>40504</v>
      </c>
      <c r="D30" s="136" t="s">
        <v>132</v>
      </c>
      <c r="E30" s="137">
        <v>589823.88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>
        <f t="shared" si="1"/>
        <v>589823.88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589823.88</v>
      </c>
      <c r="V30" s="133"/>
    </row>
    <row r="31" spans="2:22" x14ac:dyDescent="0.2">
      <c r="B31" s="131"/>
      <c r="C31" s="135">
        <v>40510</v>
      </c>
      <c r="D31" s="136" t="s">
        <v>40</v>
      </c>
      <c r="E31" s="137">
        <v>123702.43000000001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>
        <f t="shared" si="1"/>
        <v>123702.43000000001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123702.43000000001</v>
      </c>
      <c r="V31" s="133"/>
    </row>
    <row r="32" spans="2:22" x14ac:dyDescent="0.2">
      <c r="B32" s="131"/>
      <c r="C32" s="135">
        <v>40514</v>
      </c>
      <c r="D32" s="136" t="s">
        <v>41</v>
      </c>
      <c r="E32" s="137">
        <v>20776.070000000003</v>
      </c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>
        <f t="shared" si="1"/>
        <v>20776.070000000003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20776.070000000003</v>
      </c>
      <c r="V32" s="133"/>
    </row>
    <row r="33" spans="2:22" x14ac:dyDescent="0.2">
      <c r="B33" s="131"/>
      <c r="C33" s="135">
        <v>40515</v>
      </c>
      <c r="D33" s="136" t="s">
        <v>42</v>
      </c>
      <c r="E33" s="137">
        <v>130466.26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>
        <f t="shared" si="1"/>
        <v>130466.26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130466.26</v>
      </c>
      <c r="V33" s="133"/>
    </row>
    <row r="34" spans="2:22" x14ac:dyDescent="0.2">
      <c r="B34" s="131"/>
      <c r="C34" s="135">
        <v>40516</v>
      </c>
      <c r="D34" s="136" t="s">
        <v>43</v>
      </c>
      <c r="E34" s="137">
        <v>36666.99</v>
      </c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>
        <f t="shared" si="1"/>
        <v>36666.99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36666.99</v>
      </c>
      <c r="V34" s="133"/>
    </row>
    <row r="35" spans="2:22" x14ac:dyDescent="0.2">
      <c r="B35" s="131"/>
      <c r="C35" s="135">
        <v>40601</v>
      </c>
      <c r="D35" s="136" t="s">
        <v>46</v>
      </c>
      <c r="E35" s="137">
        <v>765127.15999999992</v>
      </c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>
        <f t="shared" si="1"/>
        <v>765127.15999999992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765127.15999999992</v>
      </c>
      <c r="V35" s="133"/>
    </row>
    <row r="36" spans="2:22" x14ac:dyDescent="0.2">
      <c r="B36" s="131"/>
      <c r="C36" s="135">
        <v>40603</v>
      </c>
      <c r="D36" s="136" t="s">
        <v>47</v>
      </c>
      <c r="E36" s="137">
        <v>9843.02</v>
      </c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>
        <f t="shared" si="1"/>
        <v>9843.02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9843.02</v>
      </c>
      <c r="V36" s="133"/>
    </row>
    <row r="37" spans="2:22" x14ac:dyDescent="0.2">
      <c r="B37" s="131"/>
      <c r="C37" s="135">
        <v>40701</v>
      </c>
      <c r="D37" s="136" t="s">
        <v>48</v>
      </c>
      <c r="E37" s="137">
        <v>16115228.259999983</v>
      </c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>
        <f t="shared" si="1"/>
        <v>16115228.259999983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16115228.259999983</v>
      </c>
      <c r="V37" s="133"/>
    </row>
    <row r="38" spans="2:22" x14ac:dyDescent="0.2">
      <c r="B38" s="131"/>
      <c r="C38" s="135">
        <v>40704</v>
      </c>
      <c r="D38" s="136" t="s">
        <v>49</v>
      </c>
      <c r="E38" s="137">
        <v>69856.810000000041</v>
      </c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>
        <f t="shared" si="1"/>
        <v>69856.810000000041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69856.810000000041</v>
      </c>
      <c r="V38" s="133"/>
    </row>
    <row r="39" spans="2:22" x14ac:dyDescent="0.2">
      <c r="B39" s="131"/>
      <c r="C39" s="135">
        <v>40705</v>
      </c>
      <c r="D39" s="136" t="s">
        <v>50</v>
      </c>
      <c r="E39" s="137">
        <v>58808.619999999995</v>
      </c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>
        <f t="shared" si="1"/>
        <v>58808.619999999995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58808.619999999995</v>
      </c>
      <c r="V39" s="133"/>
    </row>
    <row r="40" spans="2:22" x14ac:dyDescent="0.2">
      <c r="B40" s="131"/>
      <c r="C40" s="135">
        <v>40709</v>
      </c>
      <c r="D40" s="136" t="s">
        <v>51</v>
      </c>
      <c r="E40" s="137">
        <v>34796.109999999993</v>
      </c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>
        <f t="shared" si="1"/>
        <v>34796.109999999993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34796.109999999993</v>
      </c>
      <c r="V40" s="133"/>
    </row>
    <row r="41" spans="2:22" x14ac:dyDescent="0.2">
      <c r="B41" s="131"/>
      <c r="C41" s="135">
        <v>40710</v>
      </c>
      <c r="D41" s="136" t="s">
        <v>52</v>
      </c>
      <c r="E41" s="137">
        <v>18957.04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>
        <f t="shared" si="1"/>
        <v>18957.04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18957.04</v>
      </c>
      <c r="V41" s="133"/>
    </row>
    <row r="42" spans="2:22" x14ac:dyDescent="0.2">
      <c r="B42" s="131"/>
      <c r="C42" s="135">
        <v>40801</v>
      </c>
      <c r="D42" s="136" t="s">
        <v>55</v>
      </c>
      <c r="E42" s="137">
        <v>804155.35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>
        <f t="shared" si="1"/>
        <v>804155.35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804155.35</v>
      </c>
      <c r="V42" s="133"/>
    </row>
    <row r="43" spans="2:22" x14ac:dyDescent="0.2">
      <c r="B43" s="131"/>
      <c r="C43" s="135">
        <v>40802</v>
      </c>
      <c r="D43" s="136" t="s">
        <v>53</v>
      </c>
      <c r="E43" s="137">
        <v>158558.64999999997</v>
      </c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>
        <f t="shared" si="1"/>
        <v>158558.64999999997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158558.64999999997</v>
      </c>
      <c r="V43" s="133"/>
    </row>
    <row r="44" spans="2:22" x14ac:dyDescent="0.2">
      <c r="B44" s="131"/>
      <c r="C44" s="135">
        <v>40817</v>
      </c>
      <c r="D44" s="136" t="s">
        <v>54</v>
      </c>
      <c r="E44" s="137">
        <v>36899.640000000007</v>
      </c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>
        <f t="shared" si="1"/>
        <v>36899.640000000007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36899.640000000007</v>
      </c>
      <c r="V44" s="133"/>
    </row>
    <row r="45" spans="2:22" x14ac:dyDescent="0.2">
      <c r="B45" s="131"/>
      <c r="C45" s="135">
        <v>40901</v>
      </c>
      <c r="D45" s="136" t="s">
        <v>56</v>
      </c>
      <c r="E45" s="137">
        <v>161877.13000000003</v>
      </c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>
        <f t="shared" si="1"/>
        <v>161877.13000000003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161877.13000000003</v>
      </c>
      <c r="V45" s="133"/>
    </row>
    <row r="46" spans="2:22" x14ac:dyDescent="0.2">
      <c r="B46" s="131"/>
      <c r="C46" s="135">
        <v>40903</v>
      </c>
      <c r="D46" s="136" t="s">
        <v>75</v>
      </c>
      <c r="E46" s="137">
        <v>634432.55999999994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>
        <f t="shared" si="1"/>
        <v>634432.55999999994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634432.55999999994</v>
      </c>
      <c r="V46" s="133"/>
    </row>
    <row r="47" spans="2:22" x14ac:dyDescent="0.2">
      <c r="B47" s="131"/>
      <c r="C47" s="135">
        <v>40904</v>
      </c>
      <c r="D47" s="136" t="s">
        <v>57</v>
      </c>
      <c r="E47" s="137">
        <v>48668.450000000012</v>
      </c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>
        <f t="shared" si="1"/>
        <v>48668.450000000012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48668.450000000012</v>
      </c>
      <c r="V47" s="133"/>
    </row>
    <row r="48" spans="2:22" x14ac:dyDescent="0.2">
      <c r="B48" s="131"/>
      <c r="C48" s="135">
        <v>40911</v>
      </c>
      <c r="D48" s="136" t="s">
        <v>58</v>
      </c>
      <c r="E48" s="137">
        <v>40122.269999999997</v>
      </c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>
        <f t="shared" si="1"/>
        <v>40122.269999999997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40122.269999999997</v>
      </c>
      <c r="V48" s="133"/>
    </row>
    <row r="49" spans="2:22" x14ac:dyDescent="0.2">
      <c r="B49" s="131"/>
      <c r="C49" s="135">
        <v>40913</v>
      </c>
      <c r="D49" s="136" t="s">
        <v>60</v>
      </c>
      <c r="E49" s="137">
        <v>24205.24</v>
      </c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>
        <f t="shared" si="1"/>
        <v>24205.24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24205.24</v>
      </c>
      <c r="V49" s="133"/>
    </row>
    <row r="50" spans="2:22" x14ac:dyDescent="0.2">
      <c r="B50" s="131"/>
      <c r="C50" s="135">
        <v>41001</v>
      </c>
      <c r="D50" s="136" t="s">
        <v>61</v>
      </c>
      <c r="E50" s="137">
        <v>236358.73999999987</v>
      </c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>
        <f t="shared" si="1"/>
        <v>236358.73999999987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236358.73999999987</v>
      </c>
      <c r="V50" s="133"/>
    </row>
    <row r="51" spans="2:22" x14ac:dyDescent="0.2">
      <c r="B51" s="131"/>
      <c r="C51" s="135">
        <v>41002</v>
      </c>
      <c r="D51" s="136" t="s">
        <v>62</v>
      </c>
      <c r="E51" s="137">
        <v>64858.540000000008</v>
      </c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>
        <f t="shared" si="1"/>
        <v>64858.540000000008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64858.540000000008</v>
      </c>
      <c r="V51" s="133"/>
    </row>
    <row r="52" spans="2:22" x14ac:dyDescent="0.2">
      <c r="B52" s="131"/>
      <c r="C52" s="135">
        <v>41003</v>
      </c>
      <c r="D52" s="136" t="s">
        <v>63</v>
      </c>
      <c r="E52" s="137">
        <v>2465818.7599999998</v>
      </c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>
        <f t="shared" si="1"/>
        <v>2465818.7599999998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2465818.7599999998</v>
      </c>
      <c r="V52" s="133"/>
    </row>
    <row r="53" spans="2:22" x14ac:dyDescent="0.2">
      <c r="B53" s="131"/>
      <c r="C53" s="135">
        <v>41005</v>
      </c>
      <c r="D53" s="136" t="s">
        <v>64</v>
      </c>
      <c r="E53" s="137">
        <v>13785.789999999999</v>
      </c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>
        <f t="shared" si="1"/>
        <v>13785.789999999999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13785.789999999999</v>
      </c>
      <c r="V53" s="133"/>
    </row>
    <row r="54" spans="2:22" ht="38.25" x14ac:dyDescent="0.2">
      <c r="B54" s="131"/>
      <c r="C54" s="135">
        <v>41007</v>
      </c>
      <c r="D54" s="136" t="s">
        <v>65</v>
      </c>
      <c r="E54" s="137">
        <v>0</v>
      </c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>
        <f t="shared" si="1"/>
        <v>0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0</v>
      </c>
      <c r="V54" s="133"/>
    </row>
    <row r="55" spans="2:22" x14ac:dyDescent="0.2">
      <c r="B55" s="131"/>
      <c r="C55" s="135">
        <v>41101</v>
      </c>
      <c r="D55" s="136" t="s">
        <v>67</v>
      </c>
      <c r="E55" s="137">
        <v>254678.11999999994</v>
      </c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>
        <f t="shared" si="1"/>
        <v>254678.11999999994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254678.11999999994</v>
      </c>
      <c r="V55" s="133"/>
    </row>
    <row r="56" spans="2:22" x14ac:dyDescent="0.2">
      <c r="B56" s="131"/>
      <c r="C56" s="135">
        <v>41103</v>
      </c>
      <c r="D56" s="136" t="s">
        <v>68</v>
      </c>
      <c r="E56" s="137">
        <v>378893.38999999996</v>
      </c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>
        <f t="shared" si="1"/>
        <v>378893.38999999996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378893.38999999996</v>
      </c>
      <c r="V56" s="133"/>
    </row>
    <row r="57" spans="2:22" x14ac:dyDescent="0.2">
      <c r="B57" s="131"/>
      <c r="C57" s="135">
        <v>41104</v>
      </c>
      <c r="D57" s="136" t="s">
        <v>69</v>
      </c>
      <c r="E57" s="137">
        <v>10014.869999999999</v>
      </c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>
        <f t="shared" si="1"/>
        <v>10014.869999999999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10014.869999999999</v>
      </c>
      <c r="V57" s="133"/>
    </row>
    <row r="58" spans="2:22" x14ac:dyDescent="0.2">
      <c r="B58" s="131"/>
      <c r="C58" s="135">
        <v>41107</v>
      </c>
      <c r="D58" s="136" t="s">
        <v>70</v>
      </c>
      <c r="E58" s="137">
        <v>114657.65999999999</v>
      </c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>
        <f t="shared" si="1"/>
        <v>114657.65999999999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114657.65999999999</v>
      </c>
      <c r="V58" s="133"/>
    </row>
    <row r="59" spans="2:22" x14ac:dyDescent="0.2">
      <c r="B59" s="131"/>
      <c r="C59" s="135">
        <v>41301</v>
      </c>
      <c r="D59" s="136" t="s">
        <v>71</v>
      </c>
      <c r="E59" s="137">
        <v>92805.040000000008</v>
      </c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>
        <f t="shared" si="1"/>
        <v>92805.040000000008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92805.040000000008</v>
      </c>
      <c r="V59" s="133"/>
    </row>
    <row r="60" spans="2:22" x14ac:dyDescent="0.2">
      <c r="B60" s="131"/>
      <c r="C60" s="135">
        <v>41401</v>
      </c>
      <c r="D60" s="136" t="s">
        <v>72</v>
      </c>
      <c r="E60" s="137">
        <v>137913.68000000005</v>
      </c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>
        <f t="shared" si="1"/>
        <v>137913.68000000005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137913.68000000005</v>
      </c>
      <c r="V60" s="133"/>
    </row>
    <row r="61" spans="2:22" x14ac:dyDescent="0.2">
      <c r="B61" s="131"/>
      <c r="C61" s="135">
        <v>41501</v>
      </c>
      <c r="D61" s="136" t="s">
        <v>73</v>
      </c>
      <c r="E61" s="137">
        <v>508944.93000000005</v>
      </c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>
        <f t="shared" ref="Q61:Q90" si="2">SUM(E61:P61)</f>
        <v>508944.93000000005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508944.93000000005</v>
      </c>
      <c r="V61" s="133"/>
    </row>
    <row r="62" spans="2:22" x14ac:dyDescent="0.2">
      <c r="B62" s="131"/>
      <c r="C62" s="135">
        <v>41503</v>
      </c>
      <c r="D62" s="136" t="s">
        <v>133</v>
      </c>
      <c r="E62" s="137">
        <v>277615.52000000019</v>
      </c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>
        <f t="shared" si="2"/>
        <v>277615.52000000019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277615.52000000019</v>
      </c>
      <c r="V62" s="133"/>
    </row>
    <row r="63" spans="2:22" x14ac:dyDescent="0.2">
      <c r="B63" s="131"/>
      <c r="C63" s="135">
        <v>41505</v>
      </c>
      <c r="D63" s="136" t="s">
        <v>134</v>
      </c>
      <c r="E63" s="137">
        <v>162448.66</v>
      </c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>
        <f t="shared" ref="Q63:Q81" si="3">SUM(E63:P63)</f>
        <v>162448.66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162448.66</v>
      </c>
      <c r="V63" s="133"/>
    </row>
    <row r="64" spans="2:22" x14ac:dyDescent="0.2">
      <c r="B64" s="131"/>
      <c r="C64" s="135">
        <v>41506</v>
      </c>
      <c r="D64" s="136" t="s">
        <v>75</v>
      </c>
      <c r="E64" s="137">
        <v>0</v>
      </c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>
        <f t="shared" si="3"/>
        <v>0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33"/>
    </row>
    <row r="65" spans="2:22" x14ac:dyDescent="0.2">
      <c r="B65" s="131"/>
      <c r="C65" s="135">
        <v>41601</v>
      </c>
      <c r="D65" s="136" t="s">
        <v>77</v>
      </c>
      <c r="E65" s="137">
        <v>18557649.509999998</v>
      </c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>
        <f t="shared" si="3"/>
        <v>18557649.509999998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18557649.509999998</v>
      </c>
      <c r="V65" s="133"/>
    </row>
    <row r="66" spans="2:22" x14ac:dyDescent="0.2">
      <c r="B66" s="131"/>
      <c r="C66" s="135">
        <v>41603</v>
      </c>
      <c r="D66" s="136" t="s">
        <v>44</v>
      </c>
      <c r="E66" s="137">
        <v>1537.3500000000001</v>
      </c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>
        <f t="shared" si="3"/>
        <v>1537.3500000000001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1537.3500000000001</v>
      </c>
      <c r="V66" s="133"/>
    </row>
    <row r="67" spans="2:22" x14ac:dyDescent="0.2">
      <c r="B67" s="131"/>
      <c r="C67" s="135">
        <v>41604</v>
      </c>
      <c r="D67" s="136" t="s">
        <v>45</v>
      </c>
      <c r="E67" s="137">
        <v>25565.360000000001</v>
      </c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>
        <f t="shared" si="3"/>
        <v>25565.360000000001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25565.360000000001</v>
      </c>
      <c r="V67" s="133"/>
    </row>
    <row r="68" spans="2:22" x14ac:dyDescent="0.2">
      <c r="B68" s="131"/>
      <c r="C68" s="135">
        <v>41801</v>
      </c>
      <c r="D68" s="136" t="s">
        <v>78</v>
      </c>
      <c r="E68" s="137">
        <v>94357.37</v>
      </c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>
        <f t="shared" si="3"/>
        <v>94357.37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94357.37</v>
      </c>
      <c r="V68" s="133"/>
    </row>
    <row r="69" spans="2:22" x14ac:dyDescent="0.2">
      <c r="B69" s="131"/>
      <c r="C69" s="135">
        <v>42001</v>
      </c>
      <c r="D69" s="136" t="s">
        <v>79</v>
      </c>
      <c r="E69" s="137">
        <v>128230.95</v>
      </c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>
        <f t="shared" si="3"/>
        <v>128230.95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128230.95</v>
      </c>
      <c r="V69" s="133"/>
    </row>
    <row r="70" spans="2:22" x14ac:dyDescent="0.2">
      <c r="B70" s="131"/>
      <c r="C70" s="135">
        <v>42002</v>
      </c>
      <c r="D70" s="136" t="s">
        <v>80</v>
      </c>
      <c r="E70" s="137">
        <v>91905.459999999963</v>
      </c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>
        <f t="shared" si="3"/>
        <v>91905.459999999963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91905.459999999963</v>
      </c>
      <c r="V70" s="133"/>
    </row>
    <row r="71" spans="2:22" x14ac:dyDescent="0.2">
      <c r="B71" s="131"/>
      <c r="C71" s="135">
        <v>42004</v>
      </c>
      <c r="D71" s="136" t="s">
        <v>81</v>
      </c>
      <c r="E71" s="137">
        <v>437535.97</v>
      </c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>
        <f t="shared" si="3"/>
        <v>437535.97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437535.97</v>
      </c>
      <c r="V71" s="133"/>
    </row>
    <row r="72" spans="2:22" x14ac:dyDescent="0.2">
      <c r="B72" s="131"/>
      <c r="C72" s="135">
        <v>42101</v>
      </c>
      <c r="D72" s="136" t="s">
        <v>82</v>
      </c>
      <c r="E72" s="137">
        <v>41950.75</v>
      </c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>
        <f t="shared" si="3"/>
        <v>41950.75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41950.75</v>
      </c>
      <c r="V72" s="133"/>
    </row>
    <row r="73" spans="2:22" x14ac:dyDescent="0.2">
      <c r="B73" s="131"/>
      <c r="C73" s="135">
        <v>42401</v>
      </c>
      <c r="D73" s="136" t="s">
        <v>127</v>
      </c>
      <c r="E73" s="137">
        <v>133033.33999999997</v>
      </c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>
        <f t="shared" si="3"/>
        <v>133033.33999999997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133033.33999999997</v>
      </c>
      <c r="V73" s="133"/>
    </row>
    <row r="74" spans="2:22" x14ac:dyDescent="0.2">
      <c r="B74" s="131"/>
      <c r="C74" s="135">
        <v>42402</v>
      </c>
      <c r="D74" s="136" t="s">
        <v>59</v>
      </c>
      <c r="E74" s="137">
        <v>29654.100000000006</v>
      </c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>
        <f t="shared" si="3"/>
        <v>29654.100000000006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29654.100000000006</v>
      </c>
      <c r="V74" s="133"/>
    </row>
    <row r="75" spans="2:22" x14ac:dyDescent="0.2">
      <c r="B75" s="131"/>
      <c r="C75" s="135">
        <v>42403</v>
      </c>
      <c r="D75" s="136" t="s">
        <v>74</v>
      </c>
      <c r="E75" s="137">
        <v>83597.170000000013</v>
      </c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>
        <f t="shared" si="3"/>
        <v>83597.170000000013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83597.170000000013</v>
      </c>
      <c r="V75" s="133"/>
    </row>
    <row r="76" spans="2:22" x14ac:dyDescent="0.2">
      <c r="B76" s="131"/>
      <c r="C76" s="135">
        <v>42404</v>
      </c>
      <c r="D76" s="136" t="s">
        <v>76</v>
      </c>
      <c r="E76" s="137">
        <v>117445.76000000001</v>
      </c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>
        <f t="shared" si="3"/>
        <v>117445.76000000001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117445.76000000001</v>
      </c>
      <c r="V76" s="133"/>
    </row>
    <row r="77" spans="2:22" x14ac:dyDescent="0.2">
      <c r="B77" s="131"/>
      <c r="C77" s="135">
        <v>42501</v>
      </c>
      <c r="D77" s="136" t="s">
        <v>128</v>
      </c>
      <c r="E77" s="137">
        <v>427050.17000000004</v>
      </c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>
        <f t="shared" si="3"/>
        <v>427050.17000000004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427050.17000000004</v>
      </c>
      <c r="V77" s="133"/>
    </row>
    <row r="78" spans="2:22" x14ac:dyDescent="0.2">
      <c r="B78" s="131"/>
      <c r="C78" s="135">
        <v>42502</v>
      </c>
      <c r="D78" s="136" t="s">
        <v>66</v>
      </c>
      <c r="E78" s="137">
        <v>10803.289999999995</v>
      </c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>
        <f t="shared" si="3"/>
        <v>10803.289999999995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10803.289999999995</v>
      </c>
      <c r="V78" s="133"/>
    </row>
    <row r="79" spans="2:22" x14ac:dyDescent="0.2">
      <c r="B79" s="131"/>
      <c r="C79" s="135">
        <v>50201</v>
      </c>
      <c r="D79" s="136" t="s">
        <v>83</v>
      </c>
      <c r="E79" s="137">
        <v>46800.61</v>
      </c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>
        <f t="shared" si="3"/>
        <v>46800.61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46800.61</v>
      </c>
      <c r="V79" s="133"/>
    </row>
    <row r="80" spans="2:22" x14ac:dyDescent="0.2">
      <c r="B80" s="131"/>
      <c r="C80" s="135">
        <v>50301</v>
      </c>
      <c r="D80" s="136" t="s">
        <v>84</v>
      </c>
      <c r="E80" s="137">
        <v>157630.54000000004</v>
      </c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>
        <f t="shared" si="3"/>
        <v>157630.54000000004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157630.54000000004</v>
      </c>
      <c r="V80" s="133"/>
    </row>
    <row r="81" spans="2:22" x14ac:dyDescent="0.2">
      <c r="B81" s="131"/>
      <c r="C81" s="135">
        <v>50401</v>
      </c>
      <c r="D81" s="136" t="s">
        <v>85</v>
      </c>
      <c r="E81" s="137">
        <v>113881.1</v>
      </c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>
        <f t="shared" si="3"/>
        <v>113881.1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113881.1</v>
      </c>
      <c r="V81" s="133"/>
    </row>
    <row r="82" spans="2:22" x14ac:dyDescent="0.2">
      <c r="B82" s="131"/>
      <c r="C82" s="135">
        <v>50801</v>
      </c>
      <c r="D82" s="136" t="s">
        <v>86</v>
      </c>
      <c r="E82" s="137">
        <v>0</v>
      </c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>
        <f t="shared" si="2"/>
        <v>0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33"/>
    </row>
    <row r="83" spans="2:22" x14ac:dyDescent="0.2">
      <c r="B83" s="131"/>
      <c r="C83" s="135">
        <v>50901</v>
      </c>
      <c r="D83" s="136" t="s">
        <v>87</v>
      </c>
      <c r="E83" s="137">
        <v>679230.62</v>
      </c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>
        <f t="shared" si="2"/>
        <v>679230.62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679230.62</v>
      </c>
      <c r="V83" s="133"/>
    </row>
    <row r="84" spans="2:22" ht="25.5" x14ac:dyDescent="0.2">
      <c r="B84" s="131"/>
      <c r="C84" s="135">
        <v>51001</v>
      </c>
      <c r="D84" s="136" t="s">
        <v>88</v>
      </c>
      <c r="E84" s="137">
        <v>61941.31</v>
      </c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>
        <f t="shared" si="2"/>
        <v>61941.31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61941.31</v>
      </c>
      <c r="V84" s="133"/>
    </row>
    <row r="85" spans="2:22" x14ac:dyDescent="0.2">
      <c r="B85" s="131"/>
      <c r="C85" s="135">
        <v>51101</v>
      </c>
      <c r="D85" s="136" t="s">
        <v>89</v>
      </c>
      <c r="E85" s="137">
        <v>0</v>
      </c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>
        <f t="shared" si="2"/>
        <v>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33"/>
    </row>
    <row r="86" spans="2:22" x14ac:dyDescent="0.2">
      <c r="B86" s="131"/>
      <c r="C86" s="135">
        <v>51301</v>
      </c>
      <c r="D86" s="136" t="s">
        <v>90</v>
      </c>
      <c r="E86" s="137">
        <v>14875.329999999994</v>
      </c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>
        <f t="shared" si="2"/>
        <v>14875.329999999994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14875.329999999994</v>
      </c>
      <c r="V86" s="133"/>
    </row>
    <row r="87" spans="2:22" x14ac:dyDescent="0.2">
      <c r="B87" s="131"/>
      <c r="C87" s="135">
        <v>51401</v>
      </c>
      <c r="D87" s="136" t="s">
        <v>91</v>
      </c>
      <c r="E87" s="137">
        <v>6933.43</v>
      </c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>
        <f t="shared" si="2"/>
        <v>6933.43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6933.43</v>
      </c>
      <c r="V87" s="133"/>
    </row>
    <row r="88" spans="2:22" x14ac:dyDescent="0.2">
      <c r="B88" s="131"/>
      <c r="C88" s="135">
        <v>51601</v>
      </c>
      <c r="D88" s="136" t="s">
        <v>92</v>
      </c>
      <c r="E88" s="137">
        <v>32243.270000000011</v>
      </c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>
        <f t="shared" si="2"/>
        <v>32243.270000000011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32243.270000000011</v>
      </c>
      <c r="V88" s="133"/>
    </row>
    <row r="89" spans="2:22" x14ac:dyDescent="0.2">
      <c r="B89" s="131"/>
      <c r="C89" s="135">
        <v>51801</v>
      </c>
      <c r="D89" s="136" t="s">
        <v>93</v>
      </c>
      <c r="E89" s="137">
        <v>0</v>
      </c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>
        <f t="shared" si="2"/>
        <v>0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133"/>
    </row>
    <row r="90" spans="2:22" ht="25.5" x14ac:dyDescent="0.2">
      <c r="B90" s="131"/>
      <c r="C90" s="135">
        <v>51901</v>
      </c>
      <c r="D90" s="136" t="s">
        <v>94</v>
      </c>
      <c r="E90" s="137">
        <v>20469.059999999998</v>
      </c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>
        <f t="shared" si="2"/>
        <v>20469.059999999998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20469.059999999998</v>
      </c>
      <c r="V90" s="133"/>
    </row>
    <row r="91" spans="2:22" x14ac:dyDescent="0.2">
      <c r="B91" s="131"/>
      <c r="C91" s="135">
        <v>52001</v>
      </c>
      <c r="D91" s="136" t="s">
        <v>95</v>
      </c>
      <c r="E91" s="137">
        <v>111779.54000000001</v>
      </c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>
        <f t="shared" ref="Q91:Q99" si="4">SUM(E91:P91)</f>
        <v>111779.54000000001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111779.54000000001</v>
      </c>
      <c r="V91" s="133"/>
    </row>
    <row r="92" spans="2:22" x14ac:dyDescent="0.2">
      <c r="B92" s="131"/>
      <c r="C92" s="135">
        <v>52301</v>
      </c>
      <c r="D92" s="136" t="s">
        <v>96</v>
      </c>
      <c r="E92" s="137">
        <v>27153.619999999995</v>
      </c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>
        <f t="shared" si="4"/>
        <v>27153.619999999995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27153.619999999995</v>
      </c>
      <c r="V92" s="133"/>
    </row>
    <row r="93" spans="2:22" x14ac:dyDescent="0.2">
      <c r="B93" s="131"/>
      <c r="C93" s="135">
        <v>52401</v>
      </c>
      <c r="D93" s="136" t="s">
        <v>97</v>
      </c>
      <c r="E93" s="137">
        <v>0</v>
      </c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>
        <f t="shared" si="4"/>
        <v>0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33"/>
    </row>
    <row r="94" spans="2:22" x14ac:dyDescent="0.2">
      <c r="B94" s="131"/>
      <c r="C94" s="135">
        <v>52601</v>
      </c>
      <c r="D94" s="136" t="s">
        <v>98</v>
      </c>
      <c r="E94" s="137">
        <v>13406.570000000003</v>
      </c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>
        <f t="shared" si="4"/>
        <v>13406.570000000003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13406.570000000003</v>
      </c>
      <c r="V94" s="133"/>
    </row>
    <row r="95" spans="2:22" x14ac:dyDescent="0.2">
      <c r="B95" s="131"/>
      <c r="C95" s="135">
        <v>60101</v>
      </c>
      <c r="D95" s="136" t="s">
        <v>99</v>
      </c>
      <c r="E95" s="137">
        <v>45088250.44000002</v>
      </c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>
        <f t="shared" si="4"/>
        <v>45088250.44000002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45088250.44000002</v>
      </c>
      <c r="V95" s="133"/>
    </row>
    <row r="96" spans="2:22" x14ac:dyDescent="0.2">
      <c r="B96" s="131"/>
      <c r="C96" s="135">
        <v>60201</v>
      </c>
      <c r="D96" s="136" t="s">
        <v>100</v>
      </c>
      <c r="E96" s="137">
        <v>17592987.049999997</v>
      </c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>
        <f t="shared" si="4"/>
        <v>17592987.049999997</v>
      </c>
      <c r="R96" s="133"/>
      <c r="S96" s="134"/>
      <c r="T96" s="131"/>
      <c r="U96" s="13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17592987.049999997</v>
      </c>
      <c r="V96" s="133"/>
    </row>
    <row r="97" spans="2:22" x14ac:dyDescent="0.2">
      <c r="B97" s="131"/>
      <c r="C97" s="135">
        <v>60301</v>
      </c>
      <c r="D97" s="136" t="s">
        <v>101</v>
      </c>
      <c r="E97" s="137">
        <v>1610157.3499999992</v>
      </c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>
        <f t="shared" si="4"/>
        <v>1610157.3499999992</v>
      </c>
      <c r="R97" s="133"/>
      <c r="S97" s="134"/>
      <c r="T97" s="131"/>
      <c r="U97" s="13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1610157.3499999992</v>
      </c>
      <c r="V97" s="133"/>
    </row>
    <row r="98" spans="2:22" x14ac:dyDescent="0.2">
      <c r="B98" s="131"/>
      <c r="C98" s="135">
        <v>60501</v>
      </c>
      <c r="D98" s="136" t="s">
        <v>102</v>
      </c>
      <c r="E98" s="137">
        <v>7906.9699999999984</v>
      </c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>
        <f t="shared" si="4"/>
        <v>7906.9699999999984</v>
      </c>
      <c r="R98" s="133"/>
      <c r="S98" s="134"/>
      <c r="T98" s="131"/>
      <c r="U98" s="13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7906.9699999999984</v>
      </c>
      <c r="V98" s="133"/>
    </row>
    <row r="99" spans="2:22" x14ac:dyDescent="0.2">
      <c r="B99" s="131"/>
      <c r="C99" s="135">
        <v>60601</v>
      </c>
      <c r="D99" s="136" t="s">
        <v>103</v>
      </c>
      <c r="E99" s="137">
        <v>11388.29</v>
      </c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>
        <f t="shared" si="4"/>
        <v>11388.29</v>
      </c>
      <c r="R99" s="133"/>
      <c r="S99" s="134"/>
      <c r="T99" s="131"/>
      <c r="U99" s="13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11388.29</v>
      </c>
      <c r="V99" s="133"/>
    </row>
    <row r="100" spans="2:22" x14ac:dyDescent="0.2">
      <c r="B100" s="131"/>
      <c r="C100" s="135"/>
      <c r="D100" s="136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3"/>
      <c r="S100" s="134"/>
      <c r="T100" s="131"/>
      <c r="U100" s="137"/>
      <c r="V100" s="133"/>
    </row>
    <row r="101" spans="2:22" ht="13.5" thickBot="1" x14ac:dyDescent="0.25">
      <c r="B101" s="106"/>
      <c r="C101" s="138"/>
      <c r="D101" s="139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12"/>
      <c r="S101" s="134"/>
      <c r="T101" s="106"/>
      <c r="U101" s="140"/>
      <c r="V101" s="112"/>
    </row>
    <row r="102" spans="2:22" ht="13.5" thickTop="1" x14ac:dyDescent="0.2"/>
    <row r="104" spans="2:22" ht="13.5" thickBot="1" x14ac:dyDescent="0.25"/>
    <row r="105" spans="2:22" s="124" customFormat="1" ht="14.25" thickTop="1" thickBot="1" x14ac:dyDescent="0.25">
      <c r="B105" s="34"/>
      <c r="C105" s="36"/>
      <c r="D105" s="36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40"/>
      <c r="S105" s="123"/>
      <c r="T105" s="34"/>
      <c r="U105" s="122"/>
      <c r="V105" s="40"/>
    </row>
    <row r="106" spans="2:22" s="124" customFormat="1" ht="19.5" thickBot="1" x14ac:dyDescent="0.25">
      <c r="B106" s="51"/>
      <c r="C106" s="53"/>
      <c r="D106" s="53"/>
      <c r="E106" s="178" t="s">
        <v>130</v>
      </c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80"/>
      <c r="R106" s="55"/>
      <c r="S106" s="123"/>
      <c r="T106" s="51"/>
      <c r="V106" s="55"/>
    </row>
    <row r="107" spans="2:22" s="124" customFormat="1" x14ac:dyDescent="0.2">
      <c r="B107" s="51"/>
      <c r="C107" s="53"/>
      <c r="D107" s="53"/>
      <c r="E107" s="125" t="s">
        <v>9</v>
      </c>
      <c r="F107" s="125" t="s">
        <v>104</v>
      </c>
      <c r="G107" s="125" t="s">
        <v>105</v>
      </c>
      <c r="H107" s="125" t="s">
        <v>106</v>
      </c>
      <c r="I107" s="125" t="s">
        <v>107</v>
      </c>
      <c r="J107" s="125" t="s">
        <v>108</v>
      </c>
      <c r="K107" s="125" t="s">
        <v>109</v>
      </c>
      <c r="L107" s="125" t="s">
        <v>110</v>
      </c>
      <c r="M107" s="125" t="s">
        <v>111</v>
      </c>
      <c r="N107" s="125" t="s">
        <v>112</v>
      </c>
      <c r="O107" s="125" t="s">
        <v>113</v>
      </c>
      <c r="P107" s="125" t="s">
        <v>114</v>
      </c>
      <c r="Q107" s="125" t="s">
        <v>115</v>
      </c>
      <c r="R107" s="55"/>
      <c r="S107" s="123"/>
      <c r="T107" s="51"/>
      <c r="U107" s="125" t="s">
        <v>115</v>
      </c>
      <c r="V107" s="55"/>
    </row>
    <row r="108" spans="2:22" s="130" customFormat="1" ht="13.5" thickBot="1" x14ac:dyDescent="0.3">
      <c r="B108" s="67"/>
      <c r="C108" s="126" t="s">
        <v>118</v>
      </c>
      <c r="D108" s="127" t="s">
        <v>116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72"/>
      <c r="S108" s="129"/>
      <c r="T108" s="67"/>
      <c r="U108" s="128"/>
      <c r="V108" s="72"/>
    </row>
    <row r="109" spans="2:22" ht="13.5" thickBot="1" x14ac:dyDescent="0.25">
      <c r="B109" s="131"/>
      <c r="C109" s="184" t="s">
        <v>121</v>
      </c>
      <c r="D109" s="185"/>
      <c r="E109" s="132">
        <f t="shared" ref="E109:Q109" si="5">SUM(E110:E201)</f>
        <v>220549624.65499997</v>
      </c>
      <c r="F109" s="132">
        <f t="shared" si="5"/>
        <v>240827035.12499994</v>
      </c>
      <c r="G109" s="132">
        <f t="shared" si="5"/>
        <v>298713109.98500001</v>
      </c>
      <c r="H109" s="132">
        <f t="shared" si="5"/>
        <v>366263013.08500004</v>
      </c>
      <c r="I109" s="132">
        <f t="shared" si="5"/>
        <v>297850653.23500001</v>
      </c>
      <c r="J109" s="132">
        <f t="shared" si="5"/>
        <v>288578204.78500015</v>
      </c>
      <c r="K109" s="132">
        <f t="shared" si="5"/>
        <v>301315311.41500008</v>
      </c>
      <c r="L109" s="132">
        <f t="shared" si="5"/>
        <v>239873123.24500006</v>
      </c>
      <c r="M109" s="132">
        <f t="shared" si="5"/>
        <v>288322330.47500008</v>
      </c>
      <c r="N109" s="132">
        <f t="shared" si="5"/>
        <v>264260569.02500013</v>
      </c>
      <c r="O109" s="132">
        <f t="shared" si="5"/>
        <v>319040780.38500005</v>
      </c>
      <c r="P109" s="132">
        <f t="shared" si="5"/>
        <v>352772023.45500004</v>
      </c>
      <c r="Q109" s="132">
        <f t="shared" si="5"/>
        <v>3478365778.8699999</v>
      </c>
      <c r="R109" s="133"/>
      <c r="S109" s="134"/>
      <c r="T109" s="131"/>
      <c r="U109" s="132">
        <f>SUM(U110:U201)</f>
        <v>220549624.65499997</v>
      </c>
      <c r="V109" s="133"/>
    </row>
    <row r="110" spans="2:22" x14ac:dyDescent="0.2">
      <c r="B110" s="131"/>
      <c r="C110" s="135">
        <v>10101</v>
      </c>
      <c r="D110" s="136" t="s">
        <v>20</v>
      </c>
      <c r="E110" s="137">
        <v>151345.94999999995</v>
      </c>
      <c r="F110" s="137">
        <v>124714.14</v>
      </c>
      <c r="G110" s="137">
        <v>126799.80000000002</v>
      </c>
      <c r="H110" s="137">
        <v>127578.19000000002</v>
      </c>
      <c r="I110" s="137">
        <v>127715.28000000001</v>
      </c>
      <c r="J110" s="137">
        <v>110297.80000000002</v>
      </c>
      <c r="K110" s="137">
        <v>111537.70000000001</v>
      </c>
      <c r="L110" s="137">
        <v>115067.20000000001</v>
      </c>
      <c r="M110" s="137">
        <v>112202.80000000002</v>
      </c>
      <c r="N110" s="137">
        <v>117061.50000000001</v>
      </c>
      <c r="O110" s="137">
        <v>112822.41000000002</v>
      </c>
      <c r="P110" s="137">
        <v>118696.58999999998</v>
      </c>
      <c r="Q110" s="137">
        <f>SUM(E110:P110)</f>
        <v>1455839.36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151345.94999999995</v>
      </c>
      <c r="V110" s="133"/>
    </row>
    <row r="111" spans="2:22" x14ac:dyDescent="0.2">
      <c r="B111" s="131"/>
      <c r="C111" s="135">
        <v>20101</v>
      </c>
      <c r="D111" s="136" t="s">
        <v>21</v>
      </c>
      <c r="E111" s="137">
        <v>807190.33</v>
      </c>
      <c r="F111" s="137">
        <v>1231500.2199999997</v>
      </c>
      <c r="G111" s="137">
        <v>1039800.8499999999</v>
      </c>
      <c r="H111" s="137">
        <v>1025343.6199999999</v>
      </c>
      <c r="I111" s="137">
        <v>912527.16999999993</v>
      </c>
      <c r="J111" s="137">
        <v>997287.1399999999</v>
      </c>
      <c r="K111" s="137">
        <v>951180.5499999997</v>
      </c>
      <c r="L111" s="137">
        <v>1025955.5099999999</v>
      </c>
      <c r="M111" s="137">
        <v>852984.23999999987</v>
      </c>
      <c r="N111" s="137">
        <v>836568.01999999967</v>
      </c>
      <c r="O111" s="137">
        <v>794251.16999999993</v>
      </c>
      <c r="P111" s="137">
        <v>916054.19999999972</v>
      </c>
      <c r="Q111" s="137">
        <f t="shared" ref="Q111:Q168" si="6">SUM(E111:P111)</f>
        <v>11390643.019999998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807190.33</v>
      </c>
      <c r="V111" s="133"/>
    </row>
    <row r="112" spans="2:22" x14ac:dyDescent="0.2">
      <c r="B112" s="131"/>
      <c r="C112" s="135">
        <v>20102</v>
      </c>
      <c r="D112" s="136" t="s">
        <v>22</v>
      </c>
      <c r="E112" s="137">
        <v>42388.400000000009</v>
      </c>
      <c r="F112" s="137">
        <v>41448.400000000009</v>
      </c>
      <c r="G112" s="137">
        <v>41448.400000000009</v>
      </c>
      <c r="H112" s="137">
        <v>41448.400000000009</v>
      </c>
      <c r="I112" s="137">
        <v>41448.400000000009</v>
      </c>
      <c r="J112" s="137">
        <v>41448.400000000009</v>
      </c>
      <c r="K112" s="137">
        <v>41448.400000000009</v>
      </c>
      <c r="L112" s="137">
        <v>40508.400000000009</v>
      </c>
      <c r="M112" s="137">
        <v>41448.400000000009</v>
      </c>
      <c r="N112" s="137">
        <v>41448.400000000009</v>
      </c>
      <c r="O112" s="137">
        <v>41448.400000000009</v>
      </c>
      <c r="P112" s="137">
        <v>41448.600000000006</v>
      </c>
      <c r="Q112" s="137">
        <f t="shared" si="6"/>
        <v>497381.00000000023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42388.400000000009</v>
      </c>
      <c r="V112" s="133"/>
    </row>
    <row r="113" spans="2:22" x14ac:dyDescent="0.2">
      <c r="B113" s="131"/>
      <c r="C113" s="135">
        <v>20105</v>
      </c>
      <c r="D113" s="136" t="s">
        <v>23</v>
      </c>
      <c r="E113" s="137">
        <v>3658.42</v>
      </c>
      <c r="F113" s="137">
        <v>3658.42</v>
      </c>
      <c r="G113" s="137">
        <v>3658.42</v>
      </c>
      <c r="H113" s="137">
        <v>3658.42</v>
      </c>
      <c r="I113" s="137">
        <v>3658.42</v>
      </c>
      <c r="J113" s="137">
        <v>3658.42</v>
      </c>
      <c r="K113" s="137">
        <v>3658.42</v>
      </c>
      <c r="L113" s="137">
        <v>3658.42</v>
      </c>
      <c r="M113" s="137">
        <v>3658.42</v>
      </c>
      <c r="N113" s="137">
        <v>3658.42</v>
      </c>
      <c r="O113" s="137">
        <v>3658.42</v>
      </c>
      <c r="P113" s="137">
        <v>3658.38</v>
      </c>
      <c r="Q113" s="137">
        <f t="shared" si="6"/>
        <v>43900.999999999985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3658.42</v>
      </c>
      <c r="V113" s="133"/>
    </row>
    <row r="114" spans="2:22" x14ac:dyDescent="0.2">
      <c r="B114" s="131"/>
      <c r="C114" s="135">
        <v>30101</v>
      </c>
      <c r="D114" s="136" t="s">
        <v>24</v>
      </c>
      <c r="E114" s="137">
        <v>105671.11000000002</v>
      </c>
      <c r="F114" s="137">
        <v>109402.79000000001</v>
      </c>
      <c r="G114" s="137">
        <v>105253.45000000001</v>
      </c>
      <c r="H114" s="137">
        <v>105245.45000000001</v>
      </c>
      <c r="I114" s="137">
        <v>106713.63</v>
      </c>
      <c r="J114" s="137">
        <v>105178.55</v>
      </c>
      <c r="K114" s="137">
        <v>110102.45999999999</v>
      </c>
      <c r="L114" s="137">
        <v>106252.95999999999</v>
      </c>
      <c r="M114" s="137">
        <v>111092.45999999999</v>
      </c>
      <c r="N114" s="137">
        <v>109990.45999999999</v>
      </c>
      <c r="O114" s="137">
        <v>109990.45999999999</v>
      </c>
      <c r="P114" s="137">
        <v>109884.72999999998</v>
      </c>
      <c r="Q114" s="137">
        <f t="shared" si="6"/>
        <v>1294778.51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105671.11000000002</v>
      </c>
      <c r="V114" s="133"/>
    </row>
    <row r="115" spans="2:22" x14ac:dyDescent="0.2">
      <c r="B115" s="131"/>
      <c r="C115" s="135">
        <v>30201</v>
      </c>
      <c r="D115" s="136" t="s">
        <v>25</v>
      </c>
      <c r="E115" s="137">
        <v>2701620.4100000085</v>
      </c>
      <c r="F115" s="137">
        <v>2733763.6800000095</v>
      </c>
      <c r="G115" s="137">
        <v>2744306.0500000096</v>
      </c>
      <c r="H115" s="137">
        <v>2689932.3900000104</v>
      </c>
      <c r="I115" s="137">
        <v>2696594.0200000065</v>
      </c>
      <c r="J115" s="137">
        <v>2684901.6700000088</v>
      </c>
      <c r="K115" s="137">
        <v>2680248.5500000096</v>
      </c>
      <c r="L115" s="137">
        <v>2679207.0200000112</v>
      </c>
      <c r="M115" s="137">
        <v>2714392.2700000098</v>
      </c>
      <c r="N115" s="137">
        <v>2854224.0900000106</v>
      </c>
      <c r="O115" s="137">
        <v>2709798.7200000109</v>
      </c>
      <c r="P115" s="137">
        <v>2830915.2900000107</v>
      </c>
      <c r="Q115" s="137">
        <f t="shared" si="6"/>
        <v>32719904.160000116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2701620.4100000085</v>
      </c>
      <c r="V115" s="133"/>
    </row>
    <row r="116" spans="2:22" x14ac:dyDescent="0.2">
      <c r="B116" s="131"/>
      <c r="C116" s="135">
        <v>30301</v>
      </c>
      <c r="D116" s="136" t="s">
        <v>26</v>
      </c>
      <c r="E116" s="137">
        <v>1103588.5399999986</v>
      </c>
      <c r="F116" s="137">
        <v>1104574.2699999972</v>
      </c>
      <c r="G116" s="137">
        <v>1107639.2399999998</v>
      </c>
      <c r="H116" s="137">
        <v>1033606.3899999977</v>
      </c>
      <c r="I116" s="137">
        <v>1009823.179999997</v>
      </c>
      <c r="J116" s="137">
        <v>1155520.6899999988</v>
      </c>
      <c r="K116" s="137">
        <v>1005428.649999997</v>
      </c>
      <c r="L116" s="137">
        <v>1039519.5999999971</v>
      </c>
      <c r="M116" s="137">
        <v>1200895.6999999986</v>
      </c>
      <c r="N116" s="137">
        <v>1100297.2599999988</v>
      </c>
      <c r="O116" s="137">
        <v>1193609.9999999984</v>
      </c>
      <c r="P116" s="137">
        <v>1630702.340000001</v>
      </c>
      <c r="Q116" s="137">
        <f t="shared" si="6"/>
        <v>13685205.859999981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1103588.5399999986</v>
      </c>
      <c r="V116" s="133"/>
    </row>
    <row r="117" spans="2:22" x14ac:dyDescent="0.2">
      <c r="B117" s="131"/>
      <c r="C117" s="135">
        <v>30401</v>
      </c>
      <c r="D117" s="136" t="s">
        <v>27</v>
      </c>
      <c r="E117" s="137">
        <v>54236.520000000011</v>
      </c>
      <c r="F117" s="137">
        <v>63323.270000000011</v>
      </c>
      <c r="G117" s="137">
        <v>86332.87999999999</v>
      </c>
      <c r="H117" s="137">
        <v>63482.780000000006</v>
      </c>
      <c r="I117" s="137">
        <v>70159.87999999999</v>
      </c>
      <c r="J117" s="137">
        <v>72597.279999999999</v>
      </c>
      <c r="K117" s="137">
        <v>84400.53</v>
      </c>
      <c r="L117" s="137">
        <v>48455.860000000008</v>
      </c>
      <c r="M117" s="137">
        <v>49375.94</v>
      </c>
      <c r="N117" s="137">
        <v>73099.210000000006</v>
      </c>
      <c r="O117" s="137">
        <v>52735.009999999995</v>
      </c>
      <c r="P117" s="137">
        <v>80736.72</v>
      </c>
      <c r="Q117" s="137">
        <f t="shared" si="6"/>
        <v>798935.87999999989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54236.520000000011</v>
      </c>
      <c r="V117" s="133"/>
    </row>
    <row r="118" spans="2:22" x14ac:dyDescent="0.2">
      <c r="B118" s="131"/>
      <c r="C118" s="135">
        <v>40101</v>
      </c>
      <c r="D118" s="136" t="s">
        <v>28</v>
      </c>
      <c r="E118" s="137">
        <v>528179.96</v>
      </c>
      <c r="F118" s="137">
        <v>530221.31999999983</v>
      </c>
      <c r="G118" s="137">
        <v>525649.92999999993</v>
      </c>
      <c r="H118" s="137">
        <v>516758.6</v>
      </c>
      <c r="I118" s="137">
        <v>530451.55999999982</v>
      </c>
      <c r="J118" s="137">
        <v>534729.12999999989</v>
      </c>
      <c r="K118" s="137">
        <v>442195.79999999987</v>
      </c>
      <c r="L118" s="137">
        <v>436474.24999999983</v>
      </c>
      <c r="M118" s="137">
        <v>444029.0999999998</v>
      </c>
      <c r="N118" s="137">
        <v>436714.82999999984</v>
      </c>
      <c r="O118" s="137">
        <v>435491.07999999984</v>
      </c>
      <c r="P118" s="137">
        <v>443448.74</v>
      </c>
      <c r="Q118" s="137">
        <f t="shared" si="6"/>
        <v>5804344.2999999989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528179.96</v>
      </c>
      <c r="V118" s="133"/>
    </row>
    <row r="119" spans="2:22" x14ac:dyDescent="0.2">
      <c r="B119" s="131"/>
      <c r="C119" s="135">
        <v>40102</v>
      </c>
      <c r="D119" s="136" t="s">
        <v>29</v>
      </c>
      <c r="E119" s="137">
        <v>108411.95000000001</v>
      </c>
      <c r="F119" s="137">
        <v>102473.06000000001</v>
      </c>
      <c r="G119" s="137">
        <v>102361.96</v>
      </c>
      <c r="H119" s="137">
        <v>103703.03000000001</v>
      </c>
      <c r="I119" s="137">
        <v>172651.18000000002</v>
      </c>
      <c r="J119" s="137">
        <v>92521.82</v>
      </c>
      <c r="K119" s="137">
        <v>92521.810000000012</v>
      </c>
      <c r="L119" s="137">
        <v>92410.700000000012</v>
      </c>
      <c r="M119" s="137">
        <v>92014.310000000012</v>
      </c>
      <c r="N119" s="137">
        <v>92014.3</v>
      </c>
      <c r="O119" s="137">
        <v>92014.29</v>
      </c>
      <c r="P119" s="137">
        <v>92014.26</v>
      </c>
      <c r="Q119" s="137">
        <f t="shared" si="6"/>
        <v>1235112.6700000002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108411.95000000001</v>
      </c>
      <c r="V119" s="133"/>
    </row>
    <row r="120" spans="2:22" x14ac:dyDescent="0.2">
      <c r="B120" s="131"/>
      <c r="C120" s="135">
        <v>40103</v>
      </c>
      <c r="D120" s="136" t="s">
        <v>30</v>
      </c>
      <c r="E120" s="137">
        <v>78858.33</v>
      </c>
      <c r="F120" s="137">
        <v>60042.03</v>
      </c>
      <c r="G120" s="137">
        <v>30495.070000000003</v>
      </c>
      <c r="H120" s="137">
        <v>33955.07</v>
      </c>
      <c r="I120" s="137">
        <v>30150.720000000001</v>
      </c>
      <c r="J120" s="137">
        <v>27524.370000000003</v>
      </c>
      <c r="K120" s="137">
        <v>30150.720000000001</v>
      </c>
      <c r="L120" s="137">
        <v>39167.86</v>
      </c>
      <c r="M120" s="137">
        <v>31938.870000000003</v>
      </c>
      <c r="N120" s="137">
        <v>32585.97</v>
      </c>
      <c r="O120" s="137">
        <v>41123.550000000003</v>
      </c>
      <c r="P120" s="137">
        <v>82508.44</v>
      </c>
      <c r="Q120" s="137">
        <f t="shared" si="6"/>
        <v>518501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78858.33</v>
      </c>
      <c r="V120" s="133"/>
    </row>
    <row r="121" spans="2:22" x14ac:dyDescent="0.2">
      <c r="B121" s="131"/>
      <c r="C121" s="135">
        <v>40105</v>
      </c>
      <c r="D121" s="136" t="s">
        <v>31</v>
      </c>
      <c r="E121" s="137">
        <v>34764.879999999997</v>
      </c>
      <c r="F121" s="137">
        <v>35768.600000000006</v>
      </c>
      <c r="G121" s="137">
        <v>43458.159999999996</v>
      </c>
      <c r="H121" s="137">
        <v>35433.22</v>
      </c>
      <c r="I121" s="137">
        <v>35354.009999999987</v>
      </c>
      <c r="J121" s="137">
        <v>38014.570000000007</v>
      </c>
      <c r="K121" s="137">
        <v>43746.98</v>
      </c>
      <c r="L121" s="137">
        <v>34846.149999999994</v>
      </c>
      <c r="M121" s="137">
        <v>38776.25</v>
      </c>
      <c r="N121" s="137">
        <v>47211.79</v>
      </c>
      <c r="O121" s="137">
        <v>35706.800000000003</v>
      </c>
      <c r="P121" s="137">
        <v>41814.230000000003</v>
      </c>
      <c r="Q121" s="137">
        <f t="shared" si="6"/>
        <v>464895.6399999999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34764.879999999997</v>
      </c>
      <c r="V121" s="133"/>
    </row>
    <row r="122" spans="2:22" x14ac:dyDescent="0.2">
      <c r="B122" s="131"/>
      <c r="C122" s="135">
        <v>40116</v>
      </c>
      <c r="D122" s="136" t="s">
        <v>32</v>
      </c>
      <c r="E122" s="137">
        <v>3253.9700000000003</v>
      </c>
      <c r="F122" s="137">
        <v>3273.7300000000005</v>
      </c>
      <c r="G122" s="137">
        <v>3273.7300000000005</v>
      </c>
      <c r="H122" s="137">
        <v>3273.7300000000005</v>
      </c>
      <c r="I122" s="137">
        <v>3323.11</v>
      </c>
      <c r="J122" s="137">
        <v>3323.11</v>
      </c>
      <c r="K122" s="137">
        <v>3323.11</v>
      </c>
      <c r="L122" s="137">
        <v>3271.7400000000002</v>
      </c>
      <c r="M122" s="137">
        <v>3253.9700000000003</v>
      </c>
      <c r="N122" s="137">
        <v>3326.0800000000004</v>
      </c>
      <c r="O122" s="137">
        <v>3253.9700000000003</v>
      </c>
      <c r="P122" s="137">
        <v>3397.2500000000005</v>
      </c>
      <c r="Q122" s="137">
        <f t="shared" si="6"/>
        <v>39547.500000000007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3253.9700000000003</v>
      </c>
      <c r="V122" s="133"/>
    </row>
    <row r="123" spans="2:22" x14ac:dyDescent="0.2">
      <c r="B123" s="131"/>
      <c r="C123" s="135">
        <v>40122</v>
      </c>
      <c r="D123" s="136" t="s">
        <v>33</v>
      </c>
      <c r="E123" s="137">
        <v>1050</v>
      </c>
      <c r="F123" s="137">
        <v>1050</v>
      </c>
      <c r="G123" s="137">
        <v>1050</v>
      </c>
      <c r="H123" s="137">
        <v>1050</v>
      </c>
      <c r="I123" s="137">
        <v>1050</v>
      </c>
      <c r="J123" s="137">
        <v>1050</v>
      </c>
      <c r="K123" s="137">
        <v>1050</v>
      </c>
      <c r="L123" s="137">
        <v>1050</v>
      </c>
      <c r="M123" s="137">
        <v>1050</v>
      </c>
      <c r="N123" s="137">
        <v>1050</v>
      </c>
      <c r="O123" s="137">
        <v>1050</v>
      </c>
      <c r="P123" s="137">
        <v>1050</v>
      </c>
      <c r="Q123" s="137">
        <f t="shared" si="6"/>
        <v>12600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1050</v>
      </c>
      <c r="V123" s="133"/>
    </row>
    <row r="124" spans="2:22" x14ac:dyDescent="0.2">
      <c r="B124" s="131"/>
      <c r="C124" s="135">
        <v>40201</v>
      </c>
      <c r="D124" s="136" t="s">
        <v>34</v>
      </c>
      <c r="E124" s="137">
        <v>281979.84999999992</v>
      </c>
      <c r="F124" s="137">
        <v>531641.73</v>
      </c>
      <c r="G124" s="137">
        <v>501250.49</v>
      </c>
      <c r="H124" s="137">
        <v>837875.67</v>
      </c>
      <c r="I124" s="137">
        <v>320783.81999999995</v>
      </c>
      <c r="J124" s="137">
        <v>292615.7699999999</v>
      </c>
      <c r="K124" s="137">
        <v>400752.18</v>
      </c>
      <c r="L124" s="137">
        <v>385197.02999999997</v>
      </c>
      <c r="M124" s="137">
        <v>398719.12999999995</v>
      </c>
      <c r="N124" s="137">
        <v>381486.58</v>
      </c>
      <c r="O124" s="137">
        <v>387332.61999999994</v>
      </c>
      <c r="P124" s="137">
        <v>461410.40999999992</v>
      </c>
      <c r="Q124" s="137">
        <f t="shared" si="6"/>
        <v>5181045.2799999993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281979.84999999992</v>
      </c>
      <c r="V124" s="133"/>
    </row>
    <row r="125" spans="2:22" x14ac:dyDescent="0.2">
      <c r="B125" s="131"/>
      <c r="C125" s="135">
        <v>40202</v>
      </c>
      <c r="D125" s="136" t="s">
        <v>35</v>
      </c>
      <c r="E125" s="137">
        <v>1452247.2000000004</v>
      </c>
      <c r="F125" s="137">
        <v>1492773.6700000002</v>
      </c>
      <c r="G125" s="137">
        <v>1408350.3700000006</v>
      </c>
      <c r="H125" s="137">
        <v>1144914.1500000004</v>
      </c>
      <c r="I125" s="137">
        <v>1160642.3300000003</v>
      </c>
      <c r="J125" s="137">
        <v>1204278.1200000001</v>
      </c>
      <c r="K125" s="137">
        <v>1370547.6700000004</v>
      </c>
      <c r="L125" s="137">
        <v>1303749.2200000002</v>
      </c>
      <c r="M125" s="137">
        <v>1179325.4300000002</v>
      </c>
      <c r="N125" s="137">
        <v>1185541.1700000004</v>
      </c>
      <c r="O125" s="137">
        <v>1252426.6000000006</v>
      </c>
      <c r="P125" s="137">
        <v>1410250.11</v>
      </c>
      <c r="Q125" s="137">
        <f t="shared" si="6"/>
        <v>15565046.040000003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1452247.2000000004</v>
      </c>
      <c r="V125" s="133"/>
    </row>
    <row r="126" spans="2:22" x14ac:dyDescent="0.2">
      <c r="B126" s="131"/>
      <c r="C126" s="135">
        <v>40204</v>
      </c>
      <c r="D126" s="136" t="s">
        <v>36</v>
      </c>
      <c r="E126" s="137">
        <v>37270.490000000013</v>
      </c>
      <c r="F126" s="137">
        <v>64811.87000000001</v>
      </c>
      <c r="G126" s="137">
        <v>51052.160000000018</v>
      </c>
      <c r="H126" s="137">
        <v>59034.860000000015</v>
      </c>
      <c r="I126" s="137">
        <v>38419.830000000016</v>
      </c>
      <c r="J126" s="137">
        <v>34574.12000000001</v>
      </c>
      <c r="K126" s="137">
        <v>36641.590000000011</v>
      </c>
      <c r="L126" s="137">
        <v>32658.400000000012</v>
      </c>
      <c r="M126" s="137">
        <v>37914.740000000013</v>
      </c>
      <c r="N126" s="137">
        <v>35992.390000000014</v>
      </c>
      <c r="O126" s="137">
        <v>35999.060000000012</v>
      </c>
      <c r="P126" s="137">
        <v>33696.730000000003</v>
      </c>
      <c r="Q126" s="137">
        <f t="shared" si="6"/>
        <v>498066.24000000011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37270.490000000013</v>
      </c>
      <c r="V126" s="133"/>
    </row>
    <row r="127" spans="2:22" x14ac:dyDescent="0.2">
      <c r="B127" s="131"/>
      <c r="C127" s="135">
        <v>40301</v>
      </c>
      <c r="D127" s="136" t="s">
        <v>37</v>
      </c>
      <c r="E127" s="137">
        <v>8605074.0800000075</v>
      </c>
      <c r="F127" s="137">
        <v>10509244.550000001</v>
      </c>
      <c r="G127" s="137">
        <v>11327806.940000003</v>
      </c>
      <c r="H127" s="137">
        <v>9839543.5800000038</v>
      </c>
      <c r="I127" s="137">
        <v>10198568.900000008</v>
      </c>
      <c r="J127" s="137">
        <v>9871799.5500000082</v>
      </c>
      <c r="K127" s="137">
        <v>10878715.02</v>
      </c>
      <c r="L127" s="137">
        <v>10041136.070000008</v>
      </c>
      <c r="M127" s="137">
        <v>11816576.610000005</v>
      </c>
      <c r="N127" s="137">
        <v>10297099.270000001</v>
      </c>
      <c r="O127" s="137">
        <v>9247263.1700000018</v>
      </c>
      <c r="P127" s="137">
        <v>13128159.819999987</v>
      </c>
      <c r="Q127" s="137">
        <f t="shared" si="6"/>
        <v>125760987.56000003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8605074.0800000075</v>
      </c>
      <c r="V127" s="133"/>
    </row>
    <row r="128" spans="2:22" x14ac:dyDescent="0.2">
      <c r="B128" s="131"/>
      <c r="C128" s="135">
        <v>40401</v>
      </c>
      <c r="D128" s="136" t="s">
        <v>38</v>
      </c>
      <c r="E128" s="137">
        <v>5318623.25</v>
      </c>
      <c r="F128" s="137">
        <v>5791636.7699999958</v>
      </c>
      <c r="G128" s="137">
        <v>5223137.0799999982</v>
      </c>
      <c r="H128" s="137">
        <v>4765261.07</v>
      </c>
      <c r="I128" s="137">
        <v>5125850.6499999985</v>
      </c>
      <c r="J128" s="137">
        <v>5608071.6899999995</v>
      </c>
      <c r="K128" s="137">
        <v>5751985.5299999993</v>
      </c>
      <c r="L128" s="137">
        <v>5425200.3999999994</v>
      </c>
      <c r="M128" s="137">
        <v>7104233.8199999984</v>
      </c>
      <c r="N128" s="137">
        <v>6052777.8999999994</v>
      </c>
      <c r="O128" s="137">
        <v>7388873.6500000004</v>
      </c>
      <c r="P128" s="137">
        <v>11301168.509999992</v>
      </c>
      <c r="Q128" s="137">
        <f t="shared" si="6"/>
        <v>74856820.319999978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5318623.25</v>
      </c>
      <c r="V128" s="133"/>
    </row>
    <row r="129" spans="2:22" x14ac:dyDescent="0.2">
      <c r="B129" s="131"/>
      <c r="C129" s="135">
        <v>40402</v>
      </c>
      <c r="D129" s="136" t="s">
        <v>39</v>
      </c>
      <c r="E129" s="137">
        <v>39494.570000000007</v>
      </c>
      <c r="F129" s="137">
        <v>69624.570000000007</v>
      </c>
      <c r="G129" s="137">
        <v>59742.170000000006</v>
      </c>
      <c r="H129" s="137">
        <v>35126.290000000008</v>
      </c>
      <c r="I129" s="137">
        <v>35860.290000000008</v>
      </c>
      <c r="J129" s="137">
        <v>35881.580000000009</v>
      </c>
      <c r="K129" s="137">
        <v>44261.530000000006</v>
      </c>
      <c r="L129" s="137">
        <v>63439.680000000008</v>
      </c>
      <c r="M129" s="137">
        <v>96318.470000000016</v>
      </c>
      <c r="N129" s="137">
        <v>142495.49999999997</v>
      </c>
      <c r="O129" s="137">
        <v>34937.840000000011</v>
      </c>
      <c r="P129" s="137">
        <v>38462.409999999996</v>
      </c>
      <c r="Q129" s="137">
        <f t="shared" si="6"/>
        <v>695644.9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39494.570000000007</v>
      </c>
      <c r="V129" s="133"/>
    </row>
    <row r="130" spans="2:22" x14ac:dyDescent="0.2">
      <c r="B130" s="131"/>
      <c r="C130" s="135">
        <v>40501</v>
      </c>
      <c r="D130" s="136" t="s">
        <v>1</v>
      </c>
      <c r="E130" s="137">
        <v>49493141.25</v>
      </c>
      <c r="F130" s="137">
        <v>17232935.149999999</v>
      </c>
      <c r="G130" s="137">
        <v>78053711.430000007</v>
      </c>
      <c r="H130" s="137">
        <v>153507387.75</v>
      </c>
      <c r="I130" s="137">
        <v>79485299.459999993</v>
      </c>
      <c r="J130" s="137">
        <v>67959440.030000001</v>
      </c>
      <c r="K130" s="137">
        <v>64160139.969999999</v>
      </c>
      <c r="L130" s="137">
        <v>20319599.329999998</v>
      </c>
      <c r="M130" s="137">
        <v>57054831.950000003</v>
      </c>
      <c r="N130" s="137">
        <v>39958704.250000007</v>
      </c>
      <c r="O130" s="137">
        <v>74008953.409999996</v>
      </c>
      <c r="P130" s="137">
        <v>87992444.900000006</v>
      </c>
      <c r="Q130" s="137">
        <f t="shared" si="6"/>
        <v>789226588.88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49493141.25</v>
      </c>
      <c r="V130" s="133"/>
    </row>
    <row r="131" spans="2:22" x14ac:dyDescent="0.2">
      <c r="B131" s="131"/>
      <c r="C131" s="135">
        <v>40503</v>
      </c>
      <c r="D131" s="136" t="s">
        <v>131</v>
      </c>
      <c r="E131" s="137">
        <v>868636.74000000022</v>
      </c>
      <c r="F131" s="137">
        <v>874624.22000000032</v>
      </c>
      <c r="G131" s="137">
        <v>871630.48000000033</v>
      </c>
      <c r="H131" s="137">
        <v>871630.48000000033</v>
      </c>
      <c r="I131" s="137">
        <v>871630.48000000033</v>
      </c>
      <c r="J131" s="137">
        <v>871630.48000000033</v>
      </c>
      <c r="K131" s="137">
        <v>871630.48000000033</v>
      </c>
      <c r="L131" s="137">
        <v>871630.48000000033</v>
      </c>
      <c r="M131" s="137">
        <v>871630.48000000033</v>
      </c>
      <c r="N131" s="137">
        <v>871630.48000000033</v>
      </c>
      <c r="O131" s="137">
        <v>871630.48000000033</v>
      </c>
      <c r="P131" s="137">
        <v>871630.19</v>
      </c>
      <c r="Q131" s="137">
        <f t="shared" si="6"/>
        <v>10459565.470000003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868636.74000000022</v>
      </c>
      <c r="V131" s="133"/>
    </row>
    <row r="132" spans="2:22" x14ac:dyDescent="0.2">
      <c r="B132" s="131"/>
      <c r="C132" s="135">
        <v>40504</v>
      </c>
      <c r="D132" s="136" t="s">
        <v>132</v>
      </c>
      <c r="E132" s="137">
        <v>939778.85999999964</v>
      </c>
      <c r="F132" s="137">
        <v>966521.40999999957</v>
      </c>
      <c r="G132" s="137">
        <v>924048.48999999964</v>
      </c>
      <c r="H132" s="137">
        <v>924048.48999999964</v>
      </c>
      <c r="I132" s="137">
        <v>924965.14999999956</v>
      </c>
      <c r="J132" s="137">
        <v>930798.47999999952</v>
      </c>
      <c r="K132" s="137">
        <v>930798.47999999952</v>
      </c>
      <c r="L132" s="137">
        <v>930798.47999999952</v>
      </c>
      <c r="M132" s="137">
        <v>930798.47999999952</v>
      </c>
      <c r="N132" s="137">
        <v>930798.47999999952</v>
      </c>
      <c r="O132" s="137">
        <v>930798.47999999952</v>
      </c>
      <c r="P132" s="137">
        <v>930798.58999999973</v>
      </c>
      <c r="Q132" s="137">
        <f t="shared" si="6"/>
        <v>11194951.869999997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939778.85999999964</v>
      </c>
      <c r="V132" s="133"/>
    </row>
    <row r="133" spans="2:22" x14ac:dyDescent="0.2">
      <c r="B133" s="131"/>
      <c r="C133" s="135">
        <v>40510</v>
      </c>
      <c r="D133" s="136" t="s">
        <v>40</v>
      </c>
      <c r="E133" s="137">
        <v>5717204.2199999997</v>
      </c>
      <c r="F133" s="137">
        <v>1492720.1500000001</v>
      </c>
      <c r="G133" s="137">
        <v>671880.94000000006</v>
      </c>
      <c r="H133" s="137">
        <v>383855.55999999988</v>
      </c>
      <c r="I133" s="137">
        <v>491505.14999999997</v>
      </c>
      <c r="J133" s="137">
        <v>348359.92</v>
      </c>
      <c r="K133" s="137">
        <v>342906.56999999989</v>
      </c>
      <c r="L133" s="137">
        <v>339086.15999999992</v>
      </c>
      <c r="M133" s="137">
        <v>329206.0799999999</v>
      </c>
      <c r="N133" s="137">
        <v>321653.44999999995</v>
      </c>
      <c r="O133" s="137">
        <v>314432.3899999999</v>
      </c>
      <c r="P133" s="137">
        <v>318723.9800000001</v>
      </c>
      <c r="Q133" s="137">
        <f t="shared" si="6"/>
        <v>11071534.57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5717204.2199999997</v>
      </c>
      <c r="V133" s="133"/>
    </row>
    <row r="134" spans="2:22" x14ac:dyDescent="0.2">
      <c r="B134" s="131"/>
      <c r="C134" s="135">
        <v>40514</v>
      </c>
      <c r="D134" s="136" t="s">
        <v>41</v>
      </c>
      <c r="E134" s="137">
        <v>40073.700000000012</v>
      </c>
      <c r="F134" s="137">
        <v>57346.05000000001</v>
      </c>
      <c r="G134" s="137">
        <v>64046.820000000014</v>
      </c>
      <c r="H134" s="137">
        <v>50919.780000000006</v>
      </c>
      <c r="I134" s="137">
        <v>54072.160000000003</v>
      </c>
      <c r="J134" s="137">
        <v>50628.930000000008</v>
      </c>
      <c r="K134" s="137">
        <v>52061.430000000008</v>
      </c>
      <c r="L134" s="137">
        <v>51754.98000000001</v>
      </c>
      <c r="M134" s="137">
        <v>43041.850000000013</v>
      </c>
      <c r="N134" s="137">
        <v>51577.020000000019</v>
      </c>
      <c r="O134" s="137">
        <v>62759.330000000024</v>
      </c>
      <c r="P134" s="137">
        <v>58912.209999999992</v>
      </c>
      <c r="Q134" s="137">
        <f t="shared" si="6"/>
        <v>637194.26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40073.700000000012</v>
      </c>
      <c r="V134" s="133"/>
    </row>
    <row r="135" spans="2:22" x14ac:dyDescent="0.2">
      <c r="B135" s="131"/>
      <c r="C135" s="135">
        <v>40515</v>
      </c>
      <c r="D135" s="136" t="s">
        <v>42</v>
      </c>
      <c r="E135" s="137">
        <v>141233.92000000004</v>
      </c>
      <c r="F135" s="137">
        <v>78105.929999999993</v>
      </c>
      <c r="G135" s="137">
        <v>78191.97</v>
      </c>
      <c r="H135" s="137">
        <v>78773.210000000006</v>
      </c>
      <c r="I135" s="137">
        <v>79951.8</v>
      </c>
      <c r="J135" s="137">
        <v>83322.97</v>
      </c>
      <c r="K135" s="137">
        <v>81752.140000000014</v>
      </c>
      <c r="L135" s="137">
        <v>81876.800000000017</v>
      </c>
      <c r="M135" s="137">
        <v>81810.66</v>
      </c>
      <c r="N135" s="137">
        <v>86108.74</v>
      </c>
      <c r="O135" s="137">
        <v>86108.74</v>
      </c>
      <c r="P135" s="137">
        <v>86108.780000000013</v>
      </c>
      <c r="Q135" s="137">
        <f t="shared" si="6"/>
        <v>1043345.6600000001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141233.92000000004</v>
      </c>
      <c r="V135" s="133"/>
    </row>
    <row r="136" spans="2:22" x14ac:dyDescent="0.2">
      <c r="B136" s="131"/>
      <c r="C136" s="135">
        <v>40516</v>
      </c>
      <c r="D136" s="136" t="s">
        <v>43</v>
      </c>
      <c r="E136" s="137">
        <v>58270.570000000007</v>
      </c>
      <c r="F136" s="137">
        <v>68589.55</v>
      </c>
      <c r="G136" s="137">
        <v>72130.430000000008</v>
      </c>
      <c r="H136" s="137">
        <v>70657.78</v>
      </c>
      <c r="I136" s="137">
        <v>74495.85000000002</v>
      </c>
      <c r="J136" s="137">
        <v>71407.180000000008</v>
      </c>
      <c r="K136" s="137">
        <v>68233.490000000005</v>
      </c>
      <c r="L136" s="137">
        <v>62455.020000000004</v>
      </c>
      <c r="M136" s="137">
        <v>65789.88</v>
      </c>
      <c r="N136" s="137">
        <v>65803.060000000012</v>
      </c>
      <c r="O136" s="137">
        <v>72151.350000000006</v>
      </c>
      <c r="P136" s="137">
        <v>68755.180000000008</v>
      </c>
      <c r="Q136" s="137">
        <f t="shared" si="6"/>
        <v>818739.34000000008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58270.570000000007</v>
      </c>
      <c r="V136" s="133"/>
    </row>
    <row r="137" spans="2:22" x14ac:dyDescent="0.2">
      <c r="B137" s="131"/>
      <c r="C137" s="135">
        <v>40601</v>
      </c>
      <c r="D137" s="136" t="s">
        <v>46</v>
      </c>
      <c r="E137" s="137">
        <v>1890243.1900000011</v>
      </c>
      <c r="F137" s="137">
        <v>1742802.3700000006</v>
      </c>
      <c r="G137" s="137">
        <v>1750349.3400000005</v>
      </c>
      <c r="H137" s="137">
        <v>1724060.310000001</v>
      </c>
      <c r="I137" s="137">
        <v>1566071.4400000009</v>
      </c>
      <c r="J137" s="137">
        <v>1817580.100000001</v>
      </c>
      <c r="K137" s="137">
        <v>1558356.6300000013</v>
      </c>
      <c r="L137" s="137">
        <v>1587231.580000001</v>
      </c>
      <c r="M137" s="137">
        <v>1511572.4600000011</v>
      </c>
      <c r="N137" s="137">
        <v>1738153.9700000011</v>
      </c>
      <c r="O137" s="137">
        <v>1532981.0100000012</v>
      </c>
      <c r="P137" s="137">
        <v>2064957.6700000006</v>
      </c>
      <c r="Q137" s="137">
        <f t="shared" si="6"/>
        <v>20484360.070000015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1890243.1900000011</v>
      </c>
      <c r="V137" s="133"/>
    </row>
    <row r="138" spans="2:22" x14ac:dyDescent="0.2">
      <c r="B138" s="131"/>
      <c r="C138" s="135">
        <v>40603</v>
      </c>
      <c r="D138" s="136" t="s">
        <v>47</v>
      </c>
      <c r="E138" s="137">
        <v>44960.75</v>
      </c>
      <c r="F138" s="137">
        <v>43058</v>
      </c>
      <c r="G138" s="137">
        <v>50037.490000000005</v>
      </c>
      <c r="H138" s="137">
        <v>48623.030000000006</v>
      </c>
      <c r="I138" s="137">
        <v>53021</v>
      </c>
      <c r="J138" s="137">
        <v>268679.67999999999</v>
      </c>
      <c r="K138" s="137">
        <v>98261.289999999979</v>
      </c>
      <c r="L138" s="137">
        <v>88558.439999999988</v>
      </c>
      <c r="M138" s="137">
        <v>75039.780000000013</v>
      </c>
      <c r="N138" s="137">
        <v>74437.14</v>
      </c>
      <c r="O138" s="137">
        <v>68810.16</v>
      </c>
      <c r="P138" s="137">
        <v>57413.23000000001</v>
      </c>
      <c r="Q138" s="137">
        <f t="shared" si="6"/>
        <v>970899.99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44960.75</v>
      </c>
      <c r="V138" s="133"/>
    </row>
    <row r="139" spans="2:22" x14ac:dyDescent="0.2">
      <c r="B139" s="131"/>
      <c r="C139" s="135">
        <v>40701</v>
      </c>
      <c r="D139" s="136" t="s">
        <v>48</v>
      </c>
      <c r="E139" s="137">
        <v>21760028.799999997</v>
      </c>
      <c r="F139" s="137">
        <v>25086807.589999992</v>
      </c>
      <c r="G139" s="137">
        <v>24293698.219999995</v>
      </c>
      <c r="H139" s="137">
        <v>24866337.229999989</v>
      </c>
      <c r="I139" s="137">
        <v>28244827.829999991</v>
      </c>
      <c r="J139" s="137">
        <v>24419778.769999996</v>
      </c>
      <c r="K139" s="137">
        <v>24945461.540000003</v>
      </c>
      <c r="L139" s="137">
        <v>25073471.49000001</v>
      </c>
      <c r="M139" s="137">
        <v>27106618.199999999</v>
      </c>
      <c r="N139" s="137">
        <v>24628933.159999989</v>
      </c>
      <c r="O139" s="137">
        <v>24215197.559999999</v>
      </c>
      <c r="P139" s="137">
        <v>24722405.21999998</v>
      </c>
      <c r="Q139" s="137">
        <f t="shared" si="6"/>
        <v>299363565.6099999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21760028.799999997</v>
      </c>
      <c r="V139" s="133"/>
    </row>
    <row r="140" spans="2:22" x14ac:dyDescent="0.2">
      <c r="B140" s="131"/>
      <c r="C140" s="135">
        <v>40704</v>
      </c>
      <c r="D140" s="136" t="s">
        <v>49</v>
      </c>
      <c r="E140" s="137">
        <v>147666.7099999999</v>
      </c>
      <c r="F140" s="137">
        <v>179025.37999999992</v>
      </c>
      <c r="G140" s="137">
        <v>170026.63999999993</v>
      </c>
      <c r="H140" s="137">
        <v>173652.6399999999</v>
      </c>
      <c r="I140" s="137">
        <v>154052.7099999999</v>
      </c>
      <c r="J140" s="137">
        <v>153481.5499999999</v>
      </c>
      <c r="K140" s="137">
        <v>107616.51000000004</v>
      </c>
      <c r="L140" s="137">
        <v>82996.710000000036</v>
      </c>
      <c r="M140" s="137">
        <v>171857.22999999989</v>
      </c>
      <c r="N140" s="137">
        <v>169897.24999999991</v>
      </c>
      <c r="O140" s="137">
        <v>169758.27999999991</v>
      </c>
      <c r="P140" s="137">
        <v>169473.52999999997</v>
      </c>
      <c r="Q140" s="137">
        <f t="shared" si="6"/>
        <v>1849505.1399999994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147666.7099999999</v>
      </c>
      <c r="V140" s="133"/>
    </row>
    <row r="141" spans="2:22" x14ac:dyDescent="0.2">
      <c r="B141" s="131"/>
      <c r="C141" s="135">
        <v>40705</v>
      </c>
      <c r="D141" s="136" t="s">
        <v>50</v>
      </c>
      <c r="E141" s="137">
        <v>98689.13</v>
      </c>
      <c r="F141" s="137">
        <v>83538.920000000013</v>
      </c>
      <c r="G141" s="137">
        <v>110192.32000000001</v>
      </c>
      <c r="H141" s="137">
        <v>106002.70000000001</v>
      </c>
      <c r="I141" s="137">
        <v>106050.86000000002</v>
      </c>
      <c r="J141" s="137">
        <v>124538.76000000001</v>
      </c>
      <c r="K141" s="137">
        <v>117027.96</v>
      </c>
      <c r="L141" s="137">
        <v>108564.05</v>
      </c>
      <c r="M141" s="137">
        <v>102234.59</v>
      </c>
      <c r="N141" s="137">
        <v>104657.65999999999</v>
      </c>
      <c r="O141" s="137">
        <v>117124.06999999999</v>
      </c>
      <c r="P141" s="137">
        <v>123948.76999999999</v>
      </c>
      <c r="Q141" s="137">
        <f t="shared" si="6"/>
        <v>1302569.79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98689.13</v>
      </c>
      <c r="V141" s="133"/>
    </row>
    <row r="142" spans="2:22" x14ac:dyDescent="0.2">
      <c r="B142" s="131"/>
      <c r="C142" s="135">
        <v>40709</v>
      </c>
      <c r="D142" s="136" t="s">
        <v>51</v>
      </c>
      <c r="E142" s="137">
        <v>53780.37000000001</v>
      </c>
      <c r="F142" s="137">
        <v>59211.740000000013</v>
      </c>
      <c r="G142" s="137">
        <v>77800.560000000012</v>
      </c>
      <c r="H142" s="137">
        <v>67284.039999999994</v>
      </c>
      <c r="I142" s="137">
        <v>78797.160000000018</v>
      </c>
      <c r="J142" s="137">
        <v>66798.290000000008</v>
      </c>
      <c r="K142" s="137">
        <v>71607.569999999992</v>
      </c>
      <c r="L142" s="137">
        <v>54715.23</v>
      </c>
      <c r="M142" s="137">
        <v>59083.250000000007</v>
      </c>
      <c r="N142" s="137">
        <v>54533.330000000009</v>
      </c>
      <c r="O142" s="137">
        <v>59693.11</v>
      </c>
      <c r="P142" s="137">
        <v>59312.55000000001</v>
      </c>
      <c r="Q142" s="137">
        <f t="shared" si="6"/>
        <v>762617.20000000007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53780.37000000001</v>
      </c>
      <c r="V142" s="133"/>
    </row>
    <row r="143" spans="2:22" x14ac:dyDescent="0.2">
      <c r="B143" s="131"/>
      <c r="C143" s="135">
        <v>40710</v>
      </c>
      <c r="D143" s="136" t="s">
        <v>52</v>
      </c>
      <c r="E143" s="137">
        <v>34903.150000000009</v>
      </c>
      <c r="F143" s="137">
        <v>39156.690000000017</v>
      </c>
      <c r="G143" s="137">
        <v>36781.970000000016</v>
      </c>
      <c r="H143" s="137">
        <v>37206.600000000013</v>
      </c>
      <c r="I143" s="137">
        <v>36197.070000000007</v>
      </c>
      <c r="J143" s="137">
        <v>36977.250000000007</v>
      </c>
      <c r="K143" s="137">
        <v>36792.890000000007</v>
      </c>
      <c r="L143" s="137">
        <v>34348.190000000017</v>
      </c>
      <c r="M143" s="137">
        <v>34964.080000000002</v>
      </c>
      <c r="N143" s="137">
        <v>36738.640000000007</v>
      </c>
      <c r="O143" s="137">
        <v>39526.920000000006</v>
      </c>
      <c r="P143" s="137">
        <v>37146.18</v>
      </c>
      <c r="Q143" s="137">
        <f t="shared" si="6"/>
        <v>440739.63000000012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34903.150000000009</v>
      </c>
      <c r="V143" s="133"/>
    </row>
    <row r="144" spans="2:22" x14ac:dyDescent="0.2">
      <c r="B144" s="131"/>
      <c r="C144" s="135">
        <v>40801</v>
      </c>
      <c r="D144" s="136" t="s">
        <v>55</v>
      </c>
      <c r="E144" s="137">
        <v>2285606.2800000021</v>
      </c>
      <c r="F144" s="137">
        <v>2683690.4200000013</v>
      </c>
      <c r="G144" s="137">
        <v>2755434.8700000029</v>
      </c>
      <c r="H144" s="137">
        <v>2436296.1500000022</v>
      </c>
      <c r="I144" s="137">
        <v>2416372.7200000016</v>
      </c>
      <c r="J144" s="137">
        <v>2475921.9200000032</v>
      </c>
      <c r="K144" s="137">
        <v>2509716.7500000019</v>
      </c>
      <c r="L144" s="137">
        <v>2249799.100000002</v>
      </c>
      <c r="M144" s="137">
        <v>2347815.7300000014</v>
      </c>
      <c r="N144" s="137">
        <v>2425898.9200000027</v>
      </c>
      <c r="O144" s="137">
        <v>2320144.0200000009</v>
      </c>
      <c r="P144" s="137">
        <v>2643256.1500000027</v>
      </c>
      <c r="Q144" s="137">
        <f t="shared" si="6"/>
        <v>29549953.03000002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2285606.2800000021</v>
      </c>
      <c r="V144" s="133"/>
    </row>
    <row r="145" spans="2:22" x14ac:dyDescent="0.2">
      <c r="B145" s="131"/>
      <c r="C145" s="135">
        <v>40802</v>
      </c>
      <c r="D145" s="136" t="s">
        <v>53</v>
      </c>
      <c r="E145" s="137">
        <v>228680.84999999998</v>
      </c>
      <c r="F145" s="137">
        <v>214011.85</v>
      </c>
      <c r="G145" s="137">
        <v>214739.97999999995</v>
      </c>
      <c r="H145" s="137">
        <v>214051.21999999997</v>
      </c>
      <c r="I145" s="137">
        <v>216704.19999999995</v>
      </c>
      <c r="J145" s="137">
        <v>229455.08</v>
      </c>
      <c r="K145" s="137">
        <v>224606.56999999998</v>
      </c>
      <c r="L145" s="137">
        <v>229313.90999999995</v>
      </c>
      <c r="M145" s="137">
        <v>295743.44000000006</v>
      </c>
      <c r="N145" s="137">
        <v>218530.81</v>
      </c>
      <c r="O145" s="137">
        <v>219612.49</v>
      </c>
      <c r="P145" s="137">
        <v>266385.64</v>
      </c>
      <c r="Q145" s="137">
        <f t="shared" si="6"/>
        <v>2771836.0400000005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228680.84999999998</v>
      </c>
      <c r="V145" s="133"/>
    </row>
    <row r="146" spans="2:22" x14ac:dyDescent="0.2">
      <c r="B146" s="131"/>
      <c r="C146" s="135">
        <v>40817</v>
      </c>
      <c r="D146" s="136" t="s">
        <v>54</v>
      </c>
      <c r="E146" s="137">
        <v>75182.070000000007</v>
      </c>
      <c r="F146" s="137">
        <v>89752.260000000024</v>
      </c>
      <c r="G146" s="137">
        <v>135985.19000000003</v>
      </c>
      <c r="H146" s="137">
        <v>74574.530000000028</v>
      </c>
      <c r="I146" s="137">
        <v>74459.060000000041</v>
      </c>
      <c r="J146" s="137">
        <v>75366.050000000032</v>
      </c>
      <c r="K146" s="137">
        <v>275365.23000000004</v>
      </c>
      <c r="L146" s="137">
        <v>91098.950000000012</v>
      </c>
      <c r="M146" s="137">
        <v>72555.330000000031</v>
      </c>
      <c r="N146" s="137">
        <v>72840.650000000038</v>
      </c>
      <c r="O146" s="137">
        <v>77278.240000000034</v>
      </c>
      <c r="P146" s="137">
        <v>84535.25</v>
      </c>
      <c r="Q146" s="137">
        <f t="shared" si="6"/>
        <v>1198992.8100000003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75182.070000000007</v>
      </c>
      <c r="V146" s="133"/>
    </row>
    <row r="147" spans="2:22" x14ac:dyDescent="0.2">
      <c r="B147" s="131"/>
      <c r="C147" s="135">
        <v>40901</v>
      </c>
      <c r="D147" s="136" t="s">
        <v>56</v>
      </c>
      <c r="E147" s="137">
        <v>765424.87999999966</v>
      </c>
      <c r="F147" s="137">
        <v>843000.03999999969</v>
      </c>
      <c r="G147" s="137">
        <v>906360.47999999975</v>
      </c>
      <c r="H147" s="137">
        <v>789461.32999999961</v>
      </c>
      <c r="I147" s="137">
        <v>817439.65999999968</v>
      </c>
      <c r="J147" s="137">
        <v>776143.49999999965</v>
      </c>
      <c r="K147" s="137">
        <v>780665.25999999954</v>
      </c>
      <c r="L147" s="137">
        <v>759018.91999999969</v>
      </c>
      <c r="M147" s="137">
        <v>834531.78999999957</v>
      </c>
      <c r="N147" s="137">
        <v>754600.03999999969</v>
      </c>
      <c r="O147" s="137">
        <v>748276.95999999961</v>
      </c>
      <c r="P147" s="137">
        <v>2274709.2600000002</v>
      </c>
      <c r="Q147" s="137">
        <f t="shared" si="6"/>
        <v>11049632.119999997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765424.87999999966</v>
      </c>
      <c r="V147" s="133"/>
    </row>
    <row r="148" spans="2:22" x14ac:dyDescent="0.2">
      <c r="B148" s="131"/>
      <c r="C148" s="135">
        <v>40903</v>
      </c>
      <c r="D148" s="136" t="s">
        <v>75</v>
      </c>
      <c r="E148" s="137">
        <v>1382935.13</v>
      </c>
      <c r="F148" s="137">
        <v>5878825.1799999997</v>
      </c>
      <c r="G148" s="137">
        <v>4485951.2</v>
      </c>
      <c r="H148" s="137">
        <v>5885854.5700000003</v>
      </c>
      <c r="I148" s="137">
        <v>6037203.6100000003</v>
      </c>
      <c r="J148" s="137">
        <v>6720567.4100000001</v>
      </c>
      <c r="K148" s="137">
        <v>9227343.3399999999</v>
      </c>
      <c r="L148" s="137">
        <v>9446655.2999999989</v>
      </c>
      <c r="M148" s="137">
        <v>9824564.5099999998</v>
      </c>
      <c r="N148" s="137">
        <v>11460329.51</v>
      </c>
      <c r="O148" s="137">
        <v>11238291.069999998</v>
      </c>
      <c r="P148" s="137">
        <v>11987183.640000014</v>
      </c>
      <c r="Q148" s="137">
        <f t="shared" si="6"/>
        <v>93575704.469999999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1382935.13</v>
      </c>
      <c r="V148" s="133"/>
    </row>
    <row r="149" spans="2:22" x14ac:dyDescent="0.2">
      <c r="B149" s="131"/>
      <c r="C149" s="135">
        <v>40904</v>
      </c>
      <c r="D149" s="136" t="s">
        <v>57</v>
      </c>
      <c r="E149" s="137">
        <v>70288.590000000011</v>
      </c>
      <c r="F149" s="137">
        <v>95313.080000000031</v>
      </c>
      <c r="G149" s="137">
        <v>84126.029999999984</v>
      </c>
      <c r="H149" s="137">
        <v>85378.450000000012</v>
      </c>
      <c r="I149" s="137">
        <v>82224.810000000012</v>
      </c>
      <c r="J149" s="137">
        <v>91823.13</v>
      </c>
      <c r="K149" s="137">
        <v>81727.81</v>
      </c>
      <c r="L149" s="137">
        <v>100654.73000000001</v>
      </c>
      <c r="M149" s="137">
        <v>86033.11</v>
      </c>
      <c r="N149" s="137">
        <v>106268.47</v>
      </c>
      <c r="O149" s="137">
        <v>96539.8</v>
      </c>
      <c r="P149" s="137">
        <v>106475.07</v>
      </c>
      <c r="Q149" s="137">
        <f t="shared" si="6"/>
        <v>1086853.08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70288.590000000011</v>
      </c>
      <c r="V149" s="133"/>
    </row>
    <row r="150" spans="2:22" x14ac:dyDescent="0.2">
      <c r="B150" s="131"/>
      <c r="C150" s="135">
        <v>40911</v>
      </c>
      <c r="D150" s="136" t="s">
        <v>58</v>
      </c>
      <c r="E150" s="137">
        <v>64668.260000000009</v>
      </c>
      <c r="F150" s="137">
        <v>70376.890000000014</v>
      </c>
      <c r="G150" s="137">
        <v>68408.610000000015</v>
      </c>
      <c r="H150" s="137">
        <v>66846.490000000005</v>
      </c>
      <c r="I150" s="137">
        <v>69076.22</v>
      </c>
      <c r="J150" s="137">
        <v>69548.400000000023</v>
      </c>
      <c r="K150" s="137">
        <v>68649.300000000017</v>
      </c>
      <c r="L150" s="137">
        <v>70441.950000000012</v>
      </c>
      <c r="M150" s="137">
        <v>72389.240000000005</v>
      </c>
      <c r="N150" s="137">
        <v>69415.360000000015</v>
      </c>
      <c r="O150" s="137">
        <v>69144.070000000007</v>
      </c>
      <c r="P150" s="137">
        <v>66710.980000000025</v>
      </c>
      <c r="Q150" s="137">
        <f t="shared" si="6"/>
        <v>825675.77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64668.260000000009</v>
      </c>
      <c r="V150" s="133"/>
    </row>
    <row r="151" spans="2:22" x14ac:dyDescent="0.2">
      <c r="B151" s="131"/>
      <c r="C151" s="135">
        <v>40913</v>
      </c>
      <c r="D151" s="136" t="s">
        <v>60</v>
      </c>
      <c r="E151" s="137">
        <v>45108.83</v>
      </c>
      <c r="F151" s="137">
        <v>45608.83</v>
      </c>
      <c r="G151" s="137">
        <v>58608.83</v>
      </c>
      <c r="H151" s="137">
        <v>45408.83</v>
      </c>
      <c r="I151" s="137">
        <v>83058.83</v>
      </c>
      <c r="J151" s="137">
        <v>72708.83</v>
      </c>
      <c r="K151" s="137">
        <v>45408.83</v>
      </c>
      <c r="L151" s="137">
        <v>45308.83</v>
      </c>
      <c r="M151" s="137">
        <v>61808.83</v>
      </c>
      <c r="N151" s="137">
        <v>49308.83</v>
      </c>
      <c r="O151" s="137">
        <v>45608.83</v>
      </c>
      <c r="P151" s="137">
        <v>50358.87</v>
      </c>
      <c r="Q151" s="137">
        <f t="shared" si="6"/>
        <v>648306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45108.83</v>
      </c>
      <c r="V151" s="133"/>
    </row>
    <row r="152" spans="2:22" x14ac:dyDescent="0.2">
      <c r="B152" s="131"/>
      <c r="C152" s="135">
        <v>41001</v>
      </c>
      <c r="D152" s="136" t="s">
        <v>61</v>
      </c>
      <c r="E152" s="137">
        <v>323403.04000000044</v>
      </c>
      <c r="F152" s="137">
        <v>376898.27000000048</v>
      </c>
      <c r="G152" s="137">
        <v>333952.58000000037</v>
      </c>
      <c r="H152" s="137">
        <v>378927.76000000036</v>
      </c>
      <c r="I152" s="137">
        <v>338550.18000000046</v>
      </c>
      <c r="J152" s="137">
        <v>436649.47000000044</v>
      </c>
      <c r="K152" s="137">
        <v>321941.49000000034</v>
      </c>
      <c r="L152" s="137">
        <v>350435.58000000037</v>
      </c>
      <c r="M152" s="137">
        <v>385557.78000000038</v>
      </c>
      <c r="N152" s="137">
        <v>474517.18000000034</v>
      </c>
      <c r="O152" s="137">
        <v>266564.37000000029</v>
      </c>
      <c r="P152" s="137">
        <v>398985.31000000006</v>
      </c>
      <c r="Q152" s="137">
        <f t="shared" si="6"/>
        <v>4386383.0100000035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323403.04000000044</v>
      </c>
      <c r="V152" s="133"/>
    </row>
    <row r="153" spans="2:22" x14ac:dyDescent="0.2">
      <c r="B153" s="131"/>
      <c r="C153" s="135">
        <v>41002</v>
      </c>
      <c r="D153" s="136" t="s">
        <v>62</v>
      </c>
      <c r="E153" s="137">
        <v>124600.92000000004</v>
      </c>
      <c r="F153" s="137">
        <v>140109.43</v>
      </c>
      <c r="G153" s="137">
        <v>143070.88</v>
      </c>
      <c r="H153" s="137">
        <v>148518.78</v>
      </c>
      <c r="I153" s="137">
        <v>136251.79999999999</v>
      </c>
      <c r="J153" s="137">
        <v>137733.13999999998</v>
      </c>
      <c r="K153" s="137">
        <v>135104.75999999998</v>
      </c>
      <c r="L153" s="137">
        <v>135785.07999999999</v>
      </c>
      <c r="M153" s="137">
        <v>135369.32999999999</v>
      </c>
      <c r="N153" s="137">
        <v>134928.40999999997</v>
      </c>
      <c r="O153" s="137">
        <v>134836.24999999997</v>
      </c>
      <c r="P153" s="137">
        <v>137162.44999999995</v>
      </c>
      <c r="Q153" s="137">
        <f t="shared" si="6"/>
        <v>1643471.23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124600.92000000004</v>
      </c>
      <c r="V153" s="133"/>
    </row>
    <row r="154" spans="2:22" x14ac:dyDescent="0.2">
      <c r="B154" s="131"/>
      <c r="C154" s="135">
        <v>41003</v>
      </c>
      <c r="D154" s="136" t="s">
        <v>63</v>
      </c>
      <c r="E154" s="137">
        <v>1715848.6500000001</v>
      </c>
      <c r="F154" s="137">
        <v>9226040.2699999996</v>
      </c>
      <c r="G154" s="137">
        <v>8124448.5199999996</v>
      </c>
      <c r="H154" s="137">
        <v>9973931.3800000008</v>
      </c>
      <c r="I154" s="137">
        <v>10147528.950000001</v>
      </c>
      <c r="J154" s="137">
        <v>11709228.059999999</v>
      </c>
      <c r="K154" s="137">
        <v>12640860.810000001</v>
      </c>
      <c r="L154" s="137">
        <v>10491847.73</v>
      </c>
      <c r="M154" s="137">
        <v>11550452.269999998</v>
      </c>
      <c r="N154" s="137">
        <v>11235030.839999998</v>
      </c>
      <c r="O154" s="137">
        <v>31161170.73</v>
      </c>
      <c r="P154" s="137">
        <v>34653363.469999999</v>
      </c>
      <c r="Q154" s="137">
        <f t="shared" si="6"/>
        <v>162629751.68000001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1715848.6500000001</v>
      </c>
      <c r="V154" s="133"/>
    </row>
    <row r="155" spans="2:22" x14ac:dyDescent="0.2">
      <c r="B155" s="131"/>
      <c r="C155" s="135">
        <v>41005</v>
      </c>
      <c r="D155" s="136" t="s">
        <v>64</v>
      </c>
      <c r="E155" s="137">
        <v>19865.54</v>
      </c>
      <c r="F155" s="137">
        <v>917432.67999999993</v>
      </c>
      <c r="G155" s="137">
        <v>4865967.87</v>
      </c>
      <c r="H155" s="137">
        <v>611330.89000000013</v>
      </c>
      <c r="I155" s="137">
        <v>1147970.8</v>
      </c>
      <c r="J155" s="137">
        <v>1383945.9099999997</v>
      </c>
      <c r="K155" s="137">
        <v>1745142.0900000003</v>
      </c>
      <c r="L155" s="137">
        <v>2536569.69</v>
      </c>
      <c r="M155" s="137">
        <v>2805999.63</v>
      </c>
      <c r="N155" s="137">
        <v>2211795.91</v>
      </c>
      <c r="O155" s="137">
        <v>1390452.4899999998</v>
      </c>
      <c r="P155" s="137">
        <v>3935924.54</v>
      </c>
      <c r="Q155" s="137">
        <f t="shared" si="6"/>
        <v>23572398.039999995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19865.54</v>
      </c>
      <c r="V155" s="133"/>
    </row>
    <row r="156" spans="2:22" ht="38.25" x14ac:dyDescent="0.2">
      <c r="B156" s="131"/>
      <c r="C156" s="135">
        <v>41007</v>
      </c>
      <c r="D156" s="136" t="s">
        <v>65</v>
      </c>
      <c r="E156" s="137">
        <v>4084.93</v>
      </c>
      <c r="F156" s="137">
        <v>6703.1899999999987</v>
      </c>
      <c r="G156" s="137">
        <v>4947.2699999999995</v>
      </c>
      <c r="H156" s="137">
        <v>4410.62</v>
      </c>
      <c r="I156" s="137">
        <v>5932.98</v>
      </c>
      <c r="J156" s="137">
        <v>4589.0999999999995</v>
      </c>
      <c r="K156" s="137">
        <v>5097.4699999999993</v>
      </c>
      <c r="L156" s="137">
        <v>5851.1200000000008</v>
      </c>
      <c r="M156" s="137">
        <v>5818.869999999999</v>
      </c>
      <c r="N156" s="137">
        <v>5420.77</v>
      </c>
      <c r="O156" s="137">
        <v>7422.74</v>
      </c>
      <c r="P156" s="137">
        <v>14971.630000000003</v>
      </c>
      <c r="Q156" s="137">
        <f t="shared" si="6"/>
        <v>75250.69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4084.93</v>
      </c>
      <c r="V156" s="133"/>
    </row>
    <row r="157" spans="2:22" x14ac:dyDescent="0.2">
      <c r="B157" s="131"/>
      <c r="C157" s="135">
        <v>41101</v>
      </c>
      <c r="D157" s="136" t="s">
        <v>67</v>
      </c>
      <c r="E157" s="137">
        <v>2196846.8100000005</v>
      </c>
      <c r="F157" s="137">
        <v>2488155.9500000007</v>
      </c>
      <c r="G157" s="137">
        <v>4918551.6000000006</v>
      </c>
      <c r="H157" s="137">
        <v>3100296.7500000005</v>
      </c>
      <c r="I157" s="137">
        <v>5717408.3000000017</v>
      </c>
      <c r="J157" s="137">
        <v>3653771.8600000013</v>
      </c>
      <c r="K157" s="137">
        <v>5032550.1100000003</v>
      </c>
      <c r="L157" s="137">
        <v>3535952.4300000006</v>
      </c>
      <c r="M157" s="137">
        <v>7465817.1199999982</v>
      </c>
      <c r="N157" s="137">
        <v>5251695.830000001</v>
      </c>
      <c r="O157" s="137">
        <v>6712245.3700000001</v>
      </c>
      <c r="P157" s="137">
        <v>9466503.2799999993</v>
      </c>
      <c r="Q157" s="137">
        <f t="shared" si="6"/>
        <v>59539795.409999996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2196846.8100000005</v>
      </c>
      <c r="V157" s="133"/>
    </row>
    <row r="158" spans="2:22" x14ac:dyDescent="0.2">
      <c r="B158" s="131"/>
      <c r="C158" s="135">
        <v>41103</v>
      </c>
      <c r="D158" s="136" t="s">
        <v>68</v>
      </c>
      <c r="E158" s="137">
        <v>398639.41000000003</v>
      </c>
      <c r="F158" s="137">
        <v>511316.77000000019</v>
      </c>
      <c r="G158" s="137">
        <v>506467.49000000005</v>
      </c>
      <c r="H158" s="137">
        <v>508477.32</v>
      </c>
      <c r="I158" s="137">
        <v>509327.15000000014</v>
      </c>
      <c r="J158" s="137">
        <v>508062.6100000001</v>
      </c>
      <c r="K158" s="137">
        <v>685254.71000000008</v>
      </c>
      <c r="L158" s="137">
        <v>584316.47</v>
      </c>
      <c r="M158" s="137">
        <v>596887.12000000011</v>
      </c>
      <c r="N158" s="137">
        <v>584273.84999999986</v>
      </c>
      <c r="O158" s="137">
        <v>585132.52999999991</v>
      </c>
      <c r="P158" s="137">
        <v>699747.81000000017</v>
      </c>
      <c r="Q158" s="137">
        <f t="shared" si="6"/>
        <v>6677903.2400000012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398639.41000000003</v>
      </c>
      <c r="V158" s="133"/>
    </row>
    <row r="159" spans="2:22" x14ac:dyDescent="0.2">
      <c r="B159" s="131"/>
      <c r="C159" s="135">
        <v>41104</v>
      </c>
      <c r="D159" s="136" t="s">
        <v>69</v>
      </c>
      <c r="E159" s="137">
        <v>20028.910000000003</v>
      </c>
      <c r="F159" s="137">
        <v>21722.600000000002</v>
      </c>
      <c r="G159" s="137">
        <v>22109.880000000005</v>
      </c>
      <c r="H159" s="137">
        <v>21556.820000000003</v>
      </c>
      <c r="I159" s="137">
        <v>70019.77</v>
      </c>
      <c r="J159" s="137">
        <v>70441.77</v>
      </c>
      <c r="K159" s="137">
        <v>124612.05</v>
      </c>
      <c r="L159" s="137">
        <v>70723.960000000006</v>
      </c>
      <c r="M159" s="137">
        <v>70084.47</v>
      </c>
      <c r="N159" s="137">
        <v>70017.150000000009</v>
      </c>
      <c r="O159" s="137">
        <v>125864.18000000001</v>
      </c>
      <c r="P159" s="137">
        <v>74543.320000000007</v>
      </c>
      <c r="Q159" s="137">
        <f t="shared" si="6"/>
        <v>761724.88000000012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20028.910000000003</v>
      </c>
      <c r="V159" s="133"/>
    </row>
    <row r="160" spans="2:22" x14ac:dyDescent="0.2">
      <c r="B160" s="131"/>
      <c r="C160" s="135">
        <v>41107</v>
      </c>
      <c r="D160" s="136" t="s">
        <v>70</v>
      </c>
      <c r="E160" s="137">
        <v>373008.4</v>
      </c>
      <c r="F160" s="137">
        <v>447873.20000000007</v>
      </c>
      <c r="G160" s="137">
        <v>420403.56999999995</v>
      </c>
      <c r="H160" s="137">
        <v>413805.54000000004</v>
      </c>
      <c r="I160" s="137">
        <v>417086.70999999996</v>
      </c>
      <c r="J160" s="137">
        <v>428658.45</v>
      </c>
      <c r="K160" s="137">
        <v>412106.06999999995</v>
      </c>
      <c r="L160" s="137">
        <v>408372.49</v>
      </c>
      <c r="M160" s="137">
        <v>406309.58999999997</v>
      </c>
      <c r="N160" s="137">
        <v>399900.65</v>
      </c>
      <c r="O160" s="137">
        <v>403162.16</v>
      </c>
      <c r="P160" s="137">
        <v>426393.72</v>
      </c>
      <c r="Q160" s="137">
        <f t="shared" si="6"/>
        <v>4957080.5499999989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373008.4</v>
      </c>
      <c r="V160" s="133"/>
    </row>
    <row r="161" spans="2:22" x14ac:dyDescent="0.2">
      <c r="B161" s="131"/>
      <c r="C161" s="135">
        <v>41301</v>
      </c>
      <c r="D161" s="136" t="s">
        <v>71</v>
      </c>
      <c r="E161" s="137">
        <v>402674.0799999999</v>
      </c>
      <c r="F161" s="137">
        <v>582062.32999999996</v>
      </c>
      <c r="G161" s="137">
        <v>513878.88000000006</v>
      </c>
      <c r="H161" s="137">
        <v>445066.72000000009</v>
      </c>
      <c r="I161" s="137">
        <v>447730.93000000017</v>
      </c>
      <c r="J161" s="137">
        <v>447539.83000000013</v>
      </c>
      <c r="K161" s="137">
        <v>490715.42000000004</v>
      </c>
      <c r="L161" s="137">
        <v>429657.3</v>
      </c>
      <c r="M161" s="137">
        <v>434504.80000000005</v>
      </c>
      <c r="N161" s="137">
        <v>480266.77999999997</v>
      </c>
      <c r="O161" s="137">
        <v>425965.11</v>
      </c>
      <c r="P161" s="137">
        <v>533651.59</v>
      </c>
      <c r="Q161" s="137">
        <f t="shared" si="6"/>
        <v>5633713.7700000005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402674.0799999999</v>
      </c>
      <c r="V161" s="133"/>
    </row>
    <row r="162" spans="2:22" x14ac:dyDescent="0.2">
      <c r="B162" s="131"/>
      <c r="C162" s="135">
        <v>41401</v>
      </c>
      <c r="D162" s="136" t="s">
        <v>72</v>
      </c>
      <c r="E162" s="137">
        <v>395711.11</v>
      </c>
      <c r="F162" s="137">
        <v>396921.75999999995</v>
      </c>
      <c r="G162" s="137">
        <v>403346.1</v>
      </c>
      <c r="H162" s="137">
        <v>401806.62</v>
      </c>
      <c r="I162" s="137">
        <v>406883.68</v>
      </c>
      <c r="J162" s="137">
        <v>416792.86</v>
      </c>
      <c r="K162" s="137">
        <v>406959.73</v>
      </c>
      <c r="L162" s="137">
        <v>382324.18</v>
      </c>
      <c r="M162" s="137">
        <v>397675.7</v>
      </c>
      <c r="N162" s="137">
        <v>395826.19</v>
      </c>
      <c r="O162" s="137">
        <v>401075.48</v>
      </c>
      <c r="P162" s="137">
        <v>409613.26999999996</v>
      </c>
      <c r="Q162" s="137">
        <f t="shared" si="6"/>
        <v>4814936.68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395711.11</v>
      </c>
      <c r="V162" s="133"/>
    </row>
    <row r="163" spans="2:22" x14ac:dyDescent="0.2">
      <c r="B163" s="131"/>
      <c r="C163" s="135">
        <v>41501</v>
      </c>
      <c r="D163" s="136" t="s">
        <v>73</v>
      </c>
      <c r="E163" s="137">
        <v>493142.07</v>
      </c>
      <c r="F163" s="137">
        <v>746896.66999999993</v>
      </c>
      <c r="G163" s="137">
        <v>584788.74999999988</v>
      </c>
      <c r="H163" s="137">
        <v>677294.67999999993</v>
      </c>
      <c r="I163" s="137">
        <v>719964.66</v>
      </c>
      <c r="J163" s="137">
        <v>556567.8899999999</v>
      </c>
      <c r="K163" s="137">
        <v>741667.57</v>
      </c>
      <c r="L163" s="137">
        <v>687880.36999999988</v>
      </c>
      <c r="M163" s="137">
        <v>629398.06999999995</v>
      </c>
      <c r="N163" s="137">
        <v>728879.1399999999</v>
      </c>
      <c r="O163" s="137">
        <v>547759.25999999989</v>
      </c>
      <c r="P163" s="137">
        <v>818763.37000000011</v>
      </c>
      <c r="Q163" s="137">
        <f t="shared" si="6"/>
        <v>7933002.5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493142.07</v>
      </c>
      <c r="V163" s="133"/>
    </row>
    <row r="164" spans="2:22" x14ac:dyDescent="0.2">
      <c r="B164" s="131"/>
      <c r="C164" s="135">
        <v>41503</v>
      </c>
      <c r="D164" s="136" t="s">
        <v>133</v>
      </c>
      <c r="E164" s="137">
        <v>596948.56000000006</v>
      </c>
      <c r="F164" s="137">
        <v>596948.56000000006</v>
      </c>
      <c r="G164" s="137">
        <v>584948.56000000006</v>
      </c>
      <c r="H164" s="137">
        <v>584948.56000000006</v>
      </c>
      <c r="I164" s="137">
        <v>584940.2300000001</v>
      </c>
      <c r="J164" s="137">
        <v>584940.2300000001</v>
      </c>
      <c r="K164" s="137">
        <v>584940.2300000001</v>
      </c>
      <c r="L164" s="137">
        <v>584940.2300000001</v>
      </c>
      <c r="M164" s="137">
        <v>584890.2300000001</v>
      </c>
      <c r="N164" s="137">
        <v>584828.56000000006</v>
      </c>
      <c r="O164" s="137">
        <v>584808.56000000006</v>
      </c>
      <c r="P164" s="137">
        <v>562915.69000000006</v>
      </c>
      <c r="Q164" s="137">
        <f t="shared" si="6"/>
        <v>7020998.200000002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596948.56000000006</v>
      </c>
      <c r="V164" s="133"/>
    </row>
    <row r="165" spans="2:22" x14ac:dyDescent="0.2">
      <c r="B165" s="131"/>
      <c r="C165" s="135">
        <v>41505</v>
      </c>
      <c r="D165" s="136" t="s">
        <v>134</v>
      </c>
      <c r="E165" s="137">
        <v>2020461.4500000002</v>
      </c>
      <c r="F165" s="137">
        <v>1905908.9100000001</v>
      </c>
      <c r="G165" s="137">
        <v>1963185.1800000002</v>
      </c>
      <c r="H165" s="137">
        <v>1963185.1800000002</v>
      </c>
      <c r="I165" s="137">
        <v>1963185.1800000002</v>
      </c>
      <c r="J165" s="137">
        <v>1963185.1800000002</v>
      </c>
      <c r="K165" s="137">
        <v>1963185.1800000002</v>
      </c>
      <c r="L165" s="137">
        <v>1963185.1800000002</v>
      </c>
      <c r="M165" s="137">
        <v>1963185.1800000002</v>
      </c>
      <c r="N165" s="137">
        <v>1963185.1800000002</v>
      </c>
      <c r="O165" s="137">
        <v>1963185.1800000002</v>
      </c>
      <c r="P165" s="137">
        <v>1963185.4400000004</v>
      </c>
      <c r="Q165" s="137">
        <f t="shared" si="6"/>
        <v>23558222.420000002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2020461.4500000002</v>
      </c>
      <c r="V165" s="133"/>
    </row>
    <row r="166" spans="2:22" x14ac:dyDescent="0.2">
      <c r="B166" s="131"/>
      <c r="C166" s="135">
        <v>41506</v>
      </c>
      <c r="D166" s="136" t="s">
        <v>75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137">
        <v>0</v>
      </c>
      <c r="O166" s="137">
        <v>0</v>
      </c>
      <c r="P166" s="137">
        <v>0</v>
      </c>
      <c r="Q166" s="137">
        <f t="shared" si="6"/>
        <v>0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0</v>
      </c>
      <c r="V166" s="133"/>
    </row>
    <row r="167" spans="2:22" x14ac:dyDescent="0.2">
      <c r="B167" s="131"/>
      <c r="C167" s="135">
        <v>41601</v>
      </c>
      <c r="D167" s="136" t="s">
        <v>77</v>
      </c>
      <c r="E167" s="137">
        <v>21045169.570000008</v>
      </c>
      <c r="F167" s="137">
        <v>20998865.590000007</v>
      </c>
      <c r="G167" s="137">
        <v>20801180.140000004</v>
      </c>
      <c r="H167" s="137">
        <v>20004940.360000003</v>
      </c>
      <c r="I167" s="137">
        <v>20072929.570000004</v>
      </c>
      <c r="J167" s="137">
        <v>20048828.310000002</v>
      </c>
      <c r="K167" s="137">
        <v>20000167.580000006</v>
      </c>
      <c r="L167" s="137">
        <v>19918343.860000007</v>
      </c>
      <c r="M167" s="137">
        <v>20175989.640000008</v>
      </c>
      <c r="N167" s="137">
        <v>20092739.120000005</v>
      </c>
      <c r="O167" s="137">
        <v>20340855.220000006</v>
      </c>
      <c r="P167" s="137">
        <v>20182527.369999994</v>
      </c>
      <c r="Q167" s="137">
        <f t="shared" si="6"/>
        <v>243682536.33000007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21045169.570000008</v>
      </c>
      <c r="V167" s="133"/>
    </row>
    <row r="168" spans="2:22" x14ac:dyDescent="0.2">
      <c r="B168" s="131"/>
      <c r="C168" s="135">
        <v>41603</v>
      </c>
      <c r="D168" s="136" t="s">
        <v>44</v>
      </c>
      <c r="E168" s="137">
        <v>5716.92</v>
      </c>
      <c r="F168" s="137">
        <v>6306.24</v>
      </c>
      <c r="G168" s="137">
        <v>6211.92</v>
      </c>
      <c r="H168" s="137">
        <v>6211.92</v>
      </c>
      <c r="I168" s="137">
        <v>6211.92</v>
      </c>
      <c r="J168" s="137">
        <v>10163.59</v>
      </c>
      <c r="K168" s="137">
        <v>6092.43</v>
      </c>
      <c r="L168" s="137">
        <v>5786.92</v>
      </c>
      <c r="M168" s="137">
        <v>7286.92</v>
      </c>
      <c r="N168" s="137">
        <v>5786.92</v>
      </c>
      <c r="O168" s="137">
        <v>5786.92</v>
      </c>
      <c r="P168" s="137">
        <v>5786.99</v>
      </c>
      <c r="Q168" s="137">
        <f t="shared" si="6"/>
        <v>77349.61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5716.92</v>
      </c>
      <c r="V168" s="133"/>
    </row>
    <row r="169" spans="2:22" x14ac:dyDescent="0.2">
      <c r="B169" s="131"/>
      <c r="C169" s="135">
        <v>41604</v>
      </c>
      <c r="D169" s="136" t="s">
        <v>45</v>
      </c>
      <c r="E169" s="137">
        <v>32870.340000000011</v>
      </c>
      <c r="F169" s="137">
        <v>36186.400000000009</v>
      </c>
      <c r="G169" s="137">
        <v>32985.260000000009</v>
      </c>
      <c r="H169" s="137">
        <v>32184.570000000011</v>
      </c>
      <c r="I169" s="137">
        <v>38177.140000000007</v>
      </c>
      <c r="J169" s="137">
        <v>32167.650000000005</v>
      </c>
      <c r="K169" s="137">
        <v>32279.740000000009</v>
      </c>
      <c r="L169" s="137">
        <v>32184.200000000012</v>
      </c>
      <c r="M169" s="137">
        <v>33020.110000000008</v>
      </c>
      <c r="N169" s="137">
        <v>34707.670000000013</v>
      </c>
      <c r="O169" s="137">
        <v>34250.330000000016</v>
      </c>
      <c r="P169" s="137">
        <v>37762.15</v>
      </c>
      <c r="Q169" s="137">
        <f t="shared" ref="Q169:Q201" si="7">SUM(E169:P169)</f>
        <v>408775.56000000011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32870.340000000011</v>
      </c>
      <c r="V169" s="133"/>
    </row>
    <row r="170" spans="2:22" x14ac:dyDescent="0.2">
      <c r="B170" s="131"/>
      <c r="C170" s="135">
        <v>41801</v>
      </c>
      <c r="D170" s="136" t="s">
        <v>78</v>
      </c>
      <c r="E170" s="137">
        <v>138893.53999999995</v>
      </c>
      <c r="F170" s="137">
        <v>182639.60999999987</v>
      </c>
      <c r="G170" s="137">
        <v>175238.27999999985</v>
      </c>
      <c r="H170" s="137">
        <v>198206.38999999984</v>
      </c>
      <c r="I170" s="137">
        <v>175770.31999999983</v>
      </c>
      <c r="J170" s="137">
        <v>176612.23999999985</v>
      </c>
      <c r="K170" s="137">
        <v>203262.6399999999</v>
      </c>
      <c r="L170" s="137">
        <v>161548.95999999982</v>
      </c>
      <c r="M170" s="137">
        <v>178463.72999999981</v>
      </c>
      <c r="N170" s="137">
        <v>282434.39999999997</v>
      </c>
      <c r="O170" s="137">
        <v>156279.69999999984</v>
      </c>
      <c r="P170" s="137">
        <v>316895.45</v>
      </c>
      <c r="Q170" s="137">
        <f t="shared" si="7"/>
        <v>2346245.2599999984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138893.53999999995</v>
      </c>
      <c r="V170" s="133"/>
    </row>
    <row r="171" spans="2:22" x14ac:dyDescent="0.2">
      <c r="B171" s="131"/>
      <c r="C171" s="135">
        <v>42001</v>
      </c>
      <c r="D171" s="136" t="s">
        <v>79</v>
      </c>
      <c r="E171" s="137">
        <v>380398.17</v>
      </c>
      <c r="F171" s="137">
        <v>411313.19999999995</v>
      </c>
      <c r="G171" s="137">
        <v>2985997.54</v>
      </c>
      <c r="H171" s="137">
        <v>843486.77999999991</v>
      </c>
      <c r="I171" s="137">
        <v>643753.3899999999</v>
      </c>
      <c r="J171" s="137">
        <v>1209623.3299999998</v>
      </c>
      <c r="K171" s="137">
        <v>604596.34</v>
      </c>
      <c r="L171" s="137">
        <v>600102.82999999984</v>
      </c>
      <c r="M171" s="137">
        <v>2019960.4500000002</v>
      </c>
      <c r="N171" s="137">
        <v>608329.2799999998</v>
      </c>
      <c r="O171" s="137">
        <v>608063.23</v>
      </c>
      <c r="P171" s="137">
        <v>1417479.8000000003</v>
      </c>
      <c r="Q171" s="137">
        <f t="shared" si="7"/>
        <v>12333104.340000002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380398.17</v>
      </c>
      <c r="V171" s="133"/>
    </row>
    <row r="172" spans="2:22" x14ac:dyDescent="0.2">
      <c r="B172" s="131"/>
      <c r="C172" s="135">
        <v>42002</v>
      </c>
      <c r="D172" s="136" t="s">
        <v>80</v>
      </c>
      <c r="E172" s="137">
        <v>179307.72000000003</v>
      </c>
      <c r="F172" s="137">
        <v>181969.72000000003</v>
      </c>
      <c r="G172" s="137">
        <v>182990.72000000003</v>
      </c>
      <c r="H172" s="137">
        <v>195582.72000000003</v>
      </c>
      <c r="I172" s="137">
        <v>195682.72000000003</v>
      </c>
      <c r="J172" s="137">
        <v>179888.32000000004</v>
      </c>
      <c r="K172" s="137">
        <v>177417.49000000002</v>
      </c>
      <c r="L172" s="137">
        <v>174552.05000000005</v>
      </c>
      <c r="M172" s="137">
        <v>174316.72000000003</v>
      </c>
      <c r="N172" s="137">
        <v>174236.72000000003</v>
      </c>
      <c r="O172" s="137">
        <v>174236.72000000003</v>
      </c>
      <c r="P172" s="137">
        <v>174229.96000000002</v>
      </c>
      <c r="Q172" s="137">
        <f t="shared" si="7"/>
        <v>2164411.58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179307.72000000003</v>
      </c>
      <c r="V172" s="133"/>
    </row>
    <row r="173" spans="2:22" x14ac:dyDescent="0.2">
      <c r="B173" s="131"/>
      <c r="C173" s="135">
        <v>42004</v>
      </c>
      <c r="D173" s="136" t="s">
        <v>81</v>
      </c>
      <c r="E173" s="137">
        <v>556734.89</v>
      </c>
      <c r="F173" s="137">
        <v>601818.71</v>
      </c>
      <c r="G173" s="137">
        <v>596579.24999999988</v>
      </c>
      <c r="H173" s="137">
        <v>597295.97000000009</v>
      </c>
      <c r="I173" s="137">
        <v>595759.24999999988</v>
      </c>
      <c r="J173" s="137">
        <v>616096.56999999995</v>
      </c>
      <c r="K173" s="137">
        <v>617595.05999999982</v>
      </c>
      <c r="L173" s="137">
        <v>617142.07000000007</v>
      </c>
      <c r="M173" s="137">
        <v>675940.52</v>
      </c>
      <c r="N173" s="137">
        <v>603410.23999999987</v>
      </c>
      <c r="O173" s="137">
        <v>589901.51</v>
      </c>
      <c r="P173" s="137">
        <v>599181.82999999996</v>
      </c>
      <c r="Q173" s="137">
        <f t="shared" si="7"/>
        <v>7267455.870000001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556734.89</v>
      </c>
      <c r="V173" s="133"/>
    </row>
    <row r="174" spans="2:22" x14ac:dyDescent="0.2">
      <c r="B174" s="131"/>
      <c r="C174" s="135">
        <v>42101</v>
      </c>
      <c r="D174" s="136" t="s">
        <v>82</v>
      </c>
      <c r="E174" s="137">
        <v>289648.75000000006</v>
      </c>
      <c r="F174" s="137">
        <v>3587205.1300000004</v>
      </c>
      <c r="G174" s="137">
        <v>1157059.8500000001</v>
      </c>
      <c r="H174" s="137">
        <v>692459.84999999986</v>
      </c>
      <c r="I174" s="137">
        <v>386459.85000000009</v>
      </c>
      <c r="J174" s="137">
        <v>374686.26000000007</v>
      </c>
      <c r="K174" s="137">
        <v>3615084.0200000005</v>
      </c>
      <c r="L174" s="137">
        <v>538634.02</v>
      </c>
      <c r="M174" s="137">
        <v>295084.02000000008</v>
      </c>
      <c r="N174" s="137">
        <v>270646.52000000008</v>
      </c>
      <c r="O174" s="137">
        <v>260381.51999999996</v>
      </c>
      <c r="P174" s="137">
        <v>260381.39999999997</v>
      </c>
      <c r="Q174" s="137">
        <f t="shared" si="7"/>
        <v>11727731.189999999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289648.75000000006</v>
      </c>
      <c r="V174" s="133"/>
    </row>
    <row r="175" spans="2:22" x14ac:dyDescent="0.2">
      <c r="B175" s="131"/>
      <c r="C175" s="135">
        <v>42401</v>
      </c>
      <c r="D175" s="136" t="s">
        <v>127</v>
      </c>
      <c r="E175" s="137">
        <v>699508.45999999973</v>
      </c>
      <c r="F175" s="137">
        <v>698896.3199999996</v>
      </c>
      <c r="G175" s="137">
        <v>681371.60999999964</v>
      </c>
      <c r="H175" s="137">
        <v>485071.61000000028</v>
      </c>
      <c r="I175" s="137">
        <v>405371.61000000022</v>
      </c>
      <c r="J175" s="137">
        <v>1405371.6100000003</v>
      </c>
      <c r="K175" s="137">
        <v>408371.61000000022</v>
      </c>
      <c r="L175" s="137">
        <v>406711.61000000022</v>
      </c>
      <c r="M175" s="137">
        <v>407871.61000000028</v>
      </c>
      <c r="N175" s="137">
        <v>408371.61000000022</v>
      </c>
      <c r="O175" s="137">
        <v>454871.60000000021</v>
      </c>
      <c r="P175" s="137">
        <v>2354457.7400000012</v>
      </c>
      <c r="Q175" s="137">
        <f t="shared" si="7"/>
        <v>8816247.0000000037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699508.45999999973</v>
      </c>
      <c r="V175" s="133"/>
    </row>
    <row r="176" spans="2:22" x14ac:dyDescent="0.2">
      <c r="B176" s="131"/>
      <c r="C176" s="135">
        <v>42402</v>
      </c>
      <c r="D176" s="136" t="s">
        <v>59</v>
      </c>
      <c r="E176" s="137">
        <v>265946.59999999998</v>
      </c>
      <c r="F176" s="137">
        <v>289746.59999999998</v>
      </c>
      <c r="G176" s="137">
        <v>266403.27999999997</v>
      </c>
      <c r="H176" s="137">
        <v>264914.61</v>
      </c>
      <c r="I176" s="137">
        <v>264539.61</v>
      </c>
      <c r="J176" s="137">
        <v>260739.60999999996</v>
      </c>
      <c r="K176" s="137">
        <v>260672.92999999993</v>
      </c>
      <c r="L176" s="137">
        <v>260672.92999999993</v>
      </c>
      <c r="M176" s="137">
        <v>258021.26999999993</v>
      </c>
      <c r="N176" s="137">
        <v>258021.26999999993</v>
      </c>
      <c r="O176" s="137">
        <v>258021.26999999993</v>
      </c>
      <c r="P176" s="137">
        <v>258021.37999999998</v>
      </c>
      <c r="Q176" s="137">
        <f t="shared" si="7"/>
        <v>3165721.3599999994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265946.59999999998</v>
      </c>
      <c r="V176" s="133"/>
    </row>
    <row r="177" spans="2:22" x14ac:dyDescent="0.2">
      <c r="B177" s="131"/>
      <c r="C177" s="135">
        <v>42403</v>
      </c>
      <c r="D177" s="136" t="s">
        <v>74</v>
      </c>
      <c r="E177" s="137">
        <v>221022.25999999992</v>
      </c>
      <c r="F177" s="137">
        <v>220686.03999999995</v>
      </c>
      <c r="G177" s="137">
        <v>220854.14999999994</v>
      </c>
      <c r="H177" s="137">
        <v>220854.14999999994</v>
      </c>
      <c r="I177" s="137">
        <v>220854.14999999994</v>
      </c>
      <c r="J177" s="137">
        <v>220854.14999999994</v>
      </c>
      <c r="K177" s="137">
        <v>220854.14999999994</v>
      </c>
      <c r="L177" s="137">
        <v>220854.14999999994</v>
      </c>
      <c r="M177" s="137">
        <v>220854.14999999994</v>
      </c>
      <c r="N177" s="137">
        <v>220854.14999999994</v>
      </c>
      <c r="O177" s="137">
        <v>220854.14999999994</v>
      </c>
      <c r="P177" s="137">
        <v>220854.08</v>
      </c>
      <c r="Q177" s="137">
        <f t="shared" si="7"/>
        <v>2650249.7299999995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221022.25999999992</v>
      </c>
      <c r="V177" s="133"/>
    </row>
    <row r="178" spans="2:22" x14ac:dyDescent="0.2">
      <c r="B178" s="131"/>
      <c r="C178" s="135">
        <v>42404</v>
      </c>
      <c r="D178" s="136" t="s">
        <v>76</v>
      </c>
      <c r="E178" s="137">
        <v>165821.31000000008</v>
      </c>
      <c r="F178" s="137">
        <v>188200.11000000007</v>
      </c>
      <c r="G178" s="137">
        <v>162010.38000000006</v>
      </c>
      <c r="H178" s="137">
        <v>160227.38000000006</v>
      </c>
      <c r="I178" s="137">
        <v>160510.38000000006</v>
      </c>
      <c r="J178" s="137">
        <v>160510.71000000008</v>
      </c>
      <c r="K178" s="137">
        <v>160510.71000000008</v>
      </c>
      <c r="L178" s="137">
        <v>160510.71000000008</v>
      </c>
      <c r="M178" s="137">
        <v>160510.71000000008</v>
      </c>
      <c r="N178" s="137">
        <v>160294.04000000007</v>
      </c>
      <c r="O178" s="137">
        <v>160011.74000000005</v>
      </c>
      <c r="P178" s="137">
        <v>160009.82</v>
      </c>
      <c r="Q178" s="137">
        <f t="shared" si="7"/>
        <v>1959128.0000000005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165821.31000000008</v>
      </c>
      <c r="V178" s="133"/>
    </row>
    <row r="179" spans="2:22" x14ac:dyDescent="0.2">
      <c r="B179" s="131"/>
      <c r="C179" s="135">
        <v>42501</v>
      </c>
      <c r="D179" s="136" t="s">
        <v>128</v>
      </c>
      <c r="E179" s="137">
        <v>148321.19999999998</v>
      </c>
      <c r="F179" s="137">
        <v>179091.87999999992</v>
      </c>
      <c r="G179" s="137">
        <v>156815.70999999996</v>
      </c>
      <c r="H179" s="137">
        <v>147912.55999999997</v>
      </c>
      <c r="I179" s="137">
        <v>144812.55999999997</v>
      </c>
      <c r="J179" s="137">
        <v>141932.55999999997</v>
      </c>
      <c r="K179" s="137">
        <v>141937.55999999997</v>
      </c>
      <c r="L179" s="137">
        <v>141370.88999999998</v>
      </c>
      <c r="M179" s="137">
        <v>143295.89999999997</v>
      </c>
      <c r="N179" s="137">
        <v>142412.55999999997</v>
      </c>
      <c r="O179" s="137">
        <v>142588.15999999997</v>
      </c>
      <c r="P179" s="137">
        <v>391045.46</v>
      </c>
      <c r="Q179" s="137">
        <f t="shared" si="7"/>
        <v>2021536.9999999995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148321.19999999998</v>
      </c>
      <c r="V179" s="133"/>
    </row>
    <row r="180" spans="2:22" x14ac:dyDescent="0.2">
      <c r="B180" s="131"/>
      <c r="C180" s="135">
        <v>42502</v>
      </c>
      <c r="D180" s="136" t="s">
        <v>66</v>
      </c>
      <c r="E180" s="137">
        <v>44461.960000000006</v>
      </c>
      <c r="F180" s="137">
        <v>52596.960000000006</v>
      </c>
      <c r="G180" s="137">
        <v>43061.960000000006</v>
      </c>
      <c r="H180" s="137">
        <v>45012.960000000006</v>
      </c>
      <c r="I180" s="137">
        <v>45238.460000000006</v>
      </c>
      <c r="J180" s="137">
        <v>45324.460000000006</v>
      </c>
      <c r="K180" s="137">
        <v>45324.460000000006</v>
      </c>
      <c r="L180" s="137">
        <v>45324.460000000006</v>
      </c>
      <c r="M180" s="137">
        <v>45324.460000000006</v>
      </c>
      <c r="N180" s="137">
        <v>45324.460000000006</v>
      </c>
      <c r="O180" s="137">
        <v>45324.460000000006</v>
      </c>
      <c r="P180" s="137">
        <v>45324.710000000006</v>
      </c>
      <c r="Q180" s="137">
        <f t="shared" si="7"/>
        <v>547643.77000000014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44461.960000000006</v>
      </c>
      <c r="V180" s="133"/>
    </row>
    <row r="181" spans="2:22" x14ac:dyDescent="0.2">
      <c r="B181" s="131"/>
      <c r="C181" s="135">
        <v>50201</v>
      </c>
      <c r="D181" s="136" t="s">
        <v>83</v>
      </c>
      <c r="E181" s="137">
        <v>60062.820000000007</v>
      </c>
      <c r="F181" s="137">
        <v>68106.740000000005</v>
      </c>
      <c r="G181" s="137">
        <v>66117.88</v>
      </c>
      <c r="H181" s="137">
        <v>63716.490000000013</v>
      </c>
      <c r="I181" s="137">
        <v>68500.650000000009</v>
      </c>
      <c r="J181" s="137">
        <v>76203.12999999999</v>
      </c>
      <c r="K181" s="137">
        <v>79028.259999999995</v>
      </c>
      <c r="L181" s="137">
        <v>61712.340000000004</v>
      </c>
      <c r="M181" s="137">
        <v>67239.690000000017</v>
      </c>
      <c r="N181" s="137">
        <v>73068.950000000012</v>
      </c>
      <c r="O181" s="137">
        <v>84394.76999999999</v>
      </c>
      <c r="P181" s="137">
        <v>102591.85999999997</v>
      </c>
      <c r="Q181" s="137">
        <f t="shared" si="7"/>
        <v>870743.58000000019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60062.820000000007</v>
      </c>
      <c r="V181" s="133"/>
    </row>
    <row r="182" spans="2:22" x14ac:dyDescent="0.2">
      <c r="B182" s="131"/>
      <c r="C182" s="135">
        <v>50301</v>
      </c>
      <c r="D182" s="136" t="s">
        <v>84</v>
      </c>
      <c r="E182" s="137">
        <v>228247.64999999994</v>
      </c>
      <c r="F182" s="137">
        <v>276571.08</v>
      </c>
      <c r="G182" s="137">
        <v>353876.22</v>
      </c>
      <c r="H182" s="137">
        <v>298958.58999999997</v>
      </c>
      <c r="I182" s="137">
        <v>276368.75</v>
      </c>
      <c r="J182" s="137">
        <v>280287.67000000004</v>
      </c>
      <c r="K182" s="137">
        <v>271615.48</v>
      </c>
      <c r="L182" s="137">
        <v>268100.79000000004</v>
      </c>
      <c r="M182" s="137">
        <v>267327.77</v>
      </c>
      <c r="N182" s="137">
        <v>272364.66000000003</v>
      </c>
      <c r="O182" s="137">
        <v>277213.21999999997</v>
      </c>
      <c r="P182" s="137">
        <v>301327.76999999996</v>
      </c>
      <c r="Q182" s="137">
        <f t="shared" si="7"/>
        <v>3372259.65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228247.64999999994</v>
      </c>
      <c r="V182" s="133"/>
    </row>
    <row r="183" spans="2:22" x14ac:dyDescent="0.2">
      <c r="B183" s="131"/>
      <c r="C183" s="135">
        <v>50401</v>
      </c>
      <c r="D183" s="136" t="s">
        <v>85</v>
      </c>
      <c r="E183" s="137">
        <v>208269.86999999997</v>
      </c>
      <c r="F183" s="137">
        <v>210159.86999999997</v>
      </c>
      <c r="G183" s="137">
        <v>233966.38999999998</v>
      </c>
      <c r="H183" s="137">
        <v>208269.86999999997</v>
      </c>
      <c r="I183" s="137">
        <v>212166.90999999995</v>
      </c>
      <c r="J183" s="137">
        <v>344042.70999999996</v>
      </c>
      <c r="K183" s="137">
        <v>259626.59000000003</v>
      </c>
      <c r="L183" s="137">
        <v>139033.67000000004</v>
      </c>
      <c r="M183" s="137">
        <v>259626.54000000004</v>
      </c>
      <c r="N183" s="137">
        <v>282313.78999999998</v>
      </c>
      <c r="O183" s="137">
        <v>259626.57</v>
      </c>
      <c r="P183" s="137">
        <v>259626.34</v>
      </c>
      <c r="Q183" s="137">
        <f t="shared" si="7"/>
        <v>2876729.1199999996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208269.86999999997</v>
      </c>
      <c r="V183" s="133"/>
    </row>
    <row r="184" spans="2:22" x14ac:dyDescent="0.2">
      <c r="B184" s="131"/>
      <c r="C184" s="135">
        <v>50801</v>
      </c>
      <c r="D184" s="136" t="s">
        <v>86</v>
      </c>
      <c r="E184" s="137">
        <v>39391.67</v>
      </c>
      <c r="F184" s="137">
        <v>39391.67</v>
      </c>
      <c r="G184" s="137">
        <v>39391.67</v>
      </c>
      <c r="H184" s="137">
        <v>39391.67</v>
      </c>
      <c r="I184" s="137">
        <v>39391.67</v>
      </c>
      <c r="J184" s="137">
        <v>39391.67</v>
      </c>
      <c r="K184" s="137">
        <v>39391.67</v>
      </c>
      <c r="L184" s="137">
        <v>39391.67</v>
      </c>
      <c r="M184" s="137">
        <v>39391.67</v>
      </c>
      <c r="N184" s="137">
        <v>39391.67</v>
      </c>
      <c r="O184" s="137">
        <v>39391.67</v>
      </c>
      <c r="P184" s="137">
        <v>39391.629999999997</v>
      </c>
      <c r="Q184" s="137">
        <f t="shared" si="7"/>
        <v>472699.99999999988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39391.67</v>
      </c>
      <c r="V184" s="133"/>
    </row>
    <row r="185" spans="2:22" x14ac:dyDescent="0.2">
      <c r="B185" s="131"/>
      <c r="C185" s="135">
        <v>50901</v>
      </c>
      <c r="D185" s="136" t="s">
        <v>87</v>
      </c>
      <c r="E185" s="137">
        <v>813803.28999999957</v>
      </c>
      <c r="F185" s="137">
        <v>967910.30999999947</v>
      </c>
      <c r="G185" s="137">
        <v>930380.78999999946</v>
      </c>
      <c r="H185" s="137">
        <v>1028595.7399999999</v>
      </c>
      <c r="I185" s="137">
        <v>986493.90999999968</v>
      </c>
      <c r="J185" s="137">
        <v>1062037.1899999997</v>
      </c>
      <c r="K185" s="137">
        <v>1160470.05</v>
      </c>
      <c r="L185" s="137">
        <v>1046468.8599999998</v>
      </c>
      <c r="M185" s="137">
        <v>1386708.5300000003</v>
      </c>
      <c r="N185" s="137">
        <v>1391439.8199999998</v>
      </c>
      <c r="O185" s="137">
        <v>1508578.2200000007</v>
      </c>
      <c r="P185" s="137">
        <v>3901699.0000000009</v>
      </c>
      <c r="Q185" s="137">
        <f t="shared" si="7"/>
        <v>16184585.710000001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813803.28999999957</v>
      </c>
      <c r="V185" s="133"/>
    </row>
    <row r="186" spans="2:22" ht="25.5" x14ac:dyDescent="0.2">
      <c r="B186" s="131"/>
      <c r="C186" s="135">
        <v>51001</v>
      </c>
      <c r="D186" s="136" t="s">
        <v>88</v>
      </c>
      <c r="E186" s="137">
        <v>64571.51</v>
      </c>
      <c r="F186" s="137">
        <v>65937.05</v>
      </c>
      <c r="G186" s="137">
        <v>69876.44</v>
      </c>
      <c r="H186" s="137">
        <v>67162.360000000015</v>
      </c>
      <c r="I186" s="137">
        <v>67259.099999999991</v>
      </c>
      <c r="J186" s="137">
        <v>67395.080000000016</v>
      </c>
      <c r="K186" s="137">
        <v>66947.350000000006</v>
      </c>
      <c r="L186" s="137">
        <v>73733.03</v>
      </c>
      <c r="M186" s="137">
        <v>67019.590000000011</v>
      </c>
      <c r="N186" s="137">
        <v>75180.190000000017</v>
      </c>
      <c r="O186" s="137">
        <v>82170.950000000012</v>
      </c>
      <c r="P186" s="137">
        <v>73490.98000000001</v>
      </c>
      <c r="Q186" s="137">
        <f t="shared" si="7"/>
        <v>840743.63000000012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64571.51</v>
      </c>
      <c r="V186" s="133"/>
    </row>
    <row r="187" spans="2:22" x14ac:dyDescent="0.2">
      <c r="B187" s="131"/>
      <c r="C187" s="135">
        <v>51101</v>
      </c>
      <c r="D187" s="136" t="s">
        <v>89</v>
      </c>
      <c r="E187" s="137">
        <v>30000</v>
      </c>
      <c r="F187" s="137">
        <v>30000</v>
      </c>
      <c r="G187" s="137">
        <v>30000</v>
      </c>
      <c r="H187" s="137">
        <v>30000</v>
      </c>
      <c r="I187" s="137">
        <v>30000</v>
      </c>
      <c r="J187" s="137">
        <v>30000</v>
      </c>
      <c r="K187" s="137">
        <v>30000</v>
      </c>
      <c r="L187" s="137">
        <v>30000</v>
      </c>
      <c r="M187" s="137">
        <v>30000</v>
      </c>
      <c r="N187" s="137">
        <v>30000</v>
      </c>
      <c r="O187" s="137">
        <v>30000</v>
      </c>
      <c r="P187" s="137">
        <v>30000</v>
      </c>
      <c r="Q187" s="137">
        <f t="shared" si="7"/>
        <v>360000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30000</v>
      </c>
      <c r="V187" s="133"/>
    </row>
    <row r="188" spans="2:22" x14ac:dyDescent="0.2">
      <c r="B188" s="131"/>
      <c r="C188" s="135">
        <v>51301</v>
      </c>
      <c r="D188" s="136" t="s">
        <v>90</v>
      </c>
      <c r="E188" s="137">
        <v>40600.960000000014</v>
      </c>
      <c r="F188" s="137">
        <v>49415.710000000014</v>
      </c>
      <c r="G188" s="137">
        <v>47716.650000000016</v>
      </c>
      <c r="H188" s="137">
        <v>47692.050000000017</v>
      </c>
      <c r="I188" s="137">
        <v>45662.35000000002</v>
      </c>
      <c r="J188" s="137">
        <v>44847.460000000021</v>
      </c>
      <c r="K188" s="137">
        <v>42754.290000000015</v>
      </c>
      <c r="L188" s="137">
        <v>42754.290000000015</v>
      </c>
      <c r="M188" s="137">
        <v>42969.290000000015</v>
      </c>
      <c r="N188" s="137">
        <v>42753.270000000011</v>
      </c>
      <c r="O188" s="137">
        <v>42753.4</v>
      </c>
      <c r="P188" s="137">
        <v>43848.570000000007</v>
      </c>
      <c r="Q188" s="137">
        <f t="shared" si="7"/>
        <v>533768.29000000027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40600.960000000014</v>
      </c>
      <c r="V188" s="133"/>
    </row>
    <row r="189" spans="2:22" x14ac:dyDescent="0.2">
      <c r="B189" s="131"/>
      <c r="C189" s="135">
        <v>51401</v>
      </c>
      <c r="D189" s="136" t="s">
        <v>91</v>
      </c>
      <c r="E189" s="137">
        <v>7254.7499999999991</v>
      </c>
      <c r="F189" s="137">
        <v>7917.5299999999988</v>
      </c>
      <c r="G189" s="137">
        <v>8580.3199999999979</v>
      </c>
      <c r="H189" s="137">
        <v>7917.5299999999988</v>
      </c>
      <c r="I189" s="137">
        <v>7947.5299999999988</v>
      </c>
      <c r="J189" s="137">
        <v>6110.8499999999995</v>
      </c>
      <c r="K189" s="137">
        <v>6424.7099999999982</v>
      </c>
      <c r="L189" s="137">
        <v>6449.2999999999993</v>
      </c>
      <c r="M189" s="137">
        <v>6436.73</v>
      </c>
      <c r="N189" s="137">
        <v>6424.4999999999991</v>
      </c>
      <c r="O189" s="137">
        <v>6424.5299999999988</v>
      </c>
      <c r="P189" s="137">
        <v>10713.300000000001</v>
      </c>
      <c r="Q189" s="137">
        <f t="shared" si="7"/>
        <v>88601.579999999987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7254.7499999999991</v>
      </c>
      <c r="V189" s="133"/>
    </row>
    <row r="190" spans="2:22" x14ac:dyDescent="0.2">
      <c r="B190" s="131"/>
      <c r="C190" s="135">
        <v>51601</v>
      </c>
      <c r="D190" s="136" t="s">
        <v>92</v>
      </c>
      <c r="E190" s="137">
        <v>41776.090000000011</v>
      </c>
      <c r="F190" s="137">
        <v>49011.130000000019</v>
      </c>
      <c r="G190" s="137">
        <v>46377.580000000009</v>
      </c>
      <c r="H190" s="137">
        <v>44775.400000000009</v>
      </c>
      <c r="I190" s="137">
        <v>45398.320000000007</v>
      </c>
      <c r="J190" s="137">
        <v>44925.540000000008</v>
      </c>
      <c r="K190" s="137">
        <v>46596.340000000004</v>
      </c>
      <c r="L190" s="137">
        <v>43140.930000000008</v>
      </c>
      <c r="M190" s="137">
        <v>46643.39</v>
      </c>
      <c r="N190" s="137">
        <v>45273.8</v>
      </c>
      <c r="O190" s="137">
        <v>44085.080000000016</v>
      </c>
      <c r="P190" s="137">
        <v>52107.430000000008</v>
      </c>
      <c r="Q190" s="137">
        <f t="shared" si="7"/>
        <v>550111.03000000014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41776.090000000011</v>
      </c>
      <c r="V190" s="133"/>
    </row>
    <row r="191" spans="2:22" x14ac:dyDescent="0.2">
      <c r="B191" s="131"/>
      <c r="C191" s="135">
        <v>51801</v>
      </c>
      <c r="D191" s="136" t="s">
        <v>93</v>
      </c>
      <c r="E191" s="137">
        <v>1559476.36</v>
      </c>
      <c r="F191" s="137">
        <v>1559476.36</v>
      </c>
      <c r="G191" s="137">
        <v>1559476.36</v>
      </c>
      <c r="H191" s="137">
        <v>1559476.36</v>
      </c>
      <c r="I191" s="137">
        <v>1559476.36</v>
      </c>
      <c r="J191" s="137">
        <v>1559476.36</v>
      </c>
      <c r="K191" s="137">
        <v>1559476.36</v>
      </c>
      <c r="L191" s="137">
        <v>1559476.36</v>
      </c>
      <c r="M191" s="137">
        <v>1559476.36</v>
      </c>
      <c r="N191" s="137">
        <v>1559476.36</v>
      </c>
      <c r="O191" s="137">
        <v>1559476.36</v>
      </c>
      <c r="P191" s="137">
        <v>49260.04</v>
      </c>
      <c r="Q191" s="137">
        <f t="shared" si="7"/>
        <v>17203499.999999996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1559476.36</v>
      </c>
      <c r="V191" s="133"/>
    </row>
    <row r="192" spans="2:22" ht="25.5" x14ac:dyDescent="0.2">
      <c r="B192" s="131"/>
      <c r="C192" s="135">
        <v>51901</v>
      </c>
      <c r="D192" s="136" t="s">
        <v>94</v>
      </c>
      <c r="E192" s="137">
        <v>34135.670000000013</v>
      </c>
      <c r="F192" s="137">
        <v>41877.500000000007</v>
      </c>
      <c r="G192" s="137">
        <v>37714.49000000002</v>
      </c>
      <c r="H192" s="137">
        <v>37840.74000000002</v>
      </c>
      <c r="I192" s="137">
        <v>37880.74000000002</v>
      </c>
      <c r="J192" s="137">
        <v>37880.610000000022</v>
      </c>
      <c r="K192" s="137">
        <v>41249.850000000013</v>
      </c>
      <c r="L192" s="137">
        <v>41249.790000000008</v>
      </c>
      <c r="M192" s="137">
        <v>44376.49</v>
      </c>
      <c r="N192" s="137">
        <v>43789.330000000009</v>
      </c>
      <c r="O192" s="137">
        <v>43789.330000000009</v>
      </c>
      <c r="P192" s="137">
        <v>44399.700000000004</v>
      </c>
      <c r="Q192" s="137">
        <f t="shared" si="7"/>
        <v>486184.24000000017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34135.670000000013</v>
      </c>
      <c r="V192" s="133"/>
    </row>
    <row r="193" spans="2:22" x14ac:dyDescent="0.2">
      <c r="B193" s="131"/>
      <c r="C193" s="135">
        <v>52001</v>
      </c>
      <c r="D193" s="136" t="s">
        <v>95</v>
      </c>
      <c r="E193" s="137">
        <v>166586.06</v>
      </c>
      <c r="F193" s="137">
        <v>167330.92999999996</v>
      </c>
      <c r="G193" s="137">
        <v>252937.69</v>
      </c>
      <c r="H193" s="137">
        <v>208724.06999999992</v>
      </c>
      <c r="I193" s="137">
        <v>220579.17999999996</v>
      </c>
      <c r="J193" s="137">
        <v>247870.78999999998</v>
      </c>
      <c r="K193" s="137">
        <v>198021.71</v>
      </c>
      <c r="L193" s="137">
        <v>168232.24000000002</v>
      </c>
      <c r="M193" s="137">
        <v>203449.87999999998</v>
      </c>
      <c r="N193" s="137">
        <v>178882.28000000003</v>
      </c>
      <c r="O193" s="137">
        <v>159326.56</v>
      </c>
      <c r="P193" s="137">
        <v>298058.61</v>
      </c>
      <c r="Q193" s="137">
        <f t="shared" si="7"/>
        <v>2469999.9999999995</v>
      </c>
      <c r="R193" s="133"/>
      <c r="S193" s="134"/>
      <c r="T193" s="131"/>
      <c r="U193" s="13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166586.06</v>
      </c>
      <c r="V193" s="133"/>
    </row>
    <row r="194" spans="2:22" x14ac:dyDescent="0.2">
      <c r="B194" s="131"/>
      <c r="C194" s="135">
        <v>52301</v>
      </c>
      <c r="D194" s="136" t="s">
        <v>96</v>
      </c>
      <c r="E194" s="137">
        <v>37224.039999999994</v>
      </c>
      <c r="F194" s="137">
        <v>29736.320000000003</v>
      </c>
      <c r="G194" s="137">
        <v>29692.320000000003</v>
      </c>
      <c r="H194" s="137">
        <v>29932.320000000003</v>
      </c>
      <c r="I194" s="137">
        <v>29692.320000000003</v>
      </c>
      <c r="J194" s="137">
        <v>29833.320000000003</v>
      </c>
      <c r="K194" s="137">
        <v>33104.32</v>
      </c>
      <c r="L194" s="137">
        <v>29927.320000000003</v>
      </c>
      <c r="M194" s="137">
        <v>31187.320000000003</v>
      </c>
      <c r="N194" s="137">
        <v>30417.320000000003</v>
      </c>
      <c r="O194" s="137">
        <v>29917.320000000003</v>
      </c>
      <c r="P194" s="137">
        <v>22324.379999999994</v>
      </c>
      <c r="Q194" s="137">
        <f t="shared" si="7"/>
        <v>362988.62000000005</v>
      </c>
      <c r="R194" s="133"/>
      <c r="S194" s="134"/>
      <c r="T194" s="131"/>
      <c r="U194" s="13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37224.039999999994</v>
      </c>
      <c r="V194" s="133"/>
    </row>
    <row r="195" spans="2:22" x14ac:dyDescent="0.2">
      <c r="B195" s="131"/>
      <c r="C195" s="135">
        <v>52401</v>
      </c>
      <c r="D195" s="136" t="s">
        <v>97</v>
      </c>
      <c r="E195" s="137">
        <v>0</v>
      </c>
      <c r="F195" s="137">
        <v>18214.559999999998</v>
      </c>
      <c r="G195" s="137">
        <v>13514.56</v>
      </c>
      <c r="H195" s="137">
        <v>29643.69</v>
      </c>
      <c r="I195" s="137">
        <v>13214.56</v>
      </c>
      <c r="J195" s="137">
        <v>13214.56</v>
      </c>
      <c r="K195" s="137">
        <v>17321.84</v>
      </c>
      <c r="L195" s="137">
        <v>17321.84</v>
      </c>
      <c r="M195" s="137">
        <v>17321.84</v>
      </c>
      <c r="N195" s="137">
        <v>17321.849999999999</v>
      </c>
      <c r="O195" s="137">
        <v>13214.56</v>
      </c>
      <c r="P195" s="137">
        <v>6996.14</v>
      </c>
      <c r="Q195" s="137">
        <f t="shared" si="7"/>
        <v>177300</v>
      </c>
      <c r="R195" s="133"/>
      <c r="S195" s="134"/>
      <c r="T195" s="131"/>
      <c r="U195" s="13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0</v>
      </c>
      <c r="V195" s="133"/>
    </row>
    <row r="196" spans="2:22" x14ac:dyDescent="0.2">
      <c r="B196" s="131"/>
      <c r="C196" s="135">
        <v>52601</v>
      </c>
      <c r="D196" s="136" t="s">
        <v>98</v>
      </c>
      <c r="E196" s="137">
        <v>67644.549999999988</v>
      </c>
      <c r="F196" s="137">
        <v>40150.939999999995</v>
      </c>
      <c r="G196" s="137">
        <v>41542.729999999996</v>
      </c>
      <c r="H196" s="137">
        <v>826876.11</v>
      </c>
      <c r="I196" s="137">
        <v>432997.72999999992</v>
      </c>
      <c r="J196" s="137">
        <v>432707.56999999995</v>
      </c>
      <c r="K196" s="137">
        <v>39567.579999999994</v>
      </c>
      <c r="L196" s="137">
        <v>38384.079999999994</v>
      </c>
      <c r="M196" s="137">
        <v>39084.409999999996</v>
      </c>
      <c r="N196" s="137">
        <v>41935.609999999993</v>
      </c>
      <c r="O196" s="137">
        <v>41759.859999999993</v>
      </c>
      <c r="P196" s="137">
        <v>37848.829999999994</v>
      </c>
      <c r="Q196" s="137">
        <f t="shared" si="7"/>
        <v>2080500.0000000002</v>
      </c>
      <c r="R196" s="133"/>
      <c r="S196" s="134"/>
      <c r="T196" s="131"/>
      <c r="U196" s="13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67644.549999999988</v>
      </c>
      <c r="V196" s="133"/>
    </row>
    <row r="197" spans="2:22" x14ac:dyDescent="0.2">
      <c r="B197" s="131"/>
      <c r="C197" s="135">
        <v>60101</v>
      </c>
      <c r="D197" s="136" t="s">
        <v>99</v>
      </c>
      <c r="E197" s="137">
        <v>51975256.760000005</v>
      </c>
      <c r="F197" s="137">
        <v>61780477.170000009</v>
      </c>
      <c r="G197" s="137">
        <v>61745982.940000013</v>
      </c>
      <c r="H197" s="137">
        <v>61705875.550000004</v>
      </c>
      <c r="I197" s="137">
        <v>61617267.170000009</v>
      </c>
      <c r="J197" s="137">
        <v>64913581.910000011</v>
      </c>
      <c r="K197" s="137">
        <v>63788976.460000008</v>
      </c>
      <c r="L197" s="137">
        <v>63919199.31000001</v>
      </c>
      <c r="M197" s="137">
        <v>63928590.010000013</v>
      </c>
      <c r="N197" s="137">
        <v>64823120.290000007</v>
      </c>
      <c r="O197" s="137">
        <v>64810084.370000012</v>
      </c>
      <c r="P197" s="137">
        <v>58923078.700000018</v>
      </c>
      <c r="Q197" s="137">
        <f t="shared" si="7"/>
        <v>743931490.6400001</v>
      </c>
      <c r="R197" s="133"/>
      <c r="S197" s="134"/>
      <c r="T197" s="131"/>
      <c r="U197" s="13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51975256.760000005</v>
      </c>
      <c r="V197" s="133"/>
    </row>
    <row r="198" spans="2:22" x14ac:dyDescent="0.2">
      <c r="B198" s="131"/>
      <c r="C198" s="135">
        <v>60201</v>
      </c>
      <c r="D198" s="136" t="s">
        <v>100</v>
      </c>
      <c r="E198" s="137">
        <v>19679370.145</v>
      </c>
      <c r="F198" s="137">
        <v>41834731.755000003</v>
      </c>
      <c r="G198" s="137">
        <v>36272381.404999994</v>
      </c>
      <c r="H198" s="137">
        <v>36140984.254999995</v>
      </c>
      <c r="I198" s="137">
        <v>35994994.414999999</v>
      </c>
      <c r="J198" s="137">
        <v>36064797.685000002</v>
      </c>
      <c r="K198" s="137">
        <v>36596989.355000004</v>
      </c>
      <c r="L198" s="137">
        <v>35814195.484999999</v>
      </c>
      <c r="M198" s="137">
        <v>35843321.964999989</v>
      </c>
      <c r="N198" s="137">
        <v>36108640.844999999</v>
      </c>
      <c r="O198" s="137">
        <v>37305499.465000004</v>
      </c>
      <c r="P198" s="137">
        <v>36891466.045000017</v>
      </c>
      <c r="Q198" s="137">
        <f t="shared" si="7"/>
        <v>424547372.81999999</v>
      </c>
      <c r="R198" s="133"/>
      <c r="S198" s="134"/>
      <c r="T198" s="131"/>
      <c r="U198" s="13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19679370.145</v>
      </c>
      <c r="V198" s="133"/>
    </row>
    <row r="199" spans="2:22" x14ac:dyDescent="0.2">
      <c r="B199" s="131"/>
      <c r="C199" s="135">
        <v>60301</v>
      </c>
      <c r="D199" s="136" t="s">
        <v>101</v>
      </c>
      <c r="E199" s="137">
        <v>4446116.3500000006</v>
      </c>
      <c r="F199" s="137">
        <v>4931438</v>
      </c>
      <c r="G199" s="137">
        <v>5479189.6799999997</v>
      </c>
      <c r="H199" s="137">
        <v>5657331.9400000004</v>
      </c>
      <c r="I199" s="137">
        <v>5430483.0200000005</v>
      </c>
      <c r="J199" s="137">
        <v>5341592.8500000006</v>
      </c>
      <c r="K199" s="137">
        <v>5336382.2100000009</v>
      </c>
      <c r="L199" s="137">
        <v>5360274.84</v>
      </c>
      <c r="M199" s="137">
        <v>3716012.22</v>
      </c>
      <c r="N199" s="137">
        <v>3146454.2400000007</v>
      </c>
      <c r="O199" s="137">
        <v>3070426.24</v>
      </c>
      <c r="P199" s="137">
        <v>3209958.0300000003</v>
      </c>
      <c r="Q199" s="137">
        <f t="shared" si="7"/>
        <v>55125659.620000005</v>
      </c>
      <c r="R199" s="133"/>
      <c r="S199" s="134"/>
      <c r="T199" s="131"/>
      <c r="U199" s="13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4446116.3500000006</v>
      </c>
      <c r="V199" s="133"/>
    </row>
    <row r="200" spans="2:22" x14ac:dyDescent="0.2">
      <c r="B200" s="131"/>
      <c r="C200" s="135">
        <v>60501</v>
      </c>
      <c r="D200" s="136" t="s">
        <v>102</v>
      </c>
      <c r="E200" s="137">
        <v>19407.879999999997</v>
      </c>
      <c r="F200" s="137">
        <v>20154.509999999998</v>
      </c>
      <c r="G200" s="137">
        <v>20585.97</v>
      </c>
      <c r="H200" s="137">
        <v>19407.879999999997</v>
      </c>
      <c r="I200" s="137">
        <v>19499.16</v>
      </c>
      <c r="J200" s="137">
        <v>19407.879999999997</v>
      </c>
      <c r="K200" s="137">
        <v>9069407.8800000008</v>
      </c>
      <c r="L200" s="137">
        <v>19407.879999999997</v>
      </c>
      <c r="M200" s="137">
        <v>19407.879999999997</v>
      </c>
      <c r="N200" s="137">
        <v>19407.879999999997</v>
      </c>
      <c r="O200" s="137">
        <v>19407.96</v>
      </c>
      <c r="P200" s="137">
        <v>29408.279999999995</v>
      </c>
      <c r="Q200" s="137">
        <f t="shared" si="7"/>
        <v>9294911.0400000028</v>
      </c>
      <c r="R200" s="133"/>
      <c r="S200" s="134"/>
      <c r="T200" s="131"/>
      <c r="U200" s="13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19407.879999999997</v>
      </c>
      <c r="V200" s="133"/>
    </row>
    <row r="201" spans="2:22" x14ac:dyDescent="0.2">
      <c r="B201" s="131"/>
      <c r="C201" s="135">
        <v>60601</v>
      </c>
      <c r="D201" s="136" t="s">
        <v>103</v>
      </c>
      <c r="E201" s="137">
        <v>105928.20000000001</v>
      </c>
      <c r="F201" s="137">
        <v>108544.1</v>
      </c>
      <c r="G201" s="137">
        <v>107971.28</v>
      </c>
      <c r="H201" s="137">
        <v>107984.94</v>
      </c>
      <c r="I201" s="137">
        <v>107303.53</v>
      </c>
      <c r="J201" s="137">
        <v>107463.73</v>
      </c>
      <c r="K201" s="137">
        <v>107627.46</v>
      </c>
      <c r="L201" s="137">
        <v>106482.65000000001</v>
      </c>
      <c r="M201" s="137">
        <v>114726.65000000001</v>
      </c>
      <c r="N201" s="137">
        <v>109314.61000000002</v>
      </c>
      <c r="O201" s="137">
        <v>113561.02</v>
      </c>
      <c r="P201" s="137">
        <v>113621.18999999999</v>
      </c>
      <c r="Q201" s="137">
        <f t="shared" si="7"/>
        <v>1310529.3600000001</v>
      </c>
      <c r="R201" s="133"/>
      <c r="S201" s="134"/>
      <c r="T201" s="131"/>
      <c r="U201" s="13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105928.20000000001</v>
      </c>
      <c r="V201" s="133"/>
    </row>
    <row r="202" spans="2:22" ht="13.5" thickBot="1" x14ac:dyDescent="0.25">
      <c r="B202" s="106"/>
      <c r="C202" s="138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12"/>
      <c r="S202" s="134"/>
      <c r="T202" s="106"/>
      <c r="U202" s="140"/>
      <c r="V202" s="112"/>
    </row>
    <row r="203" spans="2:22" ht="13.5" thickTop="1" x14ac:dyDescent="0.2"/>
  </sheetData>
  <sheetProtection algorithmName="SHA-512" hashValue="W38nJ8pEaZgiWuEoPMdpanFIUTCa6noEI1OJr+rytpevRY3hhvC+Isc50tYvVBQclfvaJuoVz0k4oWjnk3katA==" saltValue="HqZReoXN+wtGYDFDPuN0lA==" spinCount="100000" sheet="1" objects="1" scenarios="1"/>
  <mergeCells count="4">
    <mergeCell ref="E106:Q106"/>
    <mergeCell ref="E4:Q4"/>
    <mergeCell ref="C7:D7"/>
    <mergeCell ref="C109:D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2024-03-08T06:56:25Z</dcterms:modified>
</cp:coreProperties>
</file>