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milena.milovic\Desktop\Izvjestavanje\Analiza konsolidovane javne potrosnje za 2023. godinu\III kvartal\"/>
    </mc:Choice>
  </mc:AlternateContent>
  <workbookProtection workbookAlgorithmName="SHA-512" workbookHashValue="U0Zt6j3MJMiX083PeojI5Oir6JWHxlEDlMR+Z+pmAn5B5Y9btdZxnk4nGoLRhk2v/MuU3/84UU5jeSV30ev7fw==" workbookSaltValue="7mTQf/fELNkj/k3gvkzHUQ==" workbookSpinCount="100000" lockStructure="1"/>
  <bookViews>
    <workbookView xWindow="0" yWindow="0" windowWidth="24000" windowHeight="96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E12" i="43" l="1"/>
  <c r="D68" i="10" l="1"/>
  <c r="F68" i="10"/>
  <c r="I43" i="44" l="1"/>
  <c r="I38" i="43" l="1"/>
  <c r="I37" i="43" s="1"/>
  <c r="C38" i="43"/>
  <c r="C37" i="43" s="1"/>
  <c r="E38" i="43"/>
  <c r="E37" i="43" s="1"/>
  <c r="J73" i="10" l="1"/>
  <c r="J74" i="10"/>
  <c r="J75" i="10"/>
  <c r="I53" i="44" l="1"/>
  <c r="I60" i="43"/>
  <c r="E60" i="43" l="1"/>
  <c r="C60" i="43"/>
  <c r="C51" i="44"/>
  <c r="E43" i="44"/>
  <c r="C43" i="44"/>
  <c r="F56" i="43" l="1"/>
  <c r="I12" i="43"/>
  <c r="K68" i="10" l="1"/>
  <c r="K69" i="10"/>
  <c r="C8" i="44" l="1"/>
  <c r="I54" i="44" l="1"/>
  <c r="E54" i="44"/>
  <c r="C54" i="44"/>
  <c r="C7" i="10" l="1"/>
  <c r="C15" i="10"/>
  <c r="E2" i="44" l="1"/>
  <c r="C2" i="44"/>
  <c r="J63" i="43"/>
  <c r="D56" i="43"/>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L55"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I66" i="10" l="1"/>
  <c r="J66" i="10" s="1"/>
  <c r="F6" i="10"/>
  <c r="E66" i="10"/>
  <c r="F66" i="10" s="1"/>
  <c r="C66" i="10"/>
  <c r="H22" i="44"/>
  <c r="C6" i="44"/>
  <c r="C10" i="46"/>
  <c r="C62" i="10"/>
  <c r="C64" i="10" s="1"/>
  <c r="C65"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C66" i="43" s="1"/>
  <c r="K57" i="43"/>
  <c r="H57" i="43"/>
  <c r="G57" i="43"/>
  <c r="L57" i="43"/>
  <c r="D57" i="43"/>
  <c r="I65" i="43"/>
  <c r="I71" i="43" s="1"/>
  <c r="J57" i="43"/>
  <c r="I58" i="43"/>
  <c r="J58" i="43" s="1"/>
  <c r="E65" i="43"/>
  <c r="E71" i="43" s="1"/>
  <c r="F57" i="43"/>
  <c r="E58" i="43"/>
  <c r="F58" i="43" s="1"/>
  <c r="E62" i="10"/>
  <c r="K39" i="10"/>
  <c r="H39" i="10"/>
  <c r="D39" i="10"/>
  <c r="D14" i="46" s="1"/>
  <c r="G39" i="10"/>
  <c r="L39" i="10"/>
  <c r="J6" i="10"/>
  <c r="I62" i="10"/>
  <c r="L6" i="10"/>
  <c r="K6" i="10"/>
  <c r="H6" i="10"/>
  <c r="D6" i="10"/>
  <c r="D10" i="46" s="1"/>
  <c r="G6" i="10"/>
  <c r="D6" i="44" l="1"/>
  <c r="J10" i="46" s="1"/>
  <c r="E49" i="44"/>
  <c r="F49" i="44" s="1"/>
  <c r="K66" i="10"/>
  <c r="I49" i="44"/>
  <c r="J49" i="44" s="1"/>
  <c r="G66" i="10"/>
  <c r="G6" i="44"/>
  <c r="C49" i="44"/>
  <c r="D49" i="44" s="1"/>
  <c r="I10" i="46"/>
  <c r="C45" i="44"/>
  <c r="K6" i="44"/>
  <c r="G27" i="44"/>
  <c r="C18" i="46"/>
  <c r="H6" i="44"/>
  <c r="L6" i="44"/>
  <c r="K27" i="44"/>
  <c r="L27" i="44"/>
  <c r="J6" i="44"/>
  <c r="I45" i="44"/>
  <c r="H27" i="44"/>
  <c r="F6" i="44"/>
  <c r="E45" i="44"/>
  <c r="J65" i="43"/>
  <c r="F65" i="43"/>
  <c r="L65" i="43"/>
  <c r="H65" i="43"/>
  <c r="D65" i="43"/>
  <c r="K65" i="43"/>
  <c r="G65" i="43"/>
  <c r="L58" i="43"/>
  <c r="H58" i="43"/>
  <c r="D58" i="43"/>
  <c r="K58" i="43"/>
  <c r="G58" i="43"/>
  <c r="E64" i="10"/>
  <c r="E71" i="10" s="1"/>
  <c r="F62" i="10"/>
  <c r="L62" i="10"/>
  <c r="H62" i="10"/>
  <c r="C76" i="10"/>
  <c r="D62" i="10"/>
  <c r="D18" i="46" s="1"/>
  <c r="K62" i="10"/>
  <c r="G62" i="10"/>
  <c r="J62" i="10"/>
  <c r="I64" i="10"/>
  <c r="I71" i="10" s="1"/>
  <c r="H66" i="10"/>
  <c r="L66" i="10"/>
  <c r="D66" i="10"/>
  <c r="D45" i="44" l="1"/>
  <c r="J18" i="46" s="1"/>
  <c r="G45" i="44"/>
  <c r="I18" i="46"/>
  <c r="C47" i="44"/>
  <c r="C48" i="44" s="1"/>
  <c r="L45" i="44"/>
  <c r="K45" i="44"/>
  <c r="K49" i="44"/>
  <c r="H49" i="44"/>
  <c r="L49" i="44"/>
  <c r="J45" i="44"/>
  <c r="I47" i="44"/>
  <c r="H45" i="44"/>
  <c r="G49" i="44"/>
  <c r="E47" i="44"/>
  <c r="F45" i="44"/>
  <c r="F71" i="43"/>
  <c r="E66" i="43"/>
  <c r="F66" i="43" s="1"/>
  <c r="J71" i="43"/>
  <c r="I66" i="43"/>
  <c r="J66" i="43" s="1"/>
  <c r="I76" i="10"/>
  <c r="J71" i="10"/>
  <c r="K71" i="10"/>
  <c r="L71" i="10"/>
  <c r="G71" i="10"/>
  <c r="H71" i="10"/>
  <c r="D71" i="10"/>
  <c r="E76" i="10"/>
  <c r="F71" i="10"/>
  <c r="J64" i="10"/>
  <c r="I65" i="10"/>
  <c r="J65" i="10" s="1"/>
  <c r="H64" i="10"/>
  <c r="D64" i="10"/>
  <c r="G64" i="10"/>
  <c r="K64" i="10"/>
  <c r="L64" i="10"/>
  <c r="F64" i="10"/>
  <c r="E65" i="10"/>
  <c r="H47" i="44" l="1"/>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G48" i="44" l="1"/>
  <c r="C61" i="44"/>
  <c r="D61" i="44" s="1"/>
  <c r="G55" i="44"/>
  <c r="E61" i="44"/>
  <c r="K55" i="44"/>
  <c r="I61" i="44"/>
  <c r="L48" i="44"/>
  <c r="H48" i="44"/>
  <c r="K48" i="44"/>
  <c r="J55" i="44"/>
  <c r="L55" i="44"/>
  <c r="H55" i="44"/>
  <c r="F55" i="44"/>
  <c r="K72" i="10"/>
  <c r="D72" i="10"/>
  <c r="H72" i="10"/>
  <c r="L72" i="10"/>
  <c r="G72" i="10"/>
  <c r="L61" i="44" l="1"/>
  <c r="C56" i="44"/>
  <c r="D56" i="44" s="1"/>
  <c r="H61" i="44"/>
  <c r="K61" i="44"/>
  <c r="J61" i="44"/>
  <c r="I56" i="44"/>
  <c r="J56" i="44" s="1"/>
  <c r="F61" i="44"/>
  <c r="E56" i="44"/>
  <c r="F56" i="44" s="1"/>
  <c r="G61" i="44"/>
  <c r="L56" i="44" l="1"/>
  <c r="K56" i="44"/>
  <c r="G56" i="44"/>
  <c r="H56" i="44"/>
  <c r="K71" i="43"/>
  <c r="L71" i="43"/>
  <c r="H71" i="43"/>
  <c r="D71" i="43"/>
  <c r="K66" i="43"/>
  <c r="G71" i="43"/>
  <c r="D66" i="43" l="1"/>
  <c r="L66" i="43"/>
  <c r="G66" i="43"/>
  <c r="H66" i="43"/>
</calcChain>
</file>

<file path=xl/sharedStrings.xml><?xml version="1.0" encoding="utf-8"?>
<sst xmlns="http://schemas.openxmlformats.org/spreadsheetml/2006/main" count="460" uniqueCount="193">
  <si>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</si>
  <si>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</si>
  <si>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</si>
  <si>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</si>
  <si>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</si>
  <si>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</si>
  <si>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</si>
  <si>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</si>
  <si>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</si>
  <si>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</si>
  <si>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</si>
  <si>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</si>
  <si>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</si>
  <si>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</si>
  <si>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</si>
  <si>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</si>
  <si>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</si>
  <si>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</si>
  <si>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</si>
  <si>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</si>
  <si>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</si>
  <si>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</si>
  <si>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</si>
  <si>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</si>
  <si>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</si>
  <si>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</si>
  <si>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</si>
  <si>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</si>
  <si>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</si>
  <si>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</si>
  <si>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</si>
  <si>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</si>
  <si>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</si>
  <si>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</si>
  <si>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</si>
  <si>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</si>
  <si>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</si>
  <si>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</si>
  <si>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</si>
  <si>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</si>
  <si>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</si>
  <si>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</si>
  <si>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</si>
  <si>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</si>
  <si>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</si>
  <si>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</si>
  <si>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</si>
  <si>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</si>
  <si>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</si>
  <si>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</si>
  <si>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</si>
  <si>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</si>
  <si>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</si>
  <si>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</si>
  <si>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</si>
  <si>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</si>
  <si>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</si>
  <si>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</si>
  <si>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</si>
  <si>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</si>
  <si>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</si>
  <si>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</si>
  <si>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</si>
  <si>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</si>
  <si>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</si>
  <si>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</si>
  <si>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</si>
  <si>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</si>
  <si>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</si>
  <si>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</si>
  <si>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</si>
  <si>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</si>
  <si>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</si>
  <si>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</si>
  <si>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</si>
  <si>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</si>
  <si>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</si>
  <si>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</si>
  <si>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</si>
  <si>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</si>
  <si>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</si>
  <si>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</si>
  <si>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</si>
  <si>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</si>
  <si>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</si>
  <si>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</si>
  <si>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</si>
  <si>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</si>
  <si>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</si>
  <si>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</si>
  <si>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</si>
  <si>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</si>
  <si>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</si>
  <si>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</si>
  <si>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</si>
  <si>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</si>
  <si>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</si>
  <si>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</si>
  <si>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</si>
  <si>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</si>
  <si>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</si>
  <si>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</si>
  <si>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</si>
  <si>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</si>
  <si>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</si>
  <si>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</si>
  <si>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</si>
  <si>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</si>
  <si>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</si>
  <si>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</si>
  <si>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</si>
  <si>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</si>
  <si>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</si>
  <si>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</si>
  <si>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</si>
  <si>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</si>
  <si>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</si>
  <si>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</si>
  <si>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</si>
  <si>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</si>
  <si>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</si>
  <si>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</si>
  <si>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</si>
  <si>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</si>
  <si>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</si>
  <si>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</si>
  <si>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</si>
  <si>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</si>
  <si>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</si>
  <si>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</si>
  <si>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</si>
  <si>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</si>
  <si>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</si>
  <si>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</si>
  <si>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</si>
  <si>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</si>
  <si>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</si>
  <si>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</si>
  <si>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</si>
  <si>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</si>
  <si>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</si>
  <si>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</si>
  <si>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</si>
  <si>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</si>
  <si>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</si>
  <si>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</si>
  <si>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</si>
  <si>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</si>
  <si>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</si>
  <si>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</si>
  <si>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</si>
  <si>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</si>
  <si>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</si>
  <si>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</si>
  <si>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</si>
  <si>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</si>
  <si>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</si>
  <si>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</si>
  <si>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</si>
  <si>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</si>
  <si>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</si>
  <si>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</si>
  <si>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</si>
  <si>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</si>
  <si>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</si>
  <si>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</si>
  <si>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</si>
  <si>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</si>
  <si>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</si>
  <si>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</si>
  <si>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</si>
  <si>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</si>
  <si>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</si>
  <si>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</si>
  <si>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</si>
  <si>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</si>
  <si>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</si>
  <si>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</si>
  <si>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</si>
  <si>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</si>
  <si>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</si>
  <si>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</si>
  <si>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</si>
  <si>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</si>
  <si>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</si>
  <si>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Q3 2022</t>
  </si>
  <si>
    <t>Plan Q3 2022</t>
  </si>
  <si>
    <t>Q3  2021</t>
  </si>
  <si>
    <t>Q 3 2022</t>
  </si>
  <si>
    <t>Plan Q 3 2022</t>
  </si>
  <si>
    <t>Q 3 2021</t>
  </si>
  <si>
    <t>Q 3  2021</t>
  </si>
  <si>
    <t xml:space="preserve">Ministarstvo finansija/ Ministry of finance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</si>
</sst>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8">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164" fontId="3" fillId="0" borderId="0" xfId="27" applyNumberFormat="1" applyFont="1"/>
    <xf numFmtId="165" fontId="0" fillId="0" borderId="0" xfId="0" applyNumberFormat="1"/>
    <xf numFmtId="0" fontId="19" fillId="6" borderId="0" xfId="0" applyFont="1" applyFill="1" applyBorder="1" applyAlignment="1" applyProtection="1">
      <alignment horizontal="center" vertical="center" wrapText="1"/>
      <protection hidden="1"/>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2022.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2022.</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tabSelected="1" workbookViewId="0">
      <selection activeCell="B24" sqref="B24"/>
    </sheetView>
  </sheetViews>
  <sheetFormatPr defaultRowHeight="12.75"/>
  <cols>
    <col min="4" max="4" width="23" customWidth="1"/>
    <col min="7" max="7" width="24.28515625" customWidth="1"/>
    <col min="10" max="10" width="26.42578125" customWidth="1"/>
  </cols>
  <sheetData>
    <row r="2" spans="2:11">
      <c r="D2" s="67" t="s">
        <v>173</v>
      </c>
    </row>
    <row r="3" spans="2:11">
      <c r="D3" s="67" t="s">
        <v>192</v>
      </c>
    </row>
    <row r="4" spans="2:11">
      <c r="D4" s="67" t="s">
        <v>174</v>
      </c>
    </row>
    <row r="5" spans="2:11" ht="13.5" thickBot="1"/>
    <row r="6" spans="2:11">
      <c r="B6" s="45"/>
      <c r="C6" s="46"/>
      <c r="D6" s="46"/>
      <c r="E6" s="46"/>
      <c r="F6" s="46"/>
      <c r="G6" s="46"/>
      <c r="H6" s="46"/>
      <c r="I6" s="46"/>
      <c r="J6" s="46"/>
      <c r="K6" s="47"/>
    </row>
    <row r="7" spans="2:11">
      <c r="B7" s="48"/>
      <c r="C7" s="93" t="s">
        <v>167</v>
      </c>
      <c r="D7" s="93"/>
      <c r="E7" s="49"/>
      <c r="F7" s="93" t="s">
        <v>168</v>
      </c>
      <c r="G7" s="93"/>
      <c r="H7" s="49"/>
      <c r="I7" s="93" t="s">
        <v>169</v>
      </c>
      <c r="J7" s="93"/>
      <c r="K7" s="50"/>
    </row>
    <row r="8" spans="2:11">
      <c r="B8" s="48"/>
      <c r="C8" s="51"/>
      <c r="D8" s="49"/>
      <c r="E8" s="49"/>
      <c r="F8" s="49"/>
      <c r="G8" s="49"/>
      <c r="H8" s="49"/>
      <c r="I8" s="49"/>
      <c r="J8" s="49"/>
      <c r="K8" s="50"/>
    </row>
    <row r="9" spans="2:11" ht="15">
      <c r="B9" s="48"/>
      <c r="C9" s="52" t="s">
        <v>170</v>
      </c>
      <c r="D9" s="53"/>
      <c r="E9" s="53"/>
      <c r="F9" s="52" t="str">
        <f>+C9</f>
        <v>Prihodi/Revenues</v>
      </c>
      <c r="G9" s="54"/>
      <c r="H9" s="55"/>
      <c r="I9" s="52" t="str">
        <f>+F9</f>
        <v>Prihodi/Revenues</v>
      </c>
      <c r="J9" s="54"/>
      <c r="K9" s="50"/>
    </row>
    <row r="10" spans="2:11">
      <c r="B10" s="48"/>
      <c r="C10" s="56">
        <f>+'Centralna država-ek klas'!C6</f>
        <v>1459255598.6800001</v>
      </c>
      <c r="D10" s="57">
        <f>+'Centralna država-ek klas'!D6</f>
        <v>27.499917056384742</v>
      </c>
      <c r="E10" s="49"/>
      <c r="F10" s="58">
        <f>+'Lokalna država-ek klas '!C6</f>
        <v>189307856.28999996</v>
      </c>
      <c r="G10" s="57">
        <f>+'Lokalna država-ek klas '!D6</f>
        <v>3.5675383742273477</v>
      </c>
      <c r="H10" s="55"/>
      <c r="I10" s="58">
        <f>+'Opšta država-ek klas'!C6</f>
        <v>1648563454.9700003</v>
      </c>
      <c r="J10" s="57">
        <f>+'Opšta država-ek klas'!D6</f>
        <v>31.067455430612096</v>
      </c>
      <c r="K10" s="50"/>
    </row>
    <row r="11" spans="2:11">
      <c r="B11" s="48"/>
      <c r="C11" s="59" t="s">
        <v>165</v>
      </c>
      <c r="D11" s="59" t="s">
        <v>166</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171</v>
      </c>
      <c r="D13" s="55"/>
      <c r="E13" s="49"/>
      <c r="F13" s="52" t="str">
        <f>+C13</f>
        <v>Rashodi/Expenditures</v>
      </c>
      <c r="G13" s="54"/>
      <c r="H13" s="55"/>
      <c r="I13" s="52" t="str">
        <f>+F13</f>
        <v>Rashodi/Expenditures</v>
      </c>
      <c r="J13" s="54"/>
      <c r="K13" s="50"/>
    </row>
    <row r="14" spans="2:11">
      <c r="B14" s="48"/>
      <c r="C14" s="56">
        <f>+'Centralna država-ek klas'!C39</f>
        <v>1495249389.2999995</v>
      </c>
      <c r="D14" s="57">
        <f>+'Centralna država-ek klas'!D39</f>
        <v>28.178226091135222</v>
      </c>
      <c r="E14" s="49"/>
      <c r="F14" s="58">
        <f>+'Lokalna država-ek klas '!C37</f>
        <v>213871248.65999997</v>
      </c>
      <c r="G14" s="57">
        <f>+'Lokalna država-ek klas '!D37</f>
        <v>4.0304396325192213</v>
      </c>
      <c r="H14" s="55"/>
      <c r="I14" s="58">
        <f>+'Opšta država-ek klas'!C27</f>
        <v>1709120637.96</v>
      </c>
      <c r="J14" s="57">
        <f>+'Opšta država-ek klas'!D27</f>
        <v>32.208665723654455</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172</v>
      </c>
      <c r="D17" s="49"/>
      <c r="E17" s="49"/>
      <c r="F17" s="52" t="str">
        <f>+C17</f>
        <v>Budžetski bilans/ Budget balance</v>
      </c>
      <c r="G17" s="54"/>
      <c r="H17" s="55"/>
      <c r="I17" s="52" t="str">
        <f>+F17</f>
        <v>Budžetski bilans/ Budget balance</v>
      </c>
      <c r="J17" s="54"/>
      <c r="K17" s="50"/>
    </row>
    <row r="18" spans="2:11">
      <c r="B18" s="48"/>
      <c r="C18" s="56">
        <f>+'Centralna država-ek klas'!C62</f>
        <v>-35993790.619999409</v>
      </c>
      <c r="D18" s="57">
        <f>+'Centralna država-ek klas'!D62</f>
        <v>-0.67830903475047888</v>
      </c>
      <c r="E18" s="49"/>
      <c r="F18" s="58">
        <f>+'Lokalna država-ek klas '!C55</f>
        <v>-24563392.370000005</v>
      </c>
      <c r="G18" s="57">
        <f>+'Lokalna država-ek klas '!D55</f>
        <v>-0.46290125829187401</v>
      </c>
      <c r="H18" s="55"/>
      <c r="I18" s="58">
        <f>+'Opšta država-ek klas'!C45</f>
        <v>-60557182.989999771</v>
      </c>
      <c r="J18" s="57">
        <f>+'Opšta država-ek klas'!D45</f>
        <v>-1.1412102930423595</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2"/>
    </row>
    <row r="24" spans="2:11">
      <c r="D24" s="92"/>
    </row>
    <row r="25" spans="2:11">
      <c r="D25" s="92"/>
    </row>
    <row r="41" spans="19:19" ht="15">
      <c r="S41" s="68"/>
    </row>
    <row r="42" spans="19:19" ht="15">
      <c r="S42" s="68"/>
    </row>
  </sheetData>
  <sheetProtection algorithmName="SHA-512" hashValue="CsJowEZwjRLD7d7enLkWEXK94kLvySn7cI1wN1Tjm/jyF4lVfpVTjjKiYFdJfzD6IsYG/ouWkGMujeyfxLcCTw==" saltValue="beq59lOEFqUr3hPE6UzS+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zoomScale="90" zoomScaleNormal="90" zoomScaleSheetLayoutView="90" workbookViewId="0">
      <pane ySplit="5" topLeftCell="A6" activePane="bottomLeft" state="frozen"/>
      <selection activeCell="G14" sqref="G14"/>
      <selection pane="bottomLeft" activeCell="C79" sqref="A1:XFD1048576"/>
    </sheetView>
  </sheetViews>
  <sheetFormatPr defaultColWidth="9.140625" defaultRowHeight="13.5"/>
  <cols>
    <col min="1" max="1" width="13.28515625" style="4" customWidth="1"/>
    <col min="2" max="2" width="52.7109375" style="4" customWidth="1"/>
    <col min="3" max="3" width="11.140625" style="6" customWidth="1"/>
    <col min="4" max="4" width="9.140625" style="4" customWidth="1"/>
    <col min="5" max="5" width="9.140625" style="6" customWidth="1"/>
    <col min="6" max="6" width="9.140625" style="7" customWidth="1"/>
    <col min="7" max="7" width="11.140625" style="6" customWidth="1"/>
    <col min="8" max="8" width="10.42578125" style="7" customWidth="1"/>
    <col min="9" max="9" width="9.140625" style="6"/>
    <col min="10" max="10" width="10.28515625" style="7" customWidth="1"/>
    <col min="11" max="11" width="10.7109375" style="6" customWidth="1"/>
    <col min="12" max="12" width="11.140625" style="7" customWidth="1"/>
    <col min="13" max="13" width="54.85546875" style="4" customWidth="1"/>
    <col min="14" max="15" width="9.140625" style="1"/>
    <col min="16" max="17" width="13.85546875" style="1" bestFit="1" customWidth="1"/>
    <col min="18" max="16384" width="9.140625" style="1"/>
  </cols>
  <sheetData>
    <row r="1" spans="1:13" ht="18.75" customHeight="1" thickBot="1">
      <c r="B1" s="5"/>
      <c r="M1" s="5"/>
    </row>
    <row r="2" spans="1:13" ht="15.75" customHeight="1" thickBot="1">
      <c r="A2" s="8" t="s">
        <v>59</v>
      </c>
      <c r="B2" s="8"/>
      <c r="C2" s="94">
        <v>5306400000</v>
      </c>
      <c r="D2" s="95"/>
      <c r="E2" s="94">
        <v>5306400000</v>
      </c>
      <c r="F2" s="95"/>
      <c r="G2" s="9"/>
      <c r="H2" s="10"/>
      <c r="I2" s="94">
        <v>4955116000</v>
      </c>
      <c r="J2" s="95"/>
      <c r="K2" s="85"/>
      <c r="L2" s="10"/>
      <c r="M2" s="8" t="s">
        <v>81</v>
      </c>
    </row>
    <row r="3" spans="1:13" ht="15" customHeight="1" thickBot="1">
      <c r="A3" s="8"/>
      <c r="B3" s="8"/>
      <c r="C3" s="11"/>
      <c r="D3" s="8"/>
      <c r="E3" s="11"/>
      <c r="F3" s="10"/>
      <c r="G3" s="11"/>
      <c r="H3" s="10"/>
      <c r="I3" s="11"/>
      <c r="J3" s="10"/>
      <c r="K3" s="11"/>
      <c r="L3" s="10"/>
      <c r="M3" s="8"/>
    </row>
    <row r="4" spans="1:13" ht="15" customHeight="1">
      <c r="A4" s="100" t="s">
        <v>73</v>
      </c>
      <c r="B4" s="98" t="s">
        <v>74</v>
      </c>
      <c r="C4" s="104" t="s">
        <v>185</v>
      </c>
      <c r="D4" s="105"/>
      <c r="E4" s="102" t="s">
        <v>186</v>
      </c>
      <c r="F4" s="103"/>
      <c r="G4" s="102" t="s">
        <v>175</v>
      </c>
      <c r="H4" s="103"/>
      <c r="I4" s="102" t="s">
        <v>187</v>
      </c>
      <c r="J4" s="103"/>
      <c r="K4" s="102" t="s">
        <v>175</v>
      </c>
      <c r="L4" s="103"/>
      <c r="M4" s="96" t="s">
        <v>151</v>
      </c>
    </row>
    <row r="5" spans="1:13" ht="27" customHeight="1">
      <c r="A5" s="101"/>
      <c r="B5" s="99"/>
      <c r="C5" s="12" t="s">
        <v>63</v>
      </c>
      <c r="D5" s="13" t="s">
        <v>57</v>
      </c>
      <c r="E5" s="12" t="s">
        <v>63</v>
      </c>
      <c r="F5" s="13" t="s">
        <v>57</v>
      </c>
      <c r="G5" s="12" t="s">
        <v>66</v>
      </c>
      <c r="H5" s="13" t="s">
        <v>64</v>
      </c>
      <c r="I5" s="12" t="s">
        <v>63</v>
      </c>
      <c r="J5" s="14" t="s">
        <v>57</v>
      </c>
      <c r="K5" s="12" t="s">
        <v>63</v>
      </c>
      <c r="L5" s="14" t="s">
        <v>64</v>
      </c>
      <c r="M5" s="97"/>
    </row>
    <row r="6" spans="1:13" ht="15" customHeight="1">
      <c r="A6" s="15"/>
      <c r="B6" s="16" t="s">
        <v>52</v>
      </c>
      <c r="C6" s="17">
        <f>+C7+C15+C20+C25+C32+C37+C38</f>
        <v>1459255598.6800001</v>
      </c>
      <c r="D6" s="39">
        <f>+C6/$C$2*100</f>
        <v>27.499917056384742</v>
      </c>
      <c r="E6" s="17">
        <f>+E7+E15+E20+E25+E32+E37+E38</f>
        <v>1389689537.2838919</v>
      </c>
      <c r="F6" s="39">
        <f>+E6/$E$2*100</f>
        <v>26.188932935396725</v>
      </c>
      <c r="G6" s="17">
        <f>+C6-E6</f>
        <v>69566061.39610815</v>
      </c>
      <c r="H6" s="39">
        <f>+C6/E6*100-100</f>
        <v>5.0058707020327091</v>
      </c>
      <c r="I6" s="17">
        <f>+I7+I15+I20+I25+I32+I37+I38</f>
        <v>1344370156.5099998</v>
      </c>
      <c r="J6" s="39">
        <f>+I6/$I$2*100</f>
        <v>27.130952262469734</v>
      </c>
      <c r="K6" s="17">
        <f>+C6-I6</f>
        <v>114885442.17000031</v>
      </c>
      <c r="L6" s="39">
        <f>+C6/I6*100-100</f>
        <v>8.5456703731243238</v>
      </c>
      <c r="M6" s="82" t="s">
        <v>152</v>
      </c>
    </row>
    <row r="7" spans="1:13" ht="15" customHeight="1">
      <c r="A7" s="18">
        <v>711</v>
      </c>
      <c r="B7" s="19" t="s">
        <v>1</v>
      </c>
      <c r="C7" s="20">
        <f>+SUM(C8:C14)</f>
        <v>1040390593.95</v>
      </c>
      <c r="D7" s="40">
        <f t="shared" ref="D7:D71" si="0">+C7/$C$2*100</f>
        <v>19.606335631501583</v>
      </c>
      <c r="E7" s="20">
        <f>+SUM(E8:E14)</f>
        <v>945447937.98229289</v>
      </c>
      <c r="F7" s="40">
        <f t="shared" ref="F7:F38" si="1">+E7/$E$2*100</f>
        <v>17.817125320034162</v>
      </c>
      <c r="G7" s="20">
        <f t="shared" ref="G7:G62" si="2">+C7-E7</f>
        <v>94942655.967707157</v>
      </c>
      <c r="H7" s="40">
        <f t="shared" ref="H7:H62" si="3">+C7/E7*100-100</f>
        <v>10.042081869714266</v>
      </c>
      <c r="I7" s="20">
        <f>+SUM(I8:I14)</f>
        <v>861310070.55999994</v>
      </c>
      <c r="J7" s="40">
        <f t="shared" ref="J7:J71" si="4">+I7/$I$2*100</f>
        <v>17.382238287862485</v>
      </c>
      <c r="K7" s="20">
        <f t="shared" ref="K7:K38" si="5">+C7-I7</f>
        <v>179080523.3900001</v>
      </c>
      <c r="L7" s="40">
        <f t="shared" ref="L7:L38" si="6">+C7/I7*100-100</f>
        <v>20.791643974807684</v>
      </c>
      <c r="M7" s="73" t="s">
        <v>82</v>
      </c>
    </row>
    <row r="8" spans="1:13" ht="15" customHeight="1">
      <c r="A8" s="21">
        <v>7111</v>
      </c>
      <c r="B8" s="22" t="s">
        <v>2</v>
      </c>
      <c r="C8" s="23">
        <v>65159196.240000002</v>
      </c>
      <c r="D8" s="41">
        <f t="shared" si="0"/>
        <v>1.2279360063319766</v>
      </c>
      <c r="E8" s="23">
        <v>96193330.482745603</v>
      </c>
      <c r="F8" s="41">
        <f t="shared" si="1"/>
        <v>1.8127794829403288</v>
      </c>
      <c r="G8" s="23">
        <f t="shared" si="2"/>
        <v>-31034134.242745601</v>
      </c>
      <c r="H8" s="41">
        <f t="shared" si="3"/>
        <v>-32.262251537607639</v>
      </c>
      <c r="I8" s="23">
        <v>85841899.279999986</v>
      </c>
      <c r="J8" s="41">
        <f t="shared" si="4"/>
        <v>1.7323892978489301</v>
      </c>
      <c r="K8" s="23">
        <f t="shared" si="5"/>
        <v>-20682703.039999984</v>
      </c>
      <c r="L8" s="41">
        <f t="shared" si="6"/>
        <v>-24.093948542001542</v>
      </c>
      <c r="M8" s="74" t="s">
        <v>83</v>
      </c>
    </row>
    <row r="9" spans="1:13" ht="15" customHeight="1">
      <c r="A9" s="21">
        <v>7112</v>
      </c>
      <c r="B9" s="22" t="s">
        <v>3</v>
      </c>
      <c r="C9" s="23">
        <v>82039204.149999991</v>
      </c>
      <c r="D9" s="41">
        <f t="shared" si="0"/>
        <v>1.5460425929066786</v>
      </c>
      <c r="E9" s="23">
        <v>76978068.161839455</v>
      </c>
      <c r="F9" s="41">
        <f t="shared" si="1"/>
        <v>1.4506646344384038</v>
      </c>
      <c r="G9" s="23">
        <f t="shared" si="2"/>
        <v>5061135.9881605357</v>
      </c>
      <c r="H9" s="41">
        <f t="shared" si="3"/>
        <v>6.5747765682037596</v>
      </c>
      <c r="I9" s="23">
        <v>69932707.189999998</v>
      </c>
      <c r="J9" s="41">
        <f t="shared" si="4"/>
        <v>1.4113233108972625</v>
      </c>
      <c r="K9" s="23">
        <f t="shared" si="5"/>
        <v>12106496.959999993</v>
      </c>
      <c r="L9" s="41">
        <f t="shared" si="6"/>
        <v>17.311637782172355</v>
      </c>
      <c r="M9" s="74" t="s">
        <v>84</v>
      </c>
    </row>
    <row r="10" spans="1:13" ht="15" customHeight="1">
      <c r="A10" s="21">
        <v>71132</v>
      </c>
      <c r="B10" s="22" t="s">
        <v>4</v>
      </c>
      <c r="C10" s="23">
        <v>1481541.77</v>
      </c>
      <c r="D10" s="41">
        <f t="shared" si="0"/>
        <v>2.7919903701191014E-2</v>
      </c>
      <c r="E10" s="23">
        <v>1266431.7452035362</v>
      </c>
      <c r="F10" s="41">
        <f t="shared" si="1"/>
        <v>2.3866119124143229E-2</v>
      </c>
      <c r="G10" s="23">
        <f t="shared" si="2"/>
        <v>215110.02479646378</v>
      </c>
      <c r="H10" s="41">
        <f t="shared" si="3"/>
        <v>16.985520586574694</v>
      </c>
      <c r="I10" s="23">
        <v>1306081.24</v>
      </c>
      <c r="J10" s="41">
        <f t="shared" si="4"/>
        <v>2.6358237425723231E-2</v>
      </c>
      <c r="K10" s="23">
        <f t="shared" si="5"/>
        <v>175460.53000000003</v>
      </c>
      <c r="L10" s="41">
        <f t="shared" si="6"/>
        <v>13.434120683028866</v>
      </c>
      <c r="M10" s="74" t="s">
        <v>85</v>
      </c>
    </row>
    <row r="11" spans="1:13" ht="15" customHeight="1">
      <c r="A11" s="21">
        <v>7114</v>
      </c>
      <c r="B11" s="22" t="s">
        <v>5</v>
      </c>
      <c r="C11" s="23">
        <v>665183108.78000009</v>
      </c>
      <c r="D11" s="41">
        <f t="shared" si="0"/>
        <v>12.535487501507614</v>
      </c>
      <c r="E11" s="23">
        <v>537443807.30619216</v>
      </c>
      <c r="F11" s="41">
        <f t="shared" si="1"/>
        <v>10.128218892397712</v>
      </c>
      <c r="G11" s="23">
        <f t="shared" si="2"/>
        <v>127739301.47380793</v>
      </c>
      <c r="H11" s="41">
        <f t="shared" si="3"/>
        <v>23.767936245106341</v>
      </c>
      <c r="I11" s="23">
        <v>493556109.44</v>
      </c>
      <c r="J11" s="41">
        <f t="shared" si="4"/>
        <v>9.9605359277159202</v>
      </c>
      <c r="K11" s="23">
        <f t="shared" si="5"/>
        <v>171626999.34000009</v>
      </c>
      <c r="L11" s="41">
        <f t="shared" si="6"/>
        <v>34.773553818375802</v>
      </c>
      <c r="M11" s="74" t="s">
        <v>86</v>
      </c>
    </row>
    <row r="12" spans="1:13" ht="15" customHeight="1">
      <c r="A12" s="21">
        <v>7115</v>
      </c>
      <c r="B12" s="22" t="s">
        <v>6</v>
      </c>
      <c r="C12" s="23">
        <v>188397173.27000001</v>
      </c>
      <c r="D12" s="41">
        <f t="shared" si="0"/>
        <v>3.5503763996306352</v>
      </c>
      <c r="E12" s="23">
        <v>200410094.75710881</v>
      </c>
      <c r="F12" s="41">
        <f t="shared" si="1"/>
        <v>3.7767619244140813</v>
      </c>
      <c r="G12" s="23">
        <f t="shared" si="2"/>
        <v>-12012921.487108797</v>
      </c>
      <c r="H12" s="41">
        <f t="shared" si="3"/>
        <v>-5.9941698553998037</v>
      </c>
      <c r="I12" s="23">
        <v>181545151.65999997</v>
      </c>
      <c r="J12" s="41">
        <f t="shared" si="4"/>
        <v>3.6637921626859993</v>
      </c>
      <c r="K12" s="23">
        <f t="shared" si="5"/>
        <v>6852021.6100000441</v>
      </c>
      <c r="L12" s="41">
        <f t="shared" si="6"/>
        <v>3.774279592347682</v>
      </c>
      <c r="M12" s="74" t="s">
        <v>87</v>
      </c>
    </row>
    <row r="13" spans="1:13" ht="15" customHeight="1">
      <c r="A13" s="21">
        <v>7116</v>
      </c>
      <c r="B13" s="22" t="s">
        <v>7</v>
      </c>
      <c r="C13" s="23">
        <v>29021383.700000003</v>
      </c>
      <c r="D13" s="41">
        <f t="shared" si="0"/>
        <v>0.54691285428916037</v>
      </c>
      <c r="E13" s="23">
        <v>22433607.642815366</v>
      </c>
      <c r="F13" s="41">
        <f t="shared" si="1"/>
        <v>0.42276510709361081</v>
      </c>
      <c r="G13" s="23">
        <f t="shared" si="2"/>
        <v>6587776.0571846366</v>
      </c>
      <c r="H13" s="41">
        <f t="shared" si="3"/>
        <v>29.365656037469535</v>
      </c>
      <c r="I13" s="23">
        <v>20834357.139999997</v>
      </c>
      <c r="J13" s="41">
        <f t="shared" si="4"/>
        <v>0.42046154196995583</v>
      </c>
      <c r="K13" s="23">
        <f t="shared" si="5"/>
        <v>8187026.5600000061</v>
      </c>
      <c r="L13" s="41">
        <f t="shared" si="6"/>
        <v>39.295796385681086</v>
      </c>
      <c r="M13" s="74" t="s">
        <v>88</v>
      </c>
    </row>
    <row r="14" spans="1:13" ht="15" customHeight="1">
      <c r="A14" s="21">
        <v>7118</v>
      </c>
      <c r="B14" s="22" t="s">
        <v>62</v>
      </c>
      <c r="C14" s="23">
        <v>9108986.040000001</v>
      </c>
      <c r="D14" s="41">
        <f t="shared" si="0"/>
        <v>0.17166037313432839</v>
      </c>
      <c r="E14" s="23">
        <v>10722597.886387959</v>
      </c>
      <c r="F14" s="41">
        <f t="shared" si="1"/>
        <v>0.20206915962588495</v>
      </c>
      <c r="G14" s="23">
        <f t="shared" si="2"/>
        <v>-1613611.8463879582</v>
      </c>
      <c r="H14" s="41">
        <f t="shared" si="3"/>
        <v>-15.048702408549644</v>
      </c>
      <c r="I14" s="23">
        <v>8293764.6100000013</v>
      </c>
      <c r="J14" s="41">
        <f t="shared" si="4"/>
        <v>0.16737780931869206</v>
      </c>
      <c r="K14" s="23">
        <f t="shared" si="5"/>
        <v>815221.4299999997</v>
      </c>
      <c r="L14" s="41">
        <f t="shared" si="6"/>
        <v>9.8293292411152606</v>
      </c>
      <c r="M14" s="74" t="s">
        <v>89</v>
      </c>
    </row>
    <row r="15" spans="1:13" ht="15" customHeight="1">
      <c r="A15" s="18">
        <v>712</v>
      </c>
      <c r="B15" s="19" t="s">
        <v>8</v>
      </c>
      <c r="C15" s="20">
        <f>+SUM(C16:C19)</f>
        <v>307348887.46000004</v>
      </c>
      <c r="D15" s="40">
        <f t="shared" si="0"/>
        <v>5.7920414491934276</v>
      </c>
      <c r="E15" s="20">
        <f>+SUM(E16:E19)</f>
        <v>326455344.24102384</v>
      </c>
      <c r="F15" s="40">
        <f t="shared" si="1"/>
        <v>6.1521058390061789</v>
      </c>
      <c r="G15" s="20">
        <f t="shared" si="2"/>
        <v>-19106456.7810238</v>
      </c>
      <c r="H15" s="40">
        <f t="shared" si="3"/>
        <v>-5.8527014852351158</v>
      </c>
      <c r="I15" s="20">
        <f>+SUM(I16:I19)</f>
        <v>376336390.82999998</v>
      </c>
      <c r="J15" s="40">
        <f t="shared" si="4"/>
        <v>7.5949057666863897</v>
      </c>
      <c r="K15" s="20">
        <f t="shared" si="5"/>
        <v>-68987503.369999945</v>
      </c>
      <c r="L15" s="40">
        <f t="shared" si="6"/>
        <v>-18.331340006171033</v>
      </c>
      <c r="M15" s="73" t="s">
        <v>90</v>
      </c>
    </row>
    <row r="16" spans="1:13" ht="15" customHeight="1">
      <c r="A16" s="21">
        <v>7121</v>
      </c>
      <c r="B16" s="22" t="s">
        <v>9</v>
      </c>
      <c r="C16" s="23">
        <v>264400582.71999997</v>
      </c>
      <c r="D16" s="41">
        <f t="shared" si="0"/>
        <v>4.9826734268053663</v>
      </c>
      <c r="E16" s="23">
        <v>286567798.5400005</v>
      </c>
      <c r="F16" s="41">
        <f t="shared" si="1"/>
        <v>5.4004183352178599</v>
      </c>
      <c r="G16" s="23">
        <f t="shared" si="2"/>
        <v>-22167215.820000529</v>
      </c>
      <c r="H16" s="41">
        <f t="shared" si="3"/>
        <v>-7.7354175636402829</v>
      </c>
      <c r="I16" s="23">
        <v>232181157.38000003</v>
      </c>
      <c r="J16" s="41">
        <f t="shared" si="4"/>
        <v>4.685685610185514</v>
      </c>
      <c r="K16" s="23">
        <f t="shared" si="5"/>
        <v>32219425.339999944</v>
      </c>
      <c r="L16" s="41">
        <f t="shared" si="6"/>
        <v>13.876847589000477</v>
      </c>
      <c r="M16" s="74" t="s">
        <v>91</v>
      </c>
    </row>
    <row r="17" spans="1:13" ht="15" customHeight="1">
      <c r="A17" s="21">
        <v>7122</v>
      </c>
      <c r="B17" s="22" t="s">
        <v>10</v>
      </c>
      <c r="C17" s="23">
        <v>21989352.299999997</v>
      </c>
      <c r="D17" s="41">
        <f t="shared" si="0"/>
        <v>0.41439304047942099</v>
      </c>
      <c r="E17" s="23">
        <v>15315338.323772501</v>
      </c>
      <c r="F17" s="41">
        <f t="shared" si="1"/>
        <v>0.28862012520300961</v>
      </c>
      <c r="G17" s="23">
        <f t="shared" si="2"/>
        <v>6674013.9762274958</v>
      </c>
      <c r="H17" s="41">
        <f t="shared" si="3"/>
        <v>43.577319907246704</v>
      </c>
      <c r="I17" s="23">
        <v>123513506.99000001</v>
      </c>
      <c r="J17" s="41">
        <f t="shared" si="4"/>
        <v>2.4926461255397454</v>
      </c>
      <c r="K17" s="23">
        <f t="shared" si="5"/>
        <v>-101524154.69000001</v>
      </c>
      <c r="L17" s="41">
        <f t="shared" si="6"/>
        <v>-82.196803543291566</v>
      </c>
      <c r="M17" s="74" t="s">
        <v>92</v>
      </c>
    </row>
    <row r="18" spans="1:13" ht="15" customHeight="1">
      <c r="A18" s="21">
        <v>7123</v>
      </c>
      <c r="B18" s="22" t="s">
        <v>11</v>
      </c>
      <c r="C18" s="23">
        <v>12020287.16</v>
      </c>
      <c r="D18" s="41">
        <f t="shared" si="0"/>
        <v>0.2265243321272426</v>
      </c>
      <c r="E18" s="23">
        <v>13887074.085522151</v>
      </c>
      <c r="F18" s="41">
        <f t="shared" si="1"/>
        <v>0.26170424554353516</v>
      </c>
      <c r="G18" s="23">
        <f t="shared" si="2"/>
        <v>-1866786.9255221505</v>
      </c>
      <c r="H18" s="41">
        <f t="shared" si="3"/>
        <v>-13.442622355333683</v>
      </c>
      <c r="I18" s="23">
        <v>11173917.140000001</v>
      </c>
      <c r="J18" s="41">
        <f t="shared" si="4"/>
        <v>0.22550263485254432</v>
      </c>
      <c r="K18" s="23">
        <f t="shared" si="5"/>
        <v>846370.01999999955</v>
      </c>
      <c r="L18" s="41">
        <f t="shared" si="6"/>
        <v>7.5745149117867783</v>
      </c>
      <c r="M18" s="74" t="s">
        <v>93</v>
      </c>
    </row>
    <row r="19" spans="1:13" ht="15" customHeight="1">
      <c r="A19" s="21">
        <v>7124</v>
      </c>
      <c r="B19" s="22" t="s">
        <v>12</v>
      </c>
      <c r="C19" s="23">
        <v>8938665.2800000012</v>
      </c>
      <c r="D19" s="41">
        <f t="shared" si="0"/>
        <v>0.16845064978139607</v>
      </c>
      <c r="E19" s="23">
        <v>10685133.291728674</v>
      </c>
      <c r="F19" s="41">
        <f t="shared" si="1"/>
        <v>0.20136313304177358</v>
      </c>
      <c r="G19" s="23">
        <f t="shared" si="2"/>
        <v>-1746468.0117286723</v>
      </c>
      <c r="H19" s="41">
        <f t="shared" si="3"/>
        <v>-16.34484066830133</v>
      </c>
      <c r="I19" s="23">
        <v>9467809.3200000003</v>
      </c>
      <c r="J19" s="41">
        <f t="shared" si="4"/>
        <v>0.19107139610858756</v>
      </c>
      <c r="K19" s="23">
        <f t="shared" si="5"/>
        <v>-529144.03999999911</v>
      </c>
      <c r="L19" s="41">
        <f t="shared" si="6"/>
        <v>-5.588875125338916</v>
      </c>
      <c r="M19" s="74" t="s">
        <v>94</v>
      </c>
    </row>
    <row r="20" spans="1:13" ht="15" customHeight="1">
      <c r="A20" s="18">
        <v>713</v>
      </c>
      <c r="B20" s="19" t="s">
        <v>13</v>
      </c>
      <c r="C20" s="20">
        <f>+SUM(C21:C24)</f>
        <v>10146807.529999999</v>
      </c>
      <c r="D20" s="40">
        <f t="shared" si="0"/>
        <v>0.19121829357002862</v>
      </c>
      <c r="E20" s="20">
        <f>+SUM(E21:E24)</f>
        <v>10221906.542001598</v>
      </c>
      <c r="F20" s="40">
        <f t="shared" si="1"/>
        <v>0.19263354707526004</v>
      </c>
      <c r="G20" s="20">
        <f t="shared" si="2"/>
        <v>-75099.012001598254</v>
      </c>
      <c r="H20" s="40">
        <f t="shared" si="3"/>
        <v>-0.73468693626789161</v>
      </c>
      <c r="I20" s="20">
        <f>+SUM(I21:I24)</f>
        <v>9344860.4900000002</v>
      </c>
      <c r="J20" s="40">
        <f t="shared" si="4"/>
        <v>0.188590145821006</v>
      </c>
      <c r="K20" s="20">
        <f t="shared" si="5"/>
        <v>801947.03999999911</v>
      </c>
      <c r="L20" s="40">
        <f t="shared" si="6"/>
        <v>8.581690875515676</v>
      </c>
      <c r="M20" s="73" t="s">
        <v>95</v>
      </c>
    </row>
    <row r="21" spans="1:13" ht="15" customHeight="1">
      <c r="A21" s="21">
        <v>7131</v>
      </c>
      <c r="B21" s="22" t="s">
        <v>14</v>
      </c>
      <c r="C21" s="23">
        <v>6324272.5199999996</v>
      </c>
      <c r="D21" s="41">
        <f t="shared" si="0"/>
        <v>0.11918197874265038</v>
      </c>
      <c r="E21" s="23">
        <v>6344549.4246641947</v>
      </c>
      <c r="F21" s="41">
        <f t="shared" si="1"/>
        <v>0.11956410041957248</v>
      </c>
      <c r="G21" s="23">
        <f t="shared" si="2"/>
        <v>-20276.904664195143</v>
      </c>
      <c r="H21" s="41">
        <f t="shared" si="3"/>
        <v>-0.31959566088916347</v>
      </c>
      <c r="I21" s="23">
        <v>6151394.7000000002</v>
      </c>
      <c r="J21" s="41">
        <f t="shared" si="4"/>
        <v>0.12414229454971387</v>
      </c>
      <c r="K21" s="23">
        <f t="shared" si="5"/>
        <v>172877.81999999937</v>
      </c>
      <c r="L21" s="41">
        <f t="shared" si="6"/>
        <v>2.8103841231322519</v>
      </c>
      <c r="M21" s="74" t="s">
        <v>96</v>
      </c>
    </row>
    <row r="22" spans="1:13" ht="15" customHeight="1">
      <c r="A22" s="21">
        <v>7132</v>
      </c>
      <c r="B22" s="22" t="s">
        <v>15</v>
      </c>
      <c r="C22" s="23">
        <v>709324</v>
      </c>
      <c r="D22" s="41">
        <f t="shared" si="0"/>
        <v>1.3367330016583748E-2</v>
      </c>
      <c r="E22" s="23">
        <v>634713.28453864995</v>
      </c>
      <c r="F22" s="41">
        <f t="shared" si="1"/>
        <v>1.196127854173545E-2</v>
      </c>
      <c r="G22" s="23">
        <f t="shared" si="2"/>
        <v>74610.715461350046</v>
      </c>
      <c r="H22" s="41">
        <f t="shared" si="3"/>
        <v>11.755026604741985</v>
      </c>
      <c r="I22" s="23">
        <v>611450.63</v>
      </c>
      <c r="J22" s="41">
        <f t="shared" si="4"/>
        <v>1.2339784376389978E-2</v>
      </c>
      <c r="K22" s="23">
        <f t="shared" si="5"/>
        <v>97873.37</v>
      </c>
      <c r="L22" s="41">
        <f t="shared" si="6"/>
        <v>16.006749392015521</v>
      </c>
      <c r="M22" s="74" t="s">
        <v>97</v>
      </c>
    </row>
    <row r="23" spans="1:13" ht="15" customHeight="1">
      <c r="A23" s="21">
        <v>7133</v>
      </c>
      <c r="B23" s="22" t="s">
        <v>16</v>
      </c>
      <c r="C23" s="23">
        <v>1474773.28</v>
      </c>
      <c r="D23" s="41">
        <f t="shared" si="0"/>
        <v>2.7792350369365292E-2</v>
      </c>
      <c r="E23" s="23">
        <v>1757570.7245130483</v>
      </c>
      <c r="F23" s="41">
        <f t="shared" si="1"/>
        <v>3.3121715749152882E-2</v>
      </c>
      <c r="G23" s="23">
        <f t="shared" si="2"/>
        <v>-282797.44451304828</v>
      </c>
      <c r="H23" s="41">
        <f t="shared" si="3"/>
        <v>-16.090245505847278</v>
      </c>
      <c r="I23" s="23">
        <v>1196960.68</v>
      </c>
      <c r="J23" s="41">
        <f t="shared" si="4"/>
        <v>2.4156057698750139E-2</v>
      </c>
      <c r="K23" s="23">
        <f t="shared" si="5"/>
        <v>277812.60000000009</v>
      </c>
      <c r="L23" s="41">
        <f t="shared" si="6"/>
        <v>23.209835096671696</v>
      </c>
      <c r="M23" s="74" t="s">
        <v>98</v>
      </c>
    </row>
    <row r="24" spans="1:13" ht="15" customHeight="1">
      <c r="A24" s="21">
        <v>7136</v>
      </c>
      <c r="B24" s="22" t="s">
        <v>18</v>
      </c>
      <c r="C24" s="23">
        <v>1638437.73</v>
      </c>
      <c r="D24" s="41">
        <f t="shared" si="0"/>
        <v>3.0876634441429216E-2</v>
      </c>
      <c r="E24" s="23">
        <v>1485073.1082857051</v>
      </c>
      <c r="F24" s="41">
        <f t="shared" si="1"/>
        <v>2.7986452364799207E-2</v>
      </c>
      <c r="G24" s="23">
        <f t="shared" si="2"/>
        <v>153364.62171429489</v>
      </c>
      <c r="H24" s="41">
        <f t="shared" si="3"/>
        <v>10.327075539825188</v>
      </c>
      <c r="I24" s="23">
        <v>1385054.48</v>
      </c>
      <c r="J24" s="41">
        <f t="shared" si="4"/>
        <v>2.7952009196152018E-2</v>
      </c>
      <c r="K24" s="23">
        <f t="shared" si="5"/>
        <v>253383.25</v>
      </c>
      <c r="L24" s="41">
        <f t="shared" si="6"/>
        <v>18.294099882626995</v>
      </c>
      <c r="M24" s="74" t="s">
        <v>99</v>
      </c>
    </row>
    <row r="25" spans="1:13" ht="15" customHeight="1">
      <c r="A25" s="18">
        <v>714</v>
      </c>
      <c r="B25" s="19" t="s">
        <v>19</v>
      </c>
      <c r="C25" s="20">
        <f>+SUM(C26:C31)</f>
        <v>43878766.799999997</v>
      </c>
      <c r="D25" s="40">
        <f t="shared" si="0"/>
        <v>0.82690273631840783</v>
      </c>
      <c r="E25" s="20">
        <f>+SUM(E26:E31)</f>
        <v>46916882.133970901</v>
      </c>
      <c r="F25" s="40">
        <f t="shared" si="1"/>
        <v>0.88415653049093368</v>
      </c>
      <c r="G25" s="20">
        <f t="shared" si="2"/>
        <v>-3038115.3339709044</v>
      </c>
      <c r="H25" s="40">
        <f t="shared" si="3"/>
        <v>-6.4755269229007695</v>
      </c>
      <c r="I25" s="20">
        <f>+SUM(I26:I31)</f>
        <v>29180509.689999998</v>
      </c>
      <c r="J25" s="40">
        <f t="shared" si="4"/>
        <v>0.58889660080611628</v>
      </c>
      <c r="K25" s="20">
        <f t="shared" si="5"/>
        <v>14698257.109999999</v>
      </c>
      <c r="L25" s="40">
        <f t="shared" si="6"/>
        <v>50.37011781544382</v>
      </c>
      <c r="M25" s="73" t="s">
        <v>100</v>
      </c>
    </row>
    <row r="26" spans="1:13" ht="15" customHeight="1">
      <c r="A26" s="21">
        <v>7141</v>
      </c>
      <c r="B26" s="22" t="s">
        <v>20</v>
      </c>
      <c r="C26" s="23">
        <v>1214920.1100000003</v>
      </c>
      <c r="D26" s="41">
        <f t="shared" si="0"/>
        <v>2.2895373699683409E-2</v>
      </c>
      <c r="E26" s="23">
        <v>795133.70571282436</v>
      </c>
      <c r="F26" s="41">
        <f t="shared" si="1"/>
        <v>1.4984428345259015E-2</v>
      </c>
      <c r="G26" s="23">
        <f t="shared" si="2"/>
        <v>419786.40428717597</v>
      </c>
      <c r="H26" s="41">
        <f t="shared" si="3"/>
        <v>52.794442151190708</v>
      </c>
      <c r="I26" s="23">
        <v>706798.65999999992</v>
      </c>
      <c r="J26" s="41">
        <f t="shared" si="4"/>
        <v>1.4264018440738824E-2</v>
      </c>
      <c r="K26" s="23">
        <f t="shared" si="5"/>
        <v>508121.45000000042</v>
      </c>
      <c r="L26" s="41">
        <f t="shared" si="6"/>
        <v>71.890550839471103</v>
      </c>
      <c r="M26" s="74" t="s">
        <v>101</v>
      </c>
    </row>
    <row r="27" spans="1:13" ht="15" customHeight="1">
      <c r="A27" s="21">
        <v>7142</v>
      </c>
      <c r="B27" s="22" t="s">
        <v>21</v>
      </c>
      <c r="C27" s="23">
        <v>2157866.19</v>
      </c>
      <c r="D27" s="41">
        <f t="shared" si="0"/>
        <v>4.066535108548168E-2</v>
      </c>
      <c r="E27" s="23">
        <v>2340727.9435416898</v>
      </c>
      <c r="F27" s="41">
        <f t="shared" si="1"/>
        <v>4.411141156983435E-2</v>
      </c>
      <c r="G27" s="23">
        <f t="shared" si="2"/>
        <v>-182861.75354168983</v>
      </c>
      <c r="H27" s="41">
        <f t="shared" si="3"/>
        <v>-7.8121745863813175</v>
      </c>
      <c r="I27" s="23">
        <v>1633161.9700000002</v>
      </c>
      <c r="J27" s="41">
        <f t="shared" si="4"/>
        <v>3.295910670910631E-2</v>
      </c>
      <c r="K27" s="23">
        <f t="shared" si="5"/>
        <v>524704.21999999974</v>
      </c>
      <c r="L27" s="41">
        <f t="shared" si="6"/>
        <v>32.128118927481495</v>
      </c>
      <c r="M27" s="74" t="s">
        <v>102</v>
      </c>
    </row>
    <row r="28" spans="1:13" ht="15" hidden="1" customHeight="1">
      <c r="A28" s="21">
        <v>7143</v>
      </c>
      <c r="B28" s="22" t="s">
        <v>22</v>
      </c>
      <c r="C28" s="23">
        <v>0</v>
      </c>
      <c r="D28" s="41">
        <f t="shared" si="0"/>
        <v>0</v>
      </c>
      <c r="E28" s="23">
        <v>0</v>
      </c>
      <c r="F28" s="41">
        <f t="shared" si="1"/>
        <v>0</v>
      </c>
      <c r="G28" s="23">
        <f t="shared" si="2"/>
        <v>0</v>
      </c>
      <c r="H28" s="41" t="e">
        <f t="shared" si="3"/>
        <v>#DIV/0!</v>
      </c>
      <c r="I28" s="23">
        <v>0</v>
      </c>
      <c r="J28" s="41">
        <f t="shared" si="4"/>
        <v>0</v>
      </c>
      <c r="K28" s="23">
        <f t="shared" si="5"/>
        <v>0</v>
      </c>
      <c r="L28" s="41" t="e">
        <f t="shared" si="6"/>
        <v>#DIV/0!</v>
      </c>
      <c r="M28" s="74" t="s">
        <v>103</v>
      </c>
    </row>
    <row r="29" spans="1:13" ht="15" customHeight="1">
      <c r="A29" s="21">
        <v>7144</v>
      </c>
      <c r="B29" s="22" t="s">
        <v>23</v>
      </c>
      <c r="C29" s="23">
        <v>6991091.8900000006</v>
      </c>
      <c r="D29" s="41">
        <f t="shared" si="0"/>
        <v>0.13174830186190262</v>
      </c>
      <c r="E29" s="23">
        <v>16673357.34323558</v>
      </c>
      <c r="F29" s="41">
        <f t="shared" si="1"/>
        <v>0.31421222190629389</v>
      </c>
      <c r="G29" s="23">
        <f t="shared" si="2"/>
        <v>-9682265.4532355797</v>
      </c>
      <c r="H29" s="41">
        <f t="shared" si="3"/>
        <v>-58.070280951326801</v>
      </c>
      <c r="I29" s="23">
        <v>5995438.79</v>
      </c>
      <c r="J29" s="41">
        <f t="shared" si="4"/>
        <v>0.12099492302501093</v>
      </c>
      <c r="K29" s="23">
        <f t="shared" si="5"/>
        <v>995653.10000000056</v>
      </c>
      <c r="L29" s="41">
        <f t="shared" si="6"/>
        <v>16.606842882971051</v>
      </c>
      <c r="M29" s="74" t="s">
        <v>104</v>
      </c>
    </row>
    <row r="30" spans="1:13" ht="15" customHeight="1">
      <c r="A30" s="21">
        <v>7148</v>
      </c>
      <c r="B30" s="22" t="s">
        <v>24</v>
      </c>
      <c r="C30" s="78">
        <v>2448287.6999999997</v>
      </c>
      <c r="D30" s="41">
        <f t="shared" si="0"/>
        <v>4.6138393260967886E-2</v>
      </c>
      <c r="E30" s="78">
        <v>2470756.3030369924</v>
      </c>
      <c r="F30" s="41">
        <f t="shared" si="1"/>
        <v>4.6561817862147456E-2</v>
      </c>
      <c r="G30" s="78">
        <f t="shared" si="2"/>
        <v>-22468.603036992718</v>
      </c>
      <c r="H30" s="41">
        <f t="shared" si="3"/>
        <v>-0.90938159337588331</v>
      </c>
      <c r="I30" s="78">
        <v>2265558.33</v>
      </c>
      <c r="J30" s="41">
        <f t="shared" si="4"/>
        <v>4.5721600261224966E-2</v>
      </c>
      <c r="K30" s="78">
        <f t="shared" si="5"/>
        <v>182729.36999999965</v>
      </c>
      <c r="L30" s="41">
        <f t="shared" si="6"/>
        <v>8.0655336735470371</v>
      </c>
      <c r="M30" s="74" t="s">
        <v>105</v>
      </c>
    </row>
    <row r="31" spans="1:13" ht="15" customHeight="1">
      <c r="A31" s="21">
        <v>7149</v>
      </c>
      <c r="B31" s="22" t="s">
        <v>25</v>
      </c>
      <c r="C31" s="78">
        <v>31066600.91</v>
      </c>
      <c r="D31" s="41">
        <f t="shared" si="0"/>
        <v>0.58545531641037241</v>
      </c>
      <c r="E31" s="78">
        <v>24636906.838443819</v>
      </c>
      <c r="F31" s="41">
        <f t="shared" si="1"/>
        <v>0.464286650807399</v>
      </c>
      <c r="G31" s="78">
        <f t="shared" si="2"/>
        <v>6429694.0715561807</v>
      </c>
      <c r="H31" s="41">
        <f t="shared" si="3"/>
        <v>26.097813795046633</v>
      </c>
      <c r="I31" s="78">
        <v>18579551.939999998</v>
      </c>
      <c r="J31" s="41">
        <f t="shared" si="4"/>
        <v>0.37495695237003529</v>
      </c>
      <c r="K31" s="78">
        <f t="shared" si="5"/>
        <v>12487048.970000003</v>
      </c>
      <c r="L31" s="41">
        <f t="shared" si="6"/>
        <v>67.208558152129484</v>
      </c>
      <c r="M31" s="74" t="s">
        <v>106</v>
      </c>
    </row>
    <row r="32" spans="1:13" ht="15" customHeight="1">
      <c r="A32" s="18">
        <v>715</v>
      </c>
      <c r="B32" s="19" t="s">
        <v>26</v>
      </c>
      <c r="C32" s="20">
        <f>+SUM(C33:C36)</f>
        <v>21487250.530000001</v>
      </c>
      <c r="D32" s="40">
        <f t="shared" si="0"/>
        <v>0.4049308482210161</v>
      </c>
      <c r="E32" s="20">
        <f>+SUM(E33:E36)</f>
        <v>33443751.762731168</v>
      </c>
      <c r="F32" s="40">
        <f t="shared" si="1"/>
        <v>0.63025312382653342</v>
      </c>
      <c r="G32" s="20">
        <f t="shared" si="2"/>
        <v>-11956501.232731167</v>
      </c>
      <c r="H32" s="40">
        <f t="shared" si="3"/>
        <v>-35.751076367141238</v>
      </c>
      <c r="I32" s="20">
        <f>+SUM(I33:I36)</f>
        <v>46781423.810000002</v>
      </c>
      <c r="J32" s="40">
        <f t="shared" si="4"/>
        <v>0.94410350453955072</v>
      </c>
      <c r="K32" s="20">
        <f t="shared" si="5"/>
        <v>-25294173.280000001</v>
      </c>
      <c r="L32" s="40">
        <f t="shared" si="6"/>
        <v>-54.068840193344258</v>
      </c>
      <c r="M32" s="73" t="s">
        <v>107</v>
      </c>
    </row>
    <row r="33" spans="1:106" ht="15" customHeight="1">
      <c r="A33" s="21">
        <v>7151</v>
      </c>
      <c r="B33" s="22" t="s">
        <v>27</v>
      </c>
      <c r="C33" s="78">
        <v>2416116.0299999998</v>
      </c>
      <c r="D33" s="41">
        <f t="shared" si="0"/>
        <v>4.5532112731795561E-2</v>
      </c>
      <c r="E33" s="78">
        <v>14791262.163702291</v>
      </c>
      <c r="F33" s="41">
        <f t="shared" si="1"/>
        <v>0.27874382186986074</v>
      </c>
      <c r="G33" s="78">
        <f t="shared" si="2"/>
        <v>-12375146.133702291</v>
      </c>
      <c r="H33" s="41">
        <f t="shared" si="3"/>
        <v>-83.66524774383933</v>
      </c>
      <c r="I33" s="78">
        <v>31619197.32</v>
      </c>
      <c r="J33" s="41">
        <f t="shared" si="4"/>
        <v>0.63811215156214296</v>
      </c>
      <c r="K33" s="78">
        <f t="shared" si="5"/>
        <v>-29203081.289999999</v>
      </c>
      <c r="L33" s="41">
        <f t="shared" si="6"/>
        <v>-92.358705360076485</v>
      </c>
      <c r="M33" s="74" t="s">
        <v>108</v>
      </c>
    </row>
    <row r="34" spans="1:106" ht="15" customHeight="1">
      <c r="A34" s="21">
        <v>7152</v>
      </c>
      <c r="B34" s="22" t="s">
        <v>28</v>
      </c>
      <c r="C34" s="78">
        <v>11756873.75</v>
      </c>
      <c r="D34" s="41">
        <f t="shared" si="0"/>
        <v>0.22156026213628827</v>
      </c>
      <c r="E34" s="78">
        <v>10870684.766779302</v>
      </c>
      <c r="F34" s="41">
        <f t="shared" si="1"/>
        <v>0.20485988178010139</v>
      </c>
      <c r="G34" s="78">
        <f t="shared" si="2"/>
        <v>886188.98322069831</v>
      </c>
      <c r="H34" s="41">
        <f t="shared" si="3"/>
        <v>8.1520989913062607</v>
      </c>
      <c r="I34" s="78">
        <v>8678371.4900000002</v>
      </c>
      <c r="J34" s="41">
        <f t="shared" si="4"/>
        <v>0.17513962316926587</v>
      </c>
      <c r="K34" s="78">
        <f t="shared" si="5"/>
        <v>3078502.26</v>
      </c>
      <c r="L34" s="41">
        <f t="shared" si="6"/>
        <v>35.473271264629858</v>
      </c>
      <c r="M34" s="74" t="s">
        <v>109</v>
      </c>
    </row>
    <row r="35" spans="1:106">
      <c r="A35" s="21">
        <v>7153</v>
      </c>
      <c r="B35" s="22" t="s">
        <v>29</v>
      </c>
      <c r="C35" s="78">
        <v>1398207.74</v>
      </c>
      <c r="D35" s="41">
        <f t="shared" si="0"/>
        <v>2.6349459897482282E-2</v>
      </c>
      <c r="E35" s="78">
        <v>1737622.7855468858</v>
      </c>
      <c r="F35" s="41">
        <f t="shared" si="1"/>
        <v>3.2745793486108961E-2</v>
      </c>
      <c r="G35" s="78">
        <f t="shared" si="2"/>
        <v>-339415.04554688581</v>
      </c>
      <c r="H35" s="41">
        <f t="shared" si="3"/>
        <v>-19.533298502416969</v>
      </c>
      <c r="I35" s="78">
        <v>1543206.4000000001</v>
      </c>
      <c r="J35" s="41">
        <f t="shared" si="4"/>
        <v>3.1143698754983743E-2</v>
      </c>
      <c r="K35" s="78">
        <f t="shared" si="5"/>
        <v>-144998.66000000015</v>
      </c>
      <c r="L35" s="41">
        <f t="shared" si="6"/>
        <v>-9.3959343351608879</v>
      </c>
      <c r="M35" s="74" t="s">
        <v>110</v>
      </c>
    </row>
    <row r="36" spans="1:106" s="3" customFormat="1" ht="15" customHeight="1">
      <c r="A36" s="21">
        <v>7155</v>
      </c>
      <c r="B36" s="22" t="s">
        <v>26</v>
      </c>
      <c r="C36" s="78">
        <v>5916053.0099999998</v>
      </c>
      <c r="D36" s="41">
        <f t="shared" si="0"/>
        <v>0.11148901345545002</v>
      </c>
      <c r="E36" s="78">
        <v>6044182.0467026951</v>
      </c>
      <c r="F36" s="41">
        <f t="shared" si="1"/>
        <v>0.11390362669046236</v>
      </c>
      <c r="G36" s="78">
        <f t="shared" si="2"/>
        <v>-128129.0367026953</v>
      </c>
      <c r="H36" s="41">
        <f t="shared" si="3"/>
        <v>-2.1198738838879621</v>
      </c>
      <c r="I36" s="78">
        <v>4940648.6000000006</v>
      </c>
      <c r="J36" s="41">
        <f t="shared" si="4"/>
        <v>9.9708031053158008E-2</v>
      </c>
      <c r="K36" s="78">
        <f t="shared" si="5"/>
        <v>975404.40999999922</v>
      </c>
      <c r="L36" s="41">
        <f t="shared" si="6"/>
        <v>19.742436448526206</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12453158.25</v>
      </c>
      <c r="D37" s="40">
        <f t="shared" si="0"/>
        <v>0.23468186058344639</v>
      </c>
      <c r="E37" s="20">
        <v>5737792.7873830348</v>
      </c>
      <c r="F37" s="40">
        <f t="shared" si="1"/>
        <v>0.10812966959488608</v>
      </c>
      <c r="G37" s="20">
        <f t="shared" si="2"/>
        <v>6715365.4626169652</v>
      </c>
      <c r="H37" s="40">
        <f t="shared" si="3"/>
        <v>117.03743427931971</v>
      </c>
      <c r="I37" s="20">
        <v>5902964.8300000001</v>
      </c>
      <c r="J37" s="40">
        <f t="shared" si="4"/>
        <v>0.11912869103367107</v>
      </c>
      <c r="K37" s="20">
        <f t="shared" si="5"/>
        <v>6550193.4199999999</v>
      </c>
      <c r="L37" s="40">
        <f t="shared" si="6"/>
        <v>110.96446630870406</v>
      </c>
      <c r="M37" s="73" t="s">
        <v>111</v>
      </c>
    </row>
    <row r="38" spans="1:106" ht="15" customHeight="1">
      <c r="A38" s="18">
        <v>74</v>
      </c>
      <c r="B38" s="19" t="s">
        <v>50</v>
      </c>
      <c r="C38" s="20">
        <v>23550134.16</v>
      </c>
      <c r="D38" s="40">
        <f t="shared" si="0"/>
        <v>0.44380623699683402</v>
      </c>
      <c r="E38" s="20">
        <v>21465921.834488731</v>
      </c>
      <c r="F38" s="40">
        <f t="shared" si="1"/>
        <v>0.40452890536877606</v>
      </c>
      <c r="G38" s="20">
        <f t="shared" si="2"/>
        <v>2084212.3255112693</v>
      </c>
      <c r="H38" s="40">
        <f t="shared" si="3"/>
        <v>9.7094005166953536</v>
      </c>
      <c r="I38" s="20">
        <v>15513936.300000001</v>
      </c>
      <c r="J38" s="40">
        <f t="shared" si="4"/>
        <v>0.31308926572051998</v>
      </c>
      <c r="K38" s="20">
        <f t="shared" si="5"/>
        <v>8036197.8599999994</v>
      </c>
      <c r="L38" s="40">
        <f t="shared" si="6"/>
        <v>51.799863713505118</v>
      </c>
      <c r="M38" s="73" t="s">
        <v>112</v>
      </c>
    </row>
    <row r="39" spans="1:106" ht="15" customHeight="1">
      <c r="A39" s="15"/>
      <c r="B39" s="16" t="s">
        <v>75</v>
      </c>
      <c r="C39" s="17">
        <f>+C40+C50+C56+C57+C58+C59+C60+C61</f>
        <v>1495249389.2999995</v>
      </c>
      <c r="D39" s="39">
        <f t="shared" si="0"/>
        <v>28.178226091135222</v>
      </c>
      <c r="E39" s="17">
        <f>+E40+E50+E56+E57+E58+E59+E60+E61</f>
        <v>1565791118.7935002</v>
      </c>
      <c r="F39" s="39">
        <f t="shared" ref="F39:F76" si="7">+E39/$E$2*100</f>
        <v>29.507596841427336</v>
      </c>
      <c r="G39" s="17">
        <f t="shared" si="2"/>
        <v>-70541729.49350071</v>
      </c>
      <c r="H39" s="39">
        <f t="shared" si="3"/>
        <v>-4.5051813518942225</v>
      </c>
      <c r="I39" s="17">
        <f>+I40+I50+I56+I57+I58+I59+I60+I61</f>
        <v>1407034407.8999999</v>
      </c>
      <c r="J39" s="39">
        <f t="shared" si="4"/>
        <v>28.395589687506806</v>
      </c>
      <c r="K39" s="17">
        <f t="shared" ref="K39:K61" si="8">+C39-I39</f>
        <v>88214981.399999619</v>
      </c>
      <c r="L39" s="39">
        <f t="shared" ref="L39:L61" si="9">+C39/I39*100-100</f>
        <v>6.269568171517605</v>
      </c>
      <c r="M39" s="82" t="s">
        <v>113</v>
      </c>
    </row>
    <row r="40" spans="1:106" ht="15" customHeight="1">
      <c r="A40" s="18">
        <v>41</v>
      </c>
      <c r="B40" s="19" t="s">
        <v>72</v>
      </c>
      <c r="C40" s="20">
        <f>+SUM(C41:C49)</f>
        <v>612036919.26999986</v>
      </c>
      <c r="D40" s="40">
        <f t="shared" si="0"/>
        <v>11.533938626375695</v>
      </c>
      <c r="E40" s="20">
        <f>+SUM(E41:E49)</f>
        <v>626484382.16600013</v>
      </c>
      <c r="F40" s="40">
        <f t="shared" si="7"/>
        <v>11.806203493253433</v>
      </c>
      <c r="G40" s="20">
        <f t="shared" si="2"/>
        <v>-14447462.896000266</v>
      </c>
      <c r="H40" s="40">
        <f t="shared" si="3"/>
        <v>-2.3061170090226</v>
      </c>
      <c r="I40" s="20">
        <f>+SUM(I41:I49)</f>
        <v>612153972.69999993</v>
      </c>
      <c r="J40" s="40">
        <f t="shared" si="4"/>
        <v>12.353978649541201</v>
      </c>
      <c r="K40" s="20">
        <f t="shared" si="8"/>
        <v>-117053.43000006676</v>
      </c>
      <c r="L40" s="40">
        <f t="shared" si="9"/>
        <v>-1.9121566667905654E-2</v>
      </c>
      <c r="M40" s="73" t="s">
        <v>114</v>
      </c>
    </row>
    <row r="41" spans="1:106" ht="15" customHeight="1">
      <c r="A41" s="21">
        <v>411</v>
      </c>
      <c r="B41" s="22" t="s">
        <v>30</v>
      </c>
      <c r="C41" s="23">
        <v>398346398.12</v>
      </c>
      <c r="D41" s="41">
        <f t="shared" si="0"/>
        <v>7.5069048341625217</v>
      </c>
      <c r="E41" s="23">
        <v>406048998.84000003</v>
      </c>
      <c r="F41" s="41">
        <f t="shared" si="7"/>
        <v>7.6520616395296255</v>
      </c>
      <c r="G41" s="23">
        <f t="shared" si="2"/>
        <v>-7702600.7200000286</v>
      </c>
      <c r="H41" s="41">
        <f t="shared" si="3"/>
        <v>-1.8969633571329467</v>
      </c>
      <c r="I41" s="23">
        <v>400950855.70000005</v>
      </c>
      <c r="J41" s="41">
        <f t="shared" si="4"/>
        <v>8.0916542761057482</v>
      </c>
      <c r="K41" s="23">
        <f t="shared" si="8"/>
        <v>-2604457.5800000429</v>
      </c>
      <c r="L41" s="41">
        <f t="shared" si="9"/>
        <v>-0.64957027600129891</v>
      </c>
      <c r="M41" s="74" t="s">
        <v>115</v>
      </c>
    </row>
    <row r="42" spans="1:106" ht="15" customHeight="1">
      <c r="A42" s="21">
        <v>412</v>
      </c>
      <c r="B42" s="22" t="s">
        <v>31</v>
      </c>
      <c r="C42" s="23">
        <v>11529556.58</v>
      </c>
      <c r="D42" s="41">
        <f t="shared" si="0"/>
        <v>0.21727643185587217</v>
      </c>
      <c r="E42" s="23">
        <v>10165272.729999999</v>
      </c>
      <c r="F42" s="41">
        <f t="shared" si="7"/>
        <v>0.19156627336800841</v>
      </c>
      <c r="G42" s="23">
        <f t="shared" si="2"/>
        <v>1364283.8500000015</v>
      </c>
      <c r="H42" s="41">
        <f t="shared" si="3"/>
        <v>13.421025546847304</v>
      </c>
      <c r="I42" s="23">
        <v>6951693.79</v>
      </c>
      <c r="J42" s="41">
        <f t="shared" si="4"/>
        <v>0.14029326033941486</v>
      </c>
      <c r="K42" s="23">
        <f t="shared" si="8"/>
        <v>4577862.79</v>
      </c>
      <c r="L42" s="41">
        <f t="shared" si="9"/>
        <v>65.852480392408069</v>
      </c>
      <c r="M42" s="74" t="s">
        <v>116</v>
      </c>
    </row>
    <row r="43" spans="1:106" ht="15" customHeight="1">
      <c r="A43" s="21">
        <v>413</v>
      </c>
      <c r="B43" s="22" t="s">
        <v>76</v>
      </c>
      <c r="C43" s="23">
        <v>23499121.369999997</v>
      </c>
      <c r="D43" s="41">
        <f t="shared" si="0"/>
        <v>0.44284489239409008</v>
      </c>
      <c r="E43" s="23">
        <v>23521668.479999997</v>
      </c>
      <c r="F43" s="41">
        <f t="shared" si="7"/>
        <v>0.44326979647218445</v>
      </c>
      <c r="G43" s="23">
        <f t="shared" si="2"/>
        <v>-22547.109999999404</v>
      </c>
      <c r="H43" s="41">
        <f t="shared" si="3"/>
        <v>-9.5856762963776987E-2</v>
      </c>
      <c r="I43" s="23">
        <v>19427443.27</v>
      </c>
      <c r="J43" s="41">
        <f t="shared" si="4"/>
        <v>0.39206838487736717</v>
      </c>
      <c r="K43" s="23">
        <f t="shared" si="8"/>
        <v>4071678.0999999978</v>
      </c>
      <c r="L43" s="41">
        <f t="shared" si="9"/>
        <v>20.958383681333473</v>
      </c>
      <c r="M43" s="74" t="s">
        <v>117</v>
      </c>
    </row>
    <row r="44" spans="1:106" ht="15" customHeight="1">
      <c r="A44" s="21">
        <v>414</v>
      </c>
      <c r="B44" s="22" t="s">
        <v>77</v>
      </c>
      <c r="C44" s="23">
        <v>36002603.68</v>
      </c>
      <c r="D44" s="41">
        <f t="shared" si="0"/>
        <v>0.67847511834765561</v>
      </c>
      <c r="E44" s="23">
        <v>39820065.200000003</v>
      </c>
      <c r="F44" s="41">
        <f t="shared" si="7"/>
        <v>0.75041582240313587</v>
      </c>
      <c r="G44" s="23">
        <f t="shared" si="2"/>
        <v>-3817461.5200000033</v>
      </c>
      <c r="H44" s="41">
        <f t="shared" si="3"/>
        <v>-9.5867786775999662</v>
      </c>
      <c r="I44" s="23">
        <v>37607252.279999994</v>
      </c>
      <c r="J44" s="41">
        <f t="shared" si="4"/>
        <v>0.75895806031584312</v>
      </c>
      <c r="K44" s="23">
        <f t="shared" si="8"/>
        <v>-1604648.599999994</v>
      </c>
      <c r="L44" s="41">
        <f t="shared" si="9"/>
        <v>-4.2668594558644912</v>
      </c>
      <c r="M44" s="74" t="s">
        <v>118</v>
      </c>
    </row>
    <row r="45" spans="1:106" ht="15.75" customHeight="1">
      <c r="A45" s="21">
        <v>415</v>
      </c>
      <c r="B45" s="22" t="s">
        <v>32</v>
      </c>
      <c r="C45" s="23">
        <v>14618675.84</v>
      </c>
      <c r="D45" s="41">
        <f t="shared" si="0"/>
        <v>0.27549140358812002</v>
      </c>
      <c r="E45" s="23">
        <v>16855272.210000005</v>
      </c>
      <c r="F45" s="41">
        <f t="shared" si="7"/>
        <v>0.31764043815015836</v>
      </c>
      <c r="G45" s="23">
        <f t="shared" si="2"/>
        <v>-2236596.3700000048</v>
      </c>
      <c r="H45" s="41">
        <f t="shared" si="3"/>
        <v>-13.269417082882001</v>
      </c>
      <c r="I45" s="23">
        <v>13406390.390000001</v>
      </c>
      <c r="J45" s="41">
        <f t="shared" si="4"/>
        <v>0.27055653974599181</v>
      </c>
      <c r="K45" s="23">
        <f t="shared" si="8"/>
        <v>1212285.4499999993</v>
      </c>
      <c r="L45" s="41">
        <f t="shared" si="9"/>
        <v>9.0425939774531514</v>
      </c>
      <c r="M45" s="74" t="s">
        <v>119</v>
      </c>
    </row>
    <row r="46" spans="1:106" ht="15" customHeight="1">
      <c r="A46" s="21">
        <v>416</v>
      </c>
      <c r="B46" s="22" t="s">
        <v>33</v>
      </c>
      <c r="C46" s="23">
        <v>57755343.560000002</v>
      </c>
      <c r="D46" s="41">
        <f t="shared" si="0"/>
        <v>1.0884091579978894</v>
      </c>
      <c r="E46" s="23">
        <v>46708391.530000009</v>
      </c>
      <c r="F46" s="41">
        <f t="shared" si="7"/>
        <v>0.88022749001206102</v>
      </c>
      <c r="G46" s="23">
        <f t="shared" si="2"/>
        <v>11046952.029999994</v>
      </c>
      <c r="H46" s="41">
        <f t="shared" si="3"/>
        <v>23.650893700556395</v>
      </c>
      <c r="I46" s="23">
        <v>79532818.110000014</v>
      </c>
      <c r="J46" s="41">
        <f t="shared" si="4"/>
        <v>1.6050647070623578</v>
      </c>
      <c r="K46" s="23">
        <f t="shared" si="8"/>
        <v>-21777474.550000012</v>
      </c>
      <c r="L46" s="41">
        <f t="shared" si="9"/>
        <v>-27.381746387862279</v>
      </c>
      <c r="M46" s="74" t="s">
        <v>120</v>
      </c>
    </row>
    <row r="47" spans="1:106" ht="15" customHeight="1">
      <c r="A47" s="21">
        <v>417</v>
      </c>
      <c r="B47" s="22" t="s">
        <v>34</v>
      </c>
      <c r="C47" s="23">
        <v>7547517.6500000022</v>
      </c>
      <c r="D47" s="41">
        <f t="shared" si="0"/>
        <v>0.14223423884366052</v>
      </c>
      <c r="E47" s="23">
        <v>8815820.7299999986</v>
      </c>
      <c r="F47" s="41">
        <f t="shared" si="7"/>
        <v>0.16613562358661235</v>
      </c>
      <c r="G47" s="23">
        <f t="shared" si="2"/>
        <v>-1268303.0799999963</v>
      </c>
      <c r="H47" s="41">
        <f t="shared" si="3"/>
        <v>-14.386670496644697</v>
      </c>
      <c r="I47" s="23">
        <v>6896252.1100000013</v>
      </c>
      <c r="J47" s="41">
        <f t="shared" si="4"/>
        <v>0.13917438279951469</v>
      </c>
      <c r="K47" s="23">
        <f t="shared" si="8"/>
        <v>651265.54000000097</v>
      </c>
      <c r="L47" s="41">
        <f t="shared" si="9"/>
        <v>9.4437606052079275</v>
      </c>
      <c r="M47" s="74" t="s">
        <v>121</v>
      </c>
    </row>
    <row r="48" spans="1:106" ht="15" customHeight="1">
      <c r="A48" s="21">
        <v>418</v>
      </c>
      <c r="B48" s="22" t="s">
        <v>35</v>
      </c>
      <c r="C48" s="23">
        <v>35075886.310000002</v>
      </c>
      <c r="D48" s="41">
        <f t="shared" si="0"/>
        <v>0.66101097372983575</v>
      </c>
      <c r="E48" s="23">
        <v>37274360.449999996</v>
      </c>
      <c r="F48" s="41">
        <f t="shared" si="7"/>
        <v>0.70244158845921889</v>
      </c>
      <c r="G48" s="23">
        <f t="shared" si="2"/>
        <v>-2198474.1399999931</v>
      </c>
      <c r="H48" s="41">
        <f t="shared" si="3"/>
        <v>-5.8980868174761412</v>
      </c>
      <c r="I48" s="23">
        <v>25344508.409999996</v>
      </c>
      <c r="J48" s="41">
        <f t="shared" si="4"/>
        <v>0.5114816365550271</v>
      </c>
      <c r="K48" s="23">
        <f t="shared" si="8"/>
        <v>9731377.900000006</v>
      </c>
      <c r="L48" s="41">
        <f t="shared" si="9"/>
        <v>38.396396341861447</v>
      </c>
      <c r="M48" s="74" t="s">
        <v>122</v>
      </c>
    </row>
    <row r="49" spans="1:16" ht="15" customHeight="1">
      <c r="A49" s="21">
        <v>419</v>
      </c>
      <c r="B49" s="22" t="s">
        <v>36</v>
      </c>
      <c r="C49" s="23">
        <v>27661816.159999993</v>
      </c>
      <c r="D49" s="41">
        <f t="shared" si="0"/>
        <v>0.52129157545605287</v>
      </c>
      <c r="E49" s="23">
        <v>37274531.995999999</v>
      </c>
      <c r="F49" s="41">
        <f t="shared" si="7"/>
        <v>0.70244482127242569</v>
      </c>
      <c r="G49" s="23">
        <f t="shared" si="2"/>
        <v>-9612715.8360000066</v>
      </c>
      <c r="H49" s="41">
        <f t="shared" si="3"/>
        <v>-25.788964532221542</v>
      </c>
      <c r="I49" s="23">
        <v>22036758.640000001</v>
      </c>
      <c r="J49" s="41">
        <f t="shared" si="4"/>
        <v>0.44472740173993913</v>
      </c>
      <c r="K49" s="23">
        <f t="shared" si="8"/>
        <v>5625057.5199999921</v>
      </c>
      <c r="L49" s="41">
        <f t="shared" si="9"/>
        <v>25.525793570156338</v>
      </c>
      <c r="M49" s="74" t="s">
        <v>123</v>
      </c>
    </row>
    <row r="50" spans="1:16" ht="15" customHeight="1">
      <c r="A50" s="18">
        <v>42</v>
      </c>
      <c r="B50" s="19" t="s">
        <v>37</v>
      </c>
      <c r="C50" s="20">
        <f>+SUM(C51:C55)</f>
        <v>462243598.31999987</v>
      </c>
      <c r="D50" s="40">
        <f t="shared" si="0"/>
        <v>8.7110583129805494</v>
      </c>
      <c r="E50" s="20">
        <f>+SUM(E51:E55)</f>
        <v>481544844.23750007</v>
      </c>
      <c r="F50" s="40">
        <f t="shared" si="7"/>
        <v>9.0747935368140364</v>
      </c>
      <c r="G50" s="20">
        <f t="shared" si="2"/>
        <v>-19301245.917500198</v>
      </c>
      <c r="H50" s="40">
        <f t="shared" si="3"/>
        <v>-4.008192829488749</v>
      </c>
      <c r="I50" s="20">
        <f>+SUM(I51:I55)</f>
        <v>422331123.44999999</v>
      </c>
      <c r="J50" s="40">
        <f t="shared" si="4"/>
        <v>8.5231329286741229</v>
      </c>
      <c r="K50" s="20">
        <f t="shared" si="8"/>
        <v>39912474.869999886</v>
      </c>
      <c r="L50" s="40">
        <f t="shared" si="9"/>
        <v>9.4505170596846</v>
      </c>
      <c r="M50" s="73" t="s">
        <v>124</v>
      </c>
    </row>
    <row r="51" spans="1:16" ht="15" customHeight="1">
      <c r="A51" s="21">
        <v>421</v>
      </c>
      <c r="B51" s="22" t="s">
        <v>38</v>
      </c>
      <c r="C51" s="23">
        <v>93607068.489999995</v>
      </c>
      <c r="D51" s="41">
        <f t="shared" si="0"/>
        <v>1.7640409409392432</v>
      </c>
      <c r="E51" s="23">
        <v>97645000.120000005</v>
      </c>
      <c r="F51" s="41">
        <f t="shared" si="7"/>
        <v>1.8401364412784564</v>
      </c>
      <c r="G51" s="23">
        <f t="shared" si="2"/>
        <v>-4037931.6300000101</v>
      </c>
      <c r="H51" s="41">
        <f t="shared" si="3"/>
        <v>-4.1353183727150622</v>
      </c>
      <c r="I51" s="23">
        <v>60873295.140000001</v>
      </c>
      <c r="J51" s="41">
        <f t="shared" si="4"/>
        <v>1.2284938463600044</v>
      </c>
      <c r="K51" s="23">
        <f t="shared" si="8"/>
        <v>32733773.349999994</v>
      </c>
      <c r="L51" s="41">
        <f t="shared" si="9"/>
        <v>53.773618258576164</v>
      </c>
      <c r="M51" s="74" t="s">
        <v>125</v>
      </c>
    </row>
    <row r="52" spans="1:16" ht="15" customHeight="1">
      <c r="A52" s="21">
        <v>422</v>
      </c>
      <c r="B52" s="22" t="s">
        <v>39</v>
      </c>
      <c r="C52" s="23">
        <v>18566241.739999998</v>
      </c>
      <c r="D52" s="41">
        <f t="shared" si="0"/>
        <v>0.34988394655510324</v>
      </c>
      <c r="E52" s="23">
        <v>21829639.469999999</v>
      </c>
      <c r="F52" s="41">
        <f t="shared" si="7"/>
        <v>0.41138322535052008</v>
      </c>
      <c r="G52" s="23">
        <f t="shared" si="2"/>
        <v>-3263397.7300000004</v>
      </c>
      <c r="H52" s="41">
        <f t="shared" si="3"/>
        <v>-14.949389038169031</v>
      </c>
      <c r="I52" s="23">
        <v>16588610.18</v>
      </c>
      <c r="J52" s="41">
        <f t="shared" si="4"/>
        <v>0.33477743366653778</v>
      </c>
      <c r="K52" s="23">
        <f t="shared" si="8"/>
        <v>1977631.5599999987</v>
      </c>
      <c r="L52" s="41">
        <f t="shared" si="9"/>
        <v>11.921622960218343</v>
      </c>
      <c r="M52" s="74" t="s">
        <v>126</v>
      </c>
    </row>
    <row r="53" spans="1:16">
      <c r="A53" s="21">
        <v>423</v>
      </c>
      <c r="B53" s="22" t="s">
        <v>40</v>
      </c>
      <c r="C53" s="23">
        <v>330805649.11999995</v>
      </c>
      <c r="D53" s="41">
        <f t="shared" si="0"/>
        <v>6.2340880657319451</v>
      </c>
      <c r="E53" s="23">
        <v>342262204.62750006</v>
      </c>
      <c r="F53" s="41">
        <f t="shared" si="7"/>
        <v>6.4499887801051576</v>
      </c>
      <c r="G53" s="23">
        <f t="shared" si="2"/>
        <v>-11456555.507500112</v>
      </c>
      <c r="H53" s="41">
        <f t="shared" si="3"/>
        <v>-3.347303719956102</v>
      </c>
      <c r="I53" s="23">
        <v>323490509.56</v>
      </c>
      <c r="J53" s="41">
        <f t="shared" si="4"/>
        <v>6.5284144621437719</v>
      </c>
      <c r="K53" s="23">
        <f t="shared" si="8"/>
        <v>7315139.5599999428</v>
      </c>
      <c r="L53" s="41">
        <f t="shared" si="9"/>
        <v>2.2613150444350794</v>
      </c>
      <c r="M53" s="74" t="s">
        <v>127</v>
      </c>
    </row>
    <row r="54" spans="1:16" ht="15" customHeight="1">
      <c r="A54" s="21">
        <v>424</v>
      </c>
      <c r="B54" s="22" t="s">
        <v>41</v>
      </c>
      <c r="C54" s="23">
        <v>10589448.380000001</v>
      </c>
      <c r="D54" s="41">
        <f t="shared" si="0"/>
        <v>0.1995599347957184</v>
      </c>
      <c r="E54" s="23">
        <v>11076000</v>
      </c>
      <c r="F54" s="41">
        <f t="shared" si="7"/>
        <v>0.20872908186341022</v>
      </c>
      <c r="G54" s="23">
        <f t="shared" si="2"/>
        <v>-486551.61999999918</v>
      </c>
      <c r="H54" s="41">
        <f t="shared" si="3"/>
        <v>-4.3928459732755414</v>
      </c>
      <c r="I54" s="23">
        <v>13588227.629999999</v>
      </c>
      <c r="J54" s="41">
        <f t="shared" si="4"/>
        <v>0.27422622659086082</v>
      </c>
      <c r="K54" s="23">
        <f t="shared" si="8"/>
        <v>-2998779.2499999981</v>
      </c>
      <c r="L54" s="41">
        <f t="shared" si="9"/>
        <v>-22.068950650924577</v>
      </c>
      <c r="M54" s="74" t="s">
        <v>128</v>
      </c>
    </row>
    <row r="55" spans="1:16" ht="15" customHeight="1">
      <c r="A55" s="21">
        <v>425</v>
      </c>
      <c r="B55" s="22" t="s">
        <v>42</v>
      </c>
      <c r="C55" s="23">
        <v>8675190.5899999999</v>
      </c>
      <c r="D55" s="41">
        <f t="shared" si="0"/>
        <v>0.16348542495854063</v>
      </c>
      <c r="E55" s="23">
        <v>8732000.0199999996</v>
      </c>
      <c r="F55" s="41">
        <f t="shared" si="7"/>
        <v>0.16455600821649327</v>
      </c>
      <c r="G55" s="23">
        <f t="shared" si="2"/>
        <v>-56809.429999999702</v>
      </c>
      <c r="H55" s="41">
        <f t="shared" si="3"/>
        <v>-0.65058898156071621</v>
      </c>
      <c r="I55" s="23">
        <v>7790480.9400000004</v>
      </c>
      <c r="J55" s="41">
        <f t="shared" si="4"/>
        <v>0.15722095991294655</v>
      </c>
      <c r="K55" s="23">
        <f t="shared" si="8"/>
        <v>884709.64999999944</v>
      </c>
      <c r="L55" s="41">
        <f t="shared" si="9"/>
        <v>11.356290539875189</v>
      </c>
      <c r="M55" s="74" t="s">
        <v>129</v>
      </c>
      <c r="P55" s="80"/>
    </row>
    <row r="56" spans="1:16" ht="24.75" customHeight="1">
      <c r="A56" s="18">
        <v>43</v>
      </c>
      <c r="B56" s="79" t="s">
        <v>43</v>
      </c>
      <c r="C56" s="20">
        <v>203307955.65000001</v>
      </c>
      <c r="D56" s="40">
        <f t="shared" si="0"/>
        <v>3.831372600067843</v>
      </c>
      <c r="E56" s="20">
        <v>203913044.59000003</v>
      </c>
      <c r="F56" s="40">
        <f t="shared" si="7"/>
        <v>3.842775602856928</v>
      </c>
      <c r="G56" s="20">
        <f t="shared" si="2"/>
        <v>-605088.94000002742</v>
      </c>
      <c r="H56" s="40">
        <f t="shared" si="3"/>
        <v>-0.29673871096214555</v>
      </c>
      <c r="I56" s="20">
        <v>180107087.20000002</v>
      </c>
      <c r="J56" s="40">
        <f t="shared" si="4"/>
        <v>3.6347703504822091</v>
      </c>
      <c r="K56" s="20">
        <f t="shared" si="8"/>
        <v>23200868.449999988</v>
      </c>
      <c r="L56" s="40">
        <f t="shared" si="9"/>
        <v>12.881707661085301</v>
      </c>
      <c r="M56" s="73" t="s">
        <v>130</v>
      </c>
    </row>
    <row r="57" spans="1:16" ht="15" customHeight="1">
      <c r="A57" s="18">
        <v>44</v>
      </c>
      <c r="B57" s="19" t="s">
        <v>67</v>
      </c>
      <c r="C57" s="20">
        <v>152243433.88999999</v>
      </c>
      <c r="D57" s="40">
        <f t="shared" si="0"/>
        <v>2.8690531036107343</v>
      </c>
      <c r="E57" s="20">
        <v>187756719.70000002</v>
      </c>
      <c r="F57" s="40">
        <f t="shared" si="7"/>
        <v>3.5383069444444448</v>
      </c>
      <c r="G57" s="20">
        <f t="shared" si="2"/>
        <v>-35513285.810000032</v>
      </c>
      <c r="H57" s="40">
        <f t="shared" si="3"/>
        <v>-18.914521869972802</v>
      </c>
      <c r="I57" s="20">
        <v>105087737.56</v>
      </c>
      <c r="J57" s="40">
        <f t="shared" si="4"/>
        <v>2.1207926829563628</v>
      </c>
      <c r="K57" s="20">
        <f t="shared" si="8"/>
        <v>47155696.329999983</v>
      </c>
      <c r="L57" s="40">
        <f t="shared" si="9"/>
        <v>44.872691547932845</v>
      </c>
      <c r="M57" s="73" t="s">
        <v>131</v>
      </c>
    </row>
    <row r="58" spans="1:16" ht="15" customHeight="1">
      <c r="A58" s="18">
        <v>45</v>
      </c>
      <c r="B58" s="19" t="s">
        <v>44</v>
      </c>
      <c r="C58" s="20">
        <v>814104</v>
      </c>
      <c r="D58" s="40">
        <f t="shared" si="0"/>
        <v>1.5341926729986431E-2</v>
      </c>
      <c r="E58" s="20">
        <v>984667.35999999987</v>
      </c>
      <c r="F58" s="40">
        <f t="shared" si="7"/>
        <v>1.8556221920699532E-2</v>
      </c>
      <c r="G58" s="20">
        <f t="shared" si="2"/>
        <v>-170563.35999999987</v>
      </c>
      <c r="H58" s="40">
        <f t="shared" si="3"/>
        <v>-17.321926868785397</v>
      </c>
      <c r="I58" s="20">
        <v>828780</v>
      </c>
      <c r="J58" s="40">
        <f t="shared" si="4"/>
        <v>1.672574365564802E-2</v>
      </c>
      <c r="K58" s="20">
        <f t="shared" si="8"/>
        <v>-14676</v>
      </c>
      <c r="L58" s="40">
        <f t="shared" si="9"/>
        <v>-1.7707956273076064</v>
      </c>
      <c r="M58" s="73" t="s">
        <v>132</v>
      </c>
      <c r="O58" s="91"/>
    </row>
    <row r="59" spans="1:16" ht="15" customHeight="1">
      <c r="A59" s="18">
        <v>462</v>
      </c>
      <c r="B59" s="19" t="s">
        <v>45</v>
      </c>
      <c r="C59" s="20">
        <v>500000</v>
      </c>
      <c r="D59" s="40">
        <f t="shared" si="0"/>
        <v>9.4225840494497216E-3</v>
      </c>
      <c r="E59" s="20">
        <v>0</v>
      </c>
      <c r="F59" s="40">
        <f t="shared" si="7"/>
        <v>0</v>
      </c>
      <c r="G59" s="20">
        <f t="shared" si="2"/>
        <v>500000</v>
      </c>
      <c r="H59" s="40" t="e">
        <f t="shared" si="3"/>
        <v>#DIV/0!</v>
      </c>
      <c r="I59" s="20">
        <v>7711252.0800000001</v>
      </c>
      <c r="J59" s="40">
        <f t="shared" si="4"/>
        <v>0.15562202943382153</v>
      </c>
      <c r="K59" s="20">
        <f t="shared" si="8"/>
        <v>-7211252.0800000001</v>
      </c>
      <c r="L59" s="40">
        <f t="shared" si="9"/>
        <v>-93.515968680406573</v>
      </c>
      <c r="M59" s="73" t="s">
        <v>133</v>
      </c>
    </row>
    <row r="60" spans="1:16" ht="15" customHeight="1">
      <c r="A60" s="18">
        <v>463</v>
      </c>
      <c r="B60" s="19" t="s">
        <v>46</v>
      </c>
      <c r="C60" s="20">
        <v>31468157.319999993</v>
      </c>
      <c r="D60" s="40">
        <f t="shared" si="0"/>
        <v>0.5930227144580128</v>
      </c>
      <c r="E60" s="20">
        <v>31386283.940000031</v>
      </c>
      <c r="F60" s="40">
        <f t="shared" si="7"/>
        <v>0.59147979684908847</v>
      </c>
      <c r="G60" s="20">
        <f t="shared" si="2"/>
        <v>81873.379999961704</v>
      </c>
      <c r="H60" s="40">
        <f t="shared" si="3"/>
        <v>0.26085719531651819</v>
      </c>
      <c r="I60" s="20">
        <v>21058118.710000001</v>
      </c>
      <c r="J60" s="40">
        <f t="shared" si="4"/>
        <v>0.42497731052108567</v>
      </c>
      <c r="K60" s="20">
        <f t="shared" si="8"/>
        <v>10410038.609999992</v>
      </c>
      <c r="L60" s="40">
        <f t="shared" si="9"/>
        <v>49.434798774576734</v>
      </c>
      <c r="M60" s="73" t="s">
        <v>134</v>
      </c>
    </row>
    <row r="61" spans="1:16" ht="15" customHeight="1">
      <c r="A61" s="18">
        <v>47</v>
      </c>
      <c r="B61" s="19" t="s">
        <v>47</v>
      </c>
      <c r="C61" s="20">
        <v>32635220.849999998</v>
      </c>
      <c r="D61" s="40">
        <f t="shared" si="0"/>
        <v>0.61501622286295787</v>
      </c>
      <c r="E61" s="20">
        <v>33721176.800000004</v>
      </c>
      <c r="F61" s="40">
        <f t="shared" si="7"/>
        <v>0.63548124528870809</v>
      </c>
      <c r="G61" s="20">
        <f t="shared" si="2"/>
        <v>-1085955.9500000067</v>
      </c>
      <c r="H61" s="40">
        <f t="shared" si="3"/>
        <v>-3.2203975455566223</v>
      </c>
      <c r="I61" s="20">
        <v>57756336.199999996</v>
      </c>
      <c r="J61" s="40">
        <f t="shared" si="4"/>
        <v>1.1655899922423612</v>
      </c>
      <c r="K61" s="20">
        <f t="shared" si="8"/>
        <v>-25121115.349999998</v>
      </c>
      <c r="L61" s="40">
        <f t="shared" si="9"/>
        <v>-43.494994666922793</v>
      </c>
      <c r="M61" s="73" t="s">
        <v>135</v>
      </c>
    </row>
    <row r="62" spans="1:16" s="2" customFormat="1" ht="15" customHeight="1">
      <c r="A62" s="15"/>
      <c r="B62" s="16" t="s">
        <v>80</v>
      </c>
      <c r="C62" s="17">
        <f>+C6-C39</f>
        <v>-35993790.619999409</v>
      </c>
      <c r="D62" s="39">
        <f t="shared" si="0"/>
        <v>-0.67830903475047888</v>
      </c>
      <c r="E62" s="17">
        <f>+E6-E39</f>
        <v>-176101581.50960827</v>
      </c>
      <c r="F62" s="39">
        <f t="shared" si="7"/>
        <v>-3.3186639060306096</v>
      </c>
      <c r="G62" s="17">
        <f t="shared" si="2"/>
        <v>140107790.88960886</v>
      </c>
      <c r="H62" s="39">
        <f t="shared" si="3"/>
        <v>-79.560779459532824</v>
      </c>
      <c r="I62" s="17">
        <f>+I6-I39</f>
        <v>-62664251.390000105</v>
      </c>
      <c r="J62" s="39">
        <f t="shared" si="4"/>
        <v>-1.2646374250370749</v>
      </c>
      <c r="K62" s="17">
        <f t="shared" ref="K62" si="10">+C62-I62</f>
        <v>26670460.770000696</v>
      </c>
      <c r="L62" s="39">
        <f t="shared" ref="L62" si="11">+C62/I62*100-100</f>
        <v>-42.560886276312779</v>
      </c>
      <c r="M62" s="82" t="s">
        <v>137</v>
      </c>
    </row>
    <row r="63" spans="1:16"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6" s="2" customFormat="1" ht="15" hidden="1" customHeight="1">
      <c r="A64" s="15"/>
      <c r="B64" s="16" t="s">
        <v>60</v>
      </c>
      <c r="C64" s="17">
        <f>+C62-C63</f>
        <v>-35993790.619999409</v>
      </c>
      <c r="D64" s="39">
        <f t="shared" si="0"/>
        <v>-0.67830903475047888</v>
      </c>
      <c r="E64" s="17">
        <f>+E62-E63</f>
        <v>-176101581.50960827</v>
      </c>
      <c r="F64" s="39">
        <f t="shared" si="7"/>
        <v>-3.3186639060306096</v>
      </c>
      <c r="G64" s="17">
        <f t="shared" si="12"/>
        <v>140107790.88960886</v>
      </c>
      <c r="H64" s="39">
        <f t="shared" si="13"/>
        <v>-79.560779459532824</v>
      </c>
      <c r="I64" s="17">
        <f>+I62-I63</f>
        <v>-62664251.390000105</v>
      </c>
      <c r="J64" s="39">
        <f t="shared" si="4"/>
        <v>-1.2646374250370749</v>
      </c>
      <c r="K64" s="17">
        <f t="shared" si="14"/>
        <v>26670460.770000696</v>
      </c>
      <c r="L64" s="39">
        <f t="shared" si="15"/>
        <v>-42.560886276312779</v>
      </c>
      <c r="M64" s="82" t="s">
        <v>140</v>
      </c>
    </row>
    <row r="65" spans="1:13" s="2" customFormat="1" ht="15" customHeight="1">
      <c r="A65" s="15"/>
      <c r="B65" s="16" t="s">
        <v>78</v>
      </c>
      <c r="C65" s="17">
        <f>+C64+C46</f>
        <v>21761552.940000594</v>
      </c>
      <c r="D65" s="39">
        <f t="shared" si="0"/>
        <v>0.41010012324741058</v>
      </c>
      <c r="E65" s="17">
        <f>+E64+E46</f>
        <v>-129393189.97960827</v>
      </c>
      <c r="F65" s="39">
        <f t="shared" si="7"/>
        <v>-2.4384364160185488</v>
      </c>
      <c r="G65" s="17">
        <f t="shared" ref="G65" si="16">+C65-E65</f>
        <v>151154742.91960886</v>
      </c>
      <c r="H65" s="39">
        <f t="shared" ref="H65" si="17">+C65/E65*100-100</f>
        <v>-116.81815939728367</v>
      </c>
      <c r="I65" s="17">
        <f>+I64+I46</f>
        <v>16868566.719999909</v>
      </c>
      <c r="J65" s="39">
        <f t="shared" si="4"/>
        <v>0.34042728202528272</v>
      </c>
      <c r="K65" s="17">
        <f t="shared" ref="K65" si="18">+C65-I65</f>
        <v>4892986.2200006843</v>
      </c>
      <c r="L65" s="39">
        <f t="shared" ref="L65" si="19">+C65/I65*100-100</f>
        <v>29.006532097356001</v>
      </c>
      <c r="M65" s="82" t="s">
        <v>139</v>
      </c>
    </row>
    <row r="66" spans="1:13" s="2" customFormat="1" ht="15" customHeight="1">
      <c r="A66" s="15"/>
      <c r="B66" s="16" t="s">
        <v>79</v>
      </c>
      <c r="C66" s="17">
        <f>+C6-(C39-C57)</f>
        <v>116249643.2700007</v>
      </c>
      <c r="D66" s="39">
        <f t="shared" si="0"/>
        <v>2.1907440688602575</v>
      </c>
      <c r="E66" s="17">
        <f>+E6-(E39-E57)</f>
        <v>11655138.190391779</v>
      </c>
      <c r="F66" s="39">
        <f>+E66/$E$2*100</f>
        <v>0.2196430384138357</v>
      </c>
      <c r="G66" s="17">
        <f>+C66-E66</f>
        <v>104594505.07960892</v>
      </c>
      <c r="H66" s="39">
        <f t="shared" ref="H66" si="20">+C66/E66*100-100</f>
        <v>897.41111062787877</v>
      </c>
      <c r="I66" s="17">
        <f>+I6-(I39-I57)</f>
        <v>42423486.169999838</v>
      </c>
      <c r="J66" s="39">
        <f t="shared" si="4"/>
        <v>0.85615525791928659</v>
      </c>
      <c r="K66" s="17">
        <f>+C66-I66</f>
        <v>73826157.100000858</v>
      </c>
      <c r="L66" s="39">
        <f t="shared" ref="L66" si="21">+C66/I66*100-100</f>
        <v>174.02190099173816</v>
      </c>
      <c r="M66" s="82" t="s">
        <v>138</v>
      </c>
    </row>
    <row r="67" spans="1:13" s="2" customFormat="1" ht="15" customHeight="1">
      <c r="A67" s="15"/>
      <c r="B67" s="16" t="s">
        <v>0</v>
      </c>
      <c r="C67" s="17">
        <v>216900723.29000002</v>
      </c>
      <c r="D67" s="39">
        <f t="shared" si="0"/>
        <v>4.0875305911729232</v>
      </c>
      <c r="E67" s="17">
        <v>214163590.73999998</v>
      </c>
      <c r="F67" s="39">
        <f t="shared" si="7"/>
        <v>4.0359488681592035</v>
      </c>
      <c r="G67" s="17">
        <f t="shared" ref="G67" si="22">+C67-E67</f>
        <v>2737132.5500000417</v>
      </c>
      <c r="H67" s="39">
        <f t="shared" ref="H67" si="23">+C67/E67*100-100</f>
        <v>1.2780569005881972</v>
      </c>
      <c r="I67" s="17">
        <v>400229648.79000002</v>
      </c>
      <c r="J67" s="39">
        <f t="shared" si="4"/>
        <v>8.0770994824339137</v>
      </c>
      <c r="K67" s="17">
        <f t="shared" ref="K67" si="24">+C67-I67</f>
        <v>-183328925.5</v>
      </c>
      <c r="L67" s="39">
        <f t="shared" ref="L67" si="25">+C67/I67*100-100</f>
        <v>-45.805933182174726</v>
      </c>
      <c r="M67" s="82" t="s">
        <v>141</v>
      </c>
    </row>
    <row r="68" spans="1:13">
      <c r="A68" s="21">
        <v>4611</v>
      </c>
      <c r="B68" s="22" t="s">
        <v>183</v>
      </c>
      <c r="C68" s="23">
        <v>27517322.629999995</v>
      </c>
      <c r="D68" s="41">
        <f t="shared" si="0"/>
        <v>0.51856857059399963</v>
      </c>
      <c r="E68" s="23">
        <v>25731227.509999998</v>
      </c>
      <c r="F68" s="41">
        <f t="shared" si="7"/>
        <v>0.48490930781697567</v>
      </c>
      <c r="G68" s="23">
        <f t="shared" ref="G68:G76" si="26">+C68-E68</f>
        <v>1786095.1199999973</v>
      </c>
      <c r="H68" s="41">
        <f t="shared" ref="H68:H76" si="27">+C68/E68*100-100</f>
        <v>6.9413521733693528</v>
      </c>
      <c r="I68" s="23">
        <v>70336811.780000001</v>
      </c>
      <c r="J68" s="41">
        <f t="shared" si="4"/>
        <v>1.4194786111969933</v>
      </c>
      <c r="K68" s="23">
        <f t="shared" ref="K68:K70" si="28">+C68-I68</f>
        <v>-42819489.150000006</v>
      </c>
      <c r="L68" s="41">
        <f t="shared" ref="L68:L70" si="29">+C68/I68*100-100</f>
        <v>-60.877779453426349</v>
      </c>
      <c r="M68" s="74" t="s">
        <v>142</v>
      </c>
    </row>
    <row r="69" spans="1:13" ht="15" customHeight="1">
      <c r="A69" s="21">
        <v>4612</v>
      </c>
      <c r="B69" s="22" t="s">
        <v>184</v>
      </c>
      <c r="C69" s="23">
        <v>189383400.66</v>
      </c>
      <c r="D69" s="41">
        <f t="shared" si="0"/>
        <v>3.5689620205789239</v>
      </c>
      <c r="E69" s="23">
        <v>188432363.23000002</v>
      </c>
      <c r="F69" s="41">
        <f t="shared" si="7"/>
        <v>3.5510395603422285</v>
      </c>
      <c r="G69" s="23">
        <f t="shared" si="26"/>
        <v>951037.42999997735</v>
      </c>
      <c r="H69" s="41">
        <f t="shared" si="27"/>
        <v>0.50471023856934494</v>
      </c>
      <c r="I69" s="23">
        <v>329892837.00999999</v>
      </c>
      <c r="J69" s="41">
        <f t="shared" si="4"/>
        <v>6.6576208712369187</v>
      </c>
      <c r="K69" s="23">
        <f t="shared" si="28"/>
        <v>-140509436.34999999</v>
      </c>
      <c r="L69" s="41">
        <f t="shared" si="29"/>
        <v>-42.592448391275852</v>
      </c>
      <c r="M69" s="74" t="s">
        <v>143</v>
      </c>
    </row>
    <row r="70" spans="1:13" s="2" customFormat="1" ht="15" customHeight="1">
      <c r="A70" s="83">
        <v>4418</v>
      </c>
      <c r="B70" s="16" t="s">
        <v>65</v>
      </c>
      <c r="C70" s="17">
        <v>0</v>
      </c>
      <c r="D70" s="39">
        <f t="shared" si="0"/>
        <v>0</v>
      </c>
      <c r="E70" s="17">
        <v>440950.0199999999</v>
      </c>
      <c r="F70" s="39">
        <f t="shared" si="7"/>
        <v>8.30977725011307E-3</v>
      </c>
      <c r="G70" s="17">
        <f t="shared" si="26"/>
        <v>-440950.0199999999</v>
      </c>
      <c r="H70" s="39">
        <f t="shared" si="27"/>
        <v>-100</v>
      </c>
      <c r="I70" s="17">
        <v>0</v>
      </c>
      <c r="J70" s="39">
        <f t="shared" si="4"/>
        <v>0</v>
      </c>
      <c r="K70" s="17">
        <f t="shared" si="28"/>
        <v>0</v>
      </c>
      <c r="L70" s="39" t="e">
        <f t="shared" si="29"/>
        <v>#DIV/0!</v>
      </c>
      <c r="M70" s="82" t="s">
        <v>144</v>
      </c>
    </row>
    <row r="71" spans="1:13" s="2" customFormat="1" ht="15" customHeight="1">
      <c r="A71" s="15"/>
      <c r="B71" s="16" t="s">
        <v>55</v>
      </c>
      <c r="C71" s="17">
        <v>-252872925.17999998</v>
      </c>
      <c r="D71" s="39">
        <f t="shared" si="0"/>
        <v>-4.7654327826775207</v>
      </c>
      <c r="E71" s="17">
        <f>+E64-E67-E70</f>
        <v>-390706122.26960826</v>
      </c>
      <c r="F71" s="39">
        <f t="shared" si="7"/>
        <v>-7.3629225514399268</v>
      </c>
      <c r="G71" s="17">
        <f t="shared" si="26"/>
        <v>137833197.08960828</v>
      </c>
      <c r="H71" s="39">
        <f t="shared" si="27"/>
        <v>-35.277972172265066</v>
      </c>
      <c r="I71" s="17">
        <f>+I64-I67-I70</f>
        <v>-462893900.18000013</v>
      </c>
      <c r="J71" s="39">
        <f t="shared" si="4"/>
        <v>-9.3417369074709882</v>
      </c>
      <c r="K71" s="17">
        <f t="shared" ref="K71:K76" si="30">+C71-I71</f>
        <v>210020975.00000015</v>
      </c>
      <c r="L71" s="39">
        <f t="shared" ref="L71:L76" si="31">+C71/I71*100-100</f>
        <v>-45.371298891243065</v>
      </c>
      <c r="M71" s="82" t="s">
        <v>145</v>
      </c>
    </row>
    <row r="72" spans="1:13" s="2" customFormat="1" ht="15" customHeight="1">
      <c r="A72" s="15"/>
      <c r="B72" s="16" t="s">
        <v>48</v>
      </c>
      <c r="C72" s="17">
        <v>252872925.17999998</v>
      </c>
      <c r="D72" s="39">
        <f t="shared" ref="D72:D76" si="32">+C72/$C$2*100</f>
        <v>4.7654327826775207</v>
      </c>
      <c r="E72" s="17">
        <f>+SUM(E73:E76)</f>
        <v>390706122.26960826</v>
      </c>
      <c r="F72" s="39">
        <f t="shared" si="7"/>
        <v>7.3629225514399268</v>
      </c>
      <c r="G72" s="17">
        <f t="shared" si="26"/>
        <v>-137833197.08960828</v>
      </c>
      <c r="H72" s="39">
        <f t="shared" si="27"/>
        <v>-35.277972172265066</v>
      </c>
      <c r="I72" s="17">
        <f>+SUM(I73:I76)</f>
        <v>462893900.18000013</v>
      </c>
      <c r="J72" s="39">
        <f t="shared" ref="J72:J76" si="33">+I72/$I$2*100</f>
        <v>9.3417369074709882</v>
      </c>
      <c r="K72" s="17">
        <f t="shared" si="30"/>
        <v>-210020975.00000015</v>
      </c>
      <c r="L72" s="39">
        <f t="shared" si="31"/>
        <v>-45.371298891243065</v>
      </c>
      <c r="M72" s="82" t="s">
        <v>146</v>
      </c>
    </row>
    <row r="73" spans="1:13">
      <c r="A73" s="21">
        <v>7511</v>
      </c>
      <c r="B73" s="22" t="s">
        <v>56</v>
      </c>
      <c r="C73" s="23">
        <v>0</v>
      </c>
      <c r="D73" s="41">
        <f t="shared" si="32"/>
        <v>0</v>
      </c>
      <c r="E73" s="23">
        <v>0</v>
      </c>
      <c r="F73" s="41">
        <f t="shared" si="7"/>
        <v>0</v>
      </c>
      <c r="G73" s="23">
        <f t="shared" si="26"/>
        <v>0</v>
      </c>
      <c r="H73" s="41" t="e">
        <f t="shared" si="27"/>
        <v>#DIV/0!</v>
      </c>
      <c r="I73" s="23">
        <v>0</v>
      </c>
      <c r="J73" s="41">
        <f t="shared" si="33"/>
        <v>0</v>
      </c>
      <c r="K73" s="23">
        <f t="shared" si="30"/>
        <v>0</v>
      </c>
      <c r="L73" s="41" t="e">
        <f t="shared" si="31"/>
        <v>#DIV/0!</v>
      </c>
      <c r="M73" s="74" t="s">
        <v>147</v>
      </c>
    </row>
    <row r="74" spans="1:13" ht="15" customHeight="1">
      <c r="A74" s="21">
        <v>7512</v>
      </c>
      <c r="B74" s="22" t="s">
        <v>49</v>
      </c>
      <c r="C74" s="23">
        <v>69759265.809999987</v>
      </c>
      <c r="D74" s="41">
        <f t="shared" si="32"/>
        <v>1.3146250906452583</v>
      </c>
      <c r="E74" s="23">
        <v>156376815.24800003</v>
      </c>
      <c r="F74" s="41">
        <f t="shared" si="7"/>
        <v>2.9469473701191018</v>
      </c>
      <c r="G74" s="23">
        <f t="shared" si="26"/>
        <v>-86617549.438000038</v>
      </c>
      <c r="H74" s="41">
        <f t="shared" si="27"/>
        <v>-55.390275918224923</v>
      </c>
      <c r="I74" s="23">
        <v>84917654.5</v>
      </c>
      <c r="J74" s="41">
        <f t="shared" si="33"/>
        <v>1.71373696397824</v>
      </c>
      <c r="K74" s="23">
        <f t="shared" si="30"/>
        <v>-15158388.690000013</v>
      </c>
      <c r="L74" s="41">
        <f t="shared" si="31"/>
        <v>-17.850691683906575</v>
      </c>
      <c r="M74" s="74" t="s">
        <v>148</v>
      </c>
    </row>
    <row r="75" spans="1:13" ht="15" customHeight="1">
      <c r="A75" s="18">
        <v>72</v>
      </c>
      <c r="B75" s="19" t="s">
        <v>176</v>
      </c>
      <c r="C75" s="20">
        <v>3428504.2</v>
      </c>
      <c r="D75" s="40">
        <f t="shared" si="32"/>
        <v>6.4610737976782753E-2</v>
      </c>
      <c r="E75" s="20">
        <v>4500000</v>
      </c>
      <c r="F75" s="40">
        <f t="shared" si="7"/>
        <v>8.4803256445047492E-2</v>
      </c>
      <c r="G75" s="20">
        <f t="shared" si="26"/>
        <v>-1071495.7999999998</v>
      </c>
      <c r="H75" s="40">
        <f t="shared" si="27"/>
        <v>-23.811017777777778</v>
      </c>
      <c r="I75" s="20">
        <v>1236923.0100000002</v>
      </c>
      <c r="J75" s="40">
        <f t="shared" si="33"/>
        <v>2.4962543964661986E-2</v>
      </c>
      <c r="K75" s="20">
        <f t="shared" si="30"/>
        <v>2191581.19</v>
      </c>
      <c r="L75" s="40">
        <f t="shared" si="31"/>
        <v>177.18008091708145</v>
      </c>
      <c r="M75" s="73" t="s">
        <v>149</v>
      </c>
    </row>
    <row r="76" spans="1:13" ht="15" customHeight="1" thickBot="1">
      <c r="A76" s="24"/>
      <c r="B76" s="25" t="s">
        <v>51</v>
      </c>
      <c r="C76" s="26">
        <f>+-C71-SUM(C73:C75)</f>
        <v>179685155.16999999</v>
      </c>
      <c r="D76" s="42">
        <f t="shared" si="32"/>
        <v>3.3861969540554799</v>
      </c>
      <c r="E76" s="26">
        <f>+-E71-SUM(E73:E75)</f>
        <v>229829307.02160823</v>
      </c>
      <c r="F76" s="42">
        <f t="shared" si="7"/>
        <v>4.3311719248757772</v>
      </c>
      <c r="G76" s="26">
        <f t="shared" si="26"/>
        <v>-50144151.851608247</v>
      </c>
      <c r="H76" s="42">
        <f t="shared" si="27"/>
        <v>-21.817997235180172</v>
      </c>
      <c r="I76" s="26">
        <f>+-I71-SUM(I73:I75)</f>
        <v>376739322.67000014</v>
      </c>
      <c r="J76" s="42">
        <f t="shared" si="33"/>
        <v>7.6030373995280867</v>
      </c>
      <c r="K76" s="26">
        <f t="shared" si="30"/>
        <v>-197054167.50000015</v>
      </c>
      <c r="L76" s="42">
        <f t="shared" si="31"/>
        <v>-52.305176455553372</v>
      </c>
      <c r="M76" s="77" t="s">
        <v>150</v>
      </c>
    </row>
    <row r="77" spans="1:13" ht="13.5" customHeight="1"/>
  </sheetData>
  <sheetProtection algorithmName="SHA-512" hashValue="X6Ke6+mM77/qjMuwFCfxqJlUPRV7RuMS33xST/7dSg7EOT59HA4KbJGTKwjdvfq0cWHufvf+K3hO8qecUkDalQ==" saltValue="AEb8g/2CF5SHi2qWnw4SJg=="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activeCell="G14" sqref="G14"/>
      <selection pane="bottomLeft" activeCell="I60" sqref="A4:M71"/>
    </sheetView>
  </sheetViews>
  <sheetFormatPr defaultColWidth="9.140625" defaultRowHeight="13.5"/>
  <cols>
    <col min="1" max="1" width="14" style="4" customWidth="1"/>
    <col min="2" max="2" width="60.85546875" style="4" customWidth="1"/>
    <col min="3" max="3" width="9.140625" style="6" customWidth="1"/>
    <col min="4" max="4" width="9.140625" style="4" customWidth="1"/>
    <col min="5" max="5" width="9.140625" style="6" customWidth="1"/>
    <col min="6" max="6" width="10" style="7" customWidth="1"/>
    <col min="7" max="7" width="11.42578125" style="6" customWidth="1"/>
    <col min="8" max="8" width="11.28515625" style="7" customWidth="1"/>
    <col min="9" max="9" width="9.140625" style="6"/>
    <col min="10" max="10" width="11.85546875" style="7" customWidth="1"/>
    <col min="11" max="11" width="11.140625" style="6" customWidth="1"/>
    <col min="12" max="12" width="11.7109375" style="7"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59</v>
      </c>
      <c r="B2" s="8"/>
      <c r="C2" s="94">
        <v>5306400000</v>
      </c>
      <c r="D2" s="95"/>
      <c r="E2" s="94">
        <v>5306400000</v>
      </c>
      <c r="F2" s="95"/>
      <c r="G2" s="9"/>
      <c r="H2" s="10"/>
      <c r="I2" s="94">
        <v>4955116000</v>
      </c>
      <c r="J2" s="95"/>
      <c r="K2" s="9"/>
      <c r="L2" s="10"/>
      <c r="M2" s="8" t="s">
        <v>81</v>
      </c>
    </row>
    <row r="3" spans="1:16384" ht="15" customHeight="1" thickBot="1">
      <c r="A3" s="8"/>
      <c r="B3" s="8"/>
      <c r="C3" s="11"/>
      <c r="D3" s="8"/>
      <c r="E3" s="11"/>
      <c r="F3" s="10"/>
      <c r="G3" s="11"/>
      <c r="H3" s="10"/>
      <c r="I3" s="11"/>
      <c r="J3" s="10"/>
      <c r="K3" s="11"/>
      <c r="L3" s="10"/>
      <c r="M3" s="8"/>
    </row>
    <row r="4" spans="1:16384" ht="15" customHeight="1">
      <c r="A4" s="100" t="s">
        <v>73</v>
      </c>
      <c r="B4" s="98" t="s">
        <v>74</v>
      </c>
      <c r="C4" s="104" t="s">
        <v>188</v>
      </c>
      <c r="D4" s="105"/>
      <c r="E4" s="102" t="s">
        <v>189</v>
      </c>
      <c r="F4" s="103"/>
      <c r="G4" s="102" t="s">
        <v>175</v>
      </c>
      <c r="H4" s="103"/>
      <c r="I4" s="102" t="s">
        <v>190</v>
      </c>
      <c r="J4" s="103"/>
      <c r="K4" s="102" t="s">
        <v>175</v>
      </c>
      <c r="L4" s="103"/>
      <c r="M4" s="96" t="s">
        <v>151</v>
      </c>
    </row>
    <row r="5" spans="1:16384" ht="23.25" customHeight="1">
      <c r="A5" s="101"/>
      <c r="B5" s="99"/>
      <c r="C5" s="12" t="s">
        <v>63</v>
      </c>
      <c r="D5" s="13" t="s">
        <v>57</v>
      </c>
      <c r="E5" s="12" t="s">
        <v>63</v>
      </c>
      <c r="F5" s="13" t="s">
        <v>57</v>
      </c>
      <c r="G5" s="12" t="s">
        <v>66</v>
      </c>
      <c r="H5" s="13" t="s">
        <v>64</v>
      </c>
      <c r="I5" s="12" t="s">
        <v>63</v>
      </c>
      <c r="J5" s="14" t="s">
        <v>57</v>
      </c>
      <c r="K5" s="12" t="s">
        <v>63</v>
      </c>
      <c r="L5" s="14" t="s">
        <v>64</v>
      </c>
      <c r="M5" s="97"/>
    </row>
    <row r="6" spans="1:16384" s="34" customFormat="1" ht="15" customHeight="1">
      <c r="A6" s="31"/>
      <c r="B6" s="32" t="s">
        <v>52</v>
      </c>
      <c r="C6" s="33">
        <f>+C7+C12+C19+C30+C35+C36</f>
        <v>189307856.28999996</v>
      </c>
      <c r="D6" s="43">
        <f>+C6/$C$2*100</f>
        <v>3.5675383742273477</v>
      </c>
      <c r="E6" s="33">
        <f>+E7+E12+E19+E30+E35+E36</f>
        <v>181429434.90000001</v>
      </c>
      <c r="F6" s="43">
        <f t="shared" ref="F6:F62" si="0">+E6/$E$2*100</f>
        <v>3.4190681987788332</v>
      </c>
      <c r="G6" s="33">
        <f>+C6-E6</f>
        <v>7878421.3899999559</v>
      </c>
      <c r="H6" s="43">
        <f>+C6/E6*100-100</f>
        <v>4.3424163197897769</v>
      </c>
      <c r="I6" s="33">
        <f>+I7+I12+I19+I30+I35+I36</f>
        <v>191079266.16500005</v>
      </c>
      <c r="J6" s="43">
        <f>+I6/$I$2*100</f>
        <v>3.8562016744915772</v>
      </c>
      <c r="K6" s="33">
        <f>+C6-I6</f>
        <v>-1771409.8750000894</v>
      </c>
      <c r="L6" s="43">
        <f>+C6/I6*100-100</f>
        <v>-0.92705499165485605</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111674139.02999999</v>
      </c>
      <c r="D7" s="40">
        <f t="shared" ref="D7:D65" si="1">+C7/$C$2*100</f>
        <v>2.1045179223202171</v>
      </c>
      <c r="E7" s="20">
        <f>+SUM(E8:E11)</f>
        <v>106387150.5</v>
      </c>
      <c r="F7" s="40">
        <f t="shared" si="0"/>
        <v>2.0048837347354138</v>
      </c>
      <c r="G7" s="20">
        <f t="shared" ref="G7:G64" si="2">+C7-E7</f>
        <v>5286988.5299999863</v>
      </c>
      <c r="H7" s="40">
        <f t="shared" ref="H7:H64" si="3">+C7/E7*100-100</f>
        <v>4.9695743378332082</v>
      </c>
      <c r="I7" s="69">
        <f>+SUM(I8:I11)</f>
        <v>133729561.92500001</v>
      </c>
      <c r="J7" s="40">
        <f t="shared" ref="J7:J65" si="4">+I7/$I$2*100</f>
        <v>2.6988179878129999</v>
      </c>
      <c r="K7" s="20">
        <f>+C7-I7</f>
        <v>-22055422.895000026</v>
      </c>
      <c r="L7" s="40">
        <f t="shared" ref="L7:L64" si="5">+C7/I7*100-100</f>
        <v>-16.492556004460283</v>
      </c>
      <c r="M7" s="73" t="s">
        <v>82</v>
      </c>
    </row>
    <row r="8" spans="1:16384" ht="15" customHeight="1">
      <c r="A8" s="21">
        <v>7111</v>
      </c>
      <c r="B8" s="22" t="s">
        <v>2</v>
      </c>
      <c r="C8" s="23">
        <v>29404518.069999997</v>
      </c>
      <c r="D8" s="41">
        <f t="shared" si="1"/>
        <v>0.55413308589627619</v>
      </c>
      <c r="E8" s="23">
        <v>25967938.5</v>
      </c>
      <c r="F8" s="41">
        <f t="shared" si="0"/>
        <v>0.48937016621438262</v>
      </c>
      <c r="G8" s="23">
        <f t="shared" si="2"/>
        <v>3436579.5699999966</v>
      </c>
      <c r="H8" s="41">
        <f t="shared" si="3"/>
        <v>13.233932951589495</v>
      </c>
      <c r="I8" s="23">
        <v>40390585.470000006</v>
      </c>
      <c r="J8" s="41">
        <f t="shared" si="4"/>
        <v>0.815128959039506</v>
      </c>
      <c r="K8" s="23">
        <f t="shared" ref="K8:K64" si="6">+C8-I8</f>
        <v>-10986067.40000001</v>
      </c>
      <c r="L8" s="41">
        <f t="shared" si="5"/>
        <v>-27.199574534912045</v>
      </c>
      <c r="M8" s="74" t="s">
        <v>83</v>
      </c>
    </row>
    <row r="9" spans="1:16384" ht="15" customHeight="1">
      <c r="A9" s="21">
        <v>71131</v>
      </c>
      <c r="B9" s="22" t="s">
        <v>68</v>
      </c>
      <c r="C9" s="23">
        <v>54882429.019999988</v>
      </c>
      <c r="D9" s="41">
        <f t="shared" si="1"/>
        <v>1.0342686005578168</v>
      </c>
      <c r="E9" s="23">
        <v>52826250</v>
      </c>
      <c r="F9" s="41">
        <f t="shared" si="0"/>
        <v>0.99551956128448671</v>
      </c>
      <c r="G9" s="23">
        <f t="shared" ref="G9" si="7">+C9-E9</f>
        <v>2056179.0199999884</v>
      </c>
      <c r="H9" s="41">
        <f t="shared" ref="H9" si="8">+C9/E9*100-100</f>
        <v>3.8923433330966901</v>
      </c>
      <c r="I9" s="23">
        <v>54307138.24000001</v>
      </c>
      <c r="J9" s="41">
        <f t="shared" ref="J9" si="9">+I9/$I$2*100</f>
        <v>1.0959811685538745</v>
      </c>
      <c r="K9" s="23">
        <f t="shared" ref="K9" si="10">+C9-I9</f>
        <v>575290.77999997884</v>
      </c>
      <c r="L9" s="41">
        <f t="shared" ref="L9" si="11">+C9/I9*100-100</f>
        <v>1.0593281079507335</v>
      </c>
      <c r="M9" s="74" t="s">
        <v>153</v>
      </c>
    </row>
    <row r="10" spans="1:16384" ht="15" customHeight="1">
      <c r="A10" s="21">
        <v>71132</v>
      </c>
      <c r="B10" s="22" t="s">
        <v>4</v>
      </c>
      <c r="C10" s="23">
        <v>15709833.200000003</v>
      </c>
      <c r="D10" s="41">
        <f t="shared" si="1"/>
        <v>0.29605444745967135</v>
      </c>
      <c r="E10" s="23">
        <v>11054712</v>
      </c>
      <c r="F10" s="41">
        <f t="shared" si="0"/>
        <v>0.20832790592492084</v>
      </c>
      <c r="G10" s="23">
        <f t="shared" si="2"/>
        <v>4655121.200000003</v>
      </c>
      <c r="H10" s="41">
        <f t="shared" si="3"/>
        <v>42.109836963640504</v>
      </c>
      <c r="I10" s="23">
        <v>11762891.524999999</v>
      </c>
      <c r="J10" s="41">
        <f t="shared" si="4"/>
        <v>0.23738882248165327</v>
      </c>
      <c r="K10" s="23">
        <f t="shared" si="6"/>
        <v>3946941.6750000045</v>
      </c>
      <c r="L10" s="41">
        <f t="shared" si="5"/>
        <v>33.554178975564469</v>
      </c>
      <c r="M10" s="74" t="s">
        <v>85</v>
      </c>
    </row>
    <row r="11" spans="1:16384" ht="15" customHeight="1">
      <c r="A11" s="21"/>
      <c r="B11" s="22" t="s">
        <v>163</v>
      </c>
      <c r="C11" s="23">
        <v>11677358.739999998</v>
      </c>
      <c r="D11" s="41">
        <f t="shared" si="1"/>
        <v>0.22006178840645255</v>
      </c>
      <c r="E11" s="23">
        <v>16538250</v>
      </c>
      <c r="F11" s="41">
        <f t="shared" si="0"/>
        <v>0.3116661013116237</v>
      </c>
      <c r="G11" s="23">
        <f t="shared" si="2"/>
        <v>-4860891.2600000016</v>
      </c>
      <c r="H11" s="41">
        <f t="shared" si="3"/>
        <v>-29.391811467355993</v>
      </c>
      <c r="I11" s="23">
        <v>27268946.689999998</v>
      </c>
      <c r="J11" s="41">
        <f t="shared" si="4"/>
        <v>0.55031903773796609</v>
      </c>
      <c r="K11" s="23">
        <f t="shared" si="6"/>
        <v>-15591587.949999999</v>
      </c>
      <c r="L11" s="41">
        <f t="shared" si="5"/>
        <v>-57.177081781885285</v>
      </c>
      <c r="M11" s="74" t="s">
        <v>164</v>
      </c>
      <c r="P11" s="87"/>
    </row>
    <row r="12" spans="1:16384" ht="15" customHeight="1">
      <c r="A12" s="18">
        <v>713</v>
      </c>
      <c r="B12" s="19" t="s">
        <v>13</v>
      </c>
      <c r="C12" s="69">
        <v>3230012.62</v>
      </c>
      <c r="D12" s="40">
        <f t="shared" si="1"/>
        <v>6.0870130785466603E-2</v>
      </c>
      <c r="E12" s="20">
        <f>+SUM(E13:E18)</f>
        <v>3216750</v>
      </c>
      <c r="F12" s="40">
        <f t="shared" si="0"/>
        <v>6.0620194482134779E-2</v>
      </c>
      <c r="G12" s="20">
        <f t="shared" si="2"/>
        <v>13262.620000000112</v>
      </c>
      <c r="H12" s="40">
        <f t="shared" si="3"/>
        <v>0.41229874873707217</v>
      </c>
      <c r="I12" s="69">
        <f>I13+I17+I18</f>
        <v>2707912.41</v>
      </c>
      <c r="J12" s="40">
        <f t="shared" si="4"/>
        <v>5.4648819724906539E-2</v>
      </c>
      <c r="K12" s="20">
        <f t="shared" si="6"/>
        <v>522100.20999999996</v>
      </c>
      <c r="L12" s="40">
        <f t="shared" si="5"/>
        <v>19.280542755812391</v>
      </c>
      <c r="M12" s="73" t="s">
        <v>95</v>
      </c>
    </row>
    <row r="13" spans="1:16384">
      <c r="A13" s="21">
        <v>7131</v>
      </c>
      <c r="B13" s="22" t="s">
        <v>14</v>
      </c>
      <c r="C13" s="23">
        <v>760694.89</v>
      </c>
      <c r="D13" s="41">
        <f t="shared" si="1"/>
        <v>1.433542307402382E-2</v>
      </c>
      <c r="E13" s="23">
        <v>773250</v>
      </c>
      <c r="F13" s="41">
        <f t="shared" si="0"/>
        <v>1.4572026232473993E-2</v>
      </c>
      <c r="G13" s="23">
        <f t="shared" si="2"/>
        <v>-12555.109999999986</v>
      </c>
      <c r="H13" s="41">
        <f t="shared" si="3"/>
        <v>-1.6236805690268312</v>
      </c>
      <c r="I13" s="23">
        <v>711193.8</v>
      </c>
      <c r="J13" s="41">
        <f t="shared" si="4"/>
        <v>1.4352717474222601E-2</v>
      </c>
      <c r="K13" s="23">
        <f t="shared" si="6"/>
        <v>49501.089999999967</v>
      </c>
      <c r="L13" s="41">
        <f t="shared" si="5"/>
        <v>6.9602814310248533</v>
      </c>
      <c r="M13" s="74" t="s">
        <v>96</v>
      </c>
      <c r="P13" s="86"/>
    </row>
    <row r="14" spans="1:16384" hidden="1">
      <c r="A14" s="21">
        <v>7132</v>
      </c>
      <c r="B14" s="22" t="s">
        <v>15</v>
      </c>
      <c r="C14" s="23"/>
      <c r="D14" s="41">
        <f t="shared" si="1"/>
        <v>0</v>
      </c>
      <c r="E14" s="23"/>
      <c r="F14" s="41">
        <f t="shared" si="0"/>
        <v>0</v>
      </c>
      <c r="G14" s="23">
        <f t="shared" si="2"/>
        <v>0</v>
      </c>
      <c r="H14" s="41" t="e">
        <f t="shared" si="3"/>
        <v>#DIV/0!</v>
      </c>
      <c r="I14" s="23"/>
      <c r="J14" s="41">
        <f t="shared" si="4"/>
        <v>0</v>
      </c>
      <c r="K14" s="23">
        <f t="shared" si="6"/>
        <v>0</v>
      </c>
      <c r="L14" s="41" t="e">
        <f t="shared" si="5"/>
        <v>#DIV/0!</v>
      </c>
      <c r="M14" s="74" t="s">
        <v>97</v>
      </c>
    </row>
    <row r="15" spans="1:16384" ht="14.25" hidden="1" customHeight="1">
      <c r="A15" s="21">
        <v>7133</v>
      </c>
      <c r="B15" s="22" t="s">
        <v>16</v>
      </c>
      <c r="C15" s="23"/>
      <c r="D15" s="41">
        <f t="shared" si="1"/>
        <v>0</v>
      </c>
      <c r="E15" s="23"/>
      <c r="F15" s="41">
        <f t="shared" si="0"/>
        <v>0</v>
      </c>
      <c r="G15" s="23">
        <f t="shared" si="2"/>
        <v>0</v>
      </c>
      <c r="H15" s="41" t="e">
        <f t="shared" si="3"/>
        <v>#DIV/0!</v>
      </c>
      <c r="I15" s="23"/>
      <c r="J15" s="41">
        <f t="shared" si="4"/>
        <v>0</v>
      </c>
      <c r="K15" s="23">
        <f t="shared" si="6"/>
        <v>0</v>
      </c>
      <c r="L15" s="41" t="e">
        <f t="shared" si="5"/>
        <v>#DIV/0!</v>
      </c>
      <c r="M15" s="74" t="s">
        <v>159</v>
      </c>
    </row>
    <row r="16" spans="1:16384" ht="24" hidden="1" customHeight="1">
      <c r="A16" s="21">
        <v>7134</v>
      </c>
      <c r="B16" s="22" t="s">
        <v>154</v>
      </c>
      <c r="C16" s="23"/>
      <c r="D16" s="41">
        <f t="shared" si="1"/>
        <v>0</v>
      </c>
      <c r="E16" s="23"/>
      <c r="F16" s="41">
        <f t="shared" ref="F16:F17" si="12">+E16/$E$2*100</f>
        <v>0</v>
      </c>
      <c r="G16" s="23">
        <f t="shared" ref="G16:G17" si="13">+C16-E16</f>
        <v>0</v>
      </c>
      <c r="H16" s="41" t="e">
        <f t="shared" ref="H16:H17" si="14">+C16/E16*100-100</f>
        <v>#DIV/0!</v>
      </c>
      <c r="I16" s="23"/>
      <c r="J16" s="41">
        <f t="shared" ref="J16:J17" si="15">+I16/$I$2*100</f>
        <v>0</v>
      </c>
      <c r="K16" s="23">
        <f t="shared" ref="K16:K17" si="16">+C16-I16</f>
        <v>0</v>
      </c>
      <c r="L16" s="41" t="e">
        <f t="shared" ref="L16:L17" si="17">+C16/I16*100-100</f>
        <v>#DIV/0!</v>
      </c>
      <c r="M16" s="74" t="s">
        <v>158</v>
      </c>
    </row>
    <row r="17" spans="1:16" ht="15" customHeight="1">
      <c r="A17" s="21">
        <v>7135</v>
      </c>
      <c r="B17" s="22" t="s">
        <v>17</v>
      </c>
      <c r="C17" s="23">
        <v>1786140.48</v>
      </c>
      <c r="D17" s="41">
        <f t="shared" si="1"/>
        <v>3.3660117593848939E-2</v>
      </c>
      <c r="E17" s="23">
        <v>1860750</v>
      </c>
      <c r="F17" s="41">
        <f t="shared" si="12"/>
        <v>3.506614654002714E-2</v>
      </c>
      <c r="G17" s="23">
        <f t="shared" si="13"/>
        <v>-74609.520000000019</v>
      </c>
      <c r="H17" s="41">
        <f t="shared" si="14"/>
        <v>-4.0096477226924634</v>
      </c>
      <c r="I17" s="23">
        <v>1180013.2900000003</v>
      </c>
      <c r="J17" s="41">
        <f t="shared" si="15"/>
        <v>2.3814039671321525E-2</v>
      </c>
      <c r="K17" s="23">
        <f t="shared" si="16"/>
        <v>606127.18999999971</v>
      </c>
      <c r="L17" s="41">
        <f t="shared" si="17"/>
        <v>51.366132494999249</v>
      </c>
      <c r="M17" s="74" t="s">
        <v>157</v>
      </c>
    </row>
    <row r="18" spans="1:16" ht="15" customHeight="1">
      <c r="A18" s="21">
        <v>7136</v>
      </c>
      <c r="B18" s="22" t="s">
        <v>18</v>
      </c>
      <c r="C18" s="23">
        <v>683177.24999999988</v>
      </c>
      <c r="D18" s="41">
        <f t="shared" si="1"/>
        <v>1.2874590117593846E-2</v>
      </c>
      <c r="E18" s="23">
        <v>582750</v>
      </c>
      <c r="F18" s="41">
        <f t="shared" si="0"/>
        <v>1.098202170963365E-2</v>
      </c>
      <c r="G18" s="23">
        <f t="shared" si="2"/>
        <v>100427.24999999988</v>
      </c>
      <c r="H18" s="41">
        <f t="shared" si="3"/>
        <v>17.23333333333332</v>
      </c>
      <c r="I18" s="23">
        <v>816705.32000000007</v>
      </c>
      <c r="J18" s="41">
        <f t="shared" si="4"/>
        <v>1.6482062579362421E-2</v>
      </c>
      <c r="K18" s="23">
        <f t="shared" si="6"/>
        <v>-133528.07000000018</v>
      </c>
      <c r="L18" s="41">
        <f t="shared" si="5"/>
        <v>-16.34960208169089</v>
      </c>
      <c r="M18" s="74" t="s">
        <v>99</v>
      </c>
    </row>
    <row r="19" spans="1:16" ht="15" customHeight="1">
      <c r="A19" s="18">
        <v>714</v>
      </c>
      <c r="B19" s="19" t="s">
        <v>19</v>
      </c>
      <c r="C19" s="20">
        <f>+SUM(C20:C29)</f>
        <v>41785717.149999999</v>
      </c>
      <c r="D19" s="40">
        <f t="shared" si="1"/>
        <v>0.78745886382481523</v>
      </c>
      <c r="E19" s="20">
        <f>+SUM(E20:E29)</f>
        <v>44439074.400000006</v>
      </c>
      <c r="F19" s="40">
        <f t="shared" si="0"/>
        <v>0.83746182722749896</v>
      </c>
      <c r="G19" s="20">
        <f t="shared" si="2"/>
        <v>-2653357.2500000075</v>
      </c>
      <c r="H19" s="40">
        <f t="shared" si="3"/>
        <v>-5.9707752373888496</v>
      </c>
      <c r="I19" s="69">
        <f>+SUM(I20:I29)</f>
        <v>41724478.13000001</v>
      </c>
      <c r="J19" s="40">
        <f t="shared" si="4"/>
        <v>0.8420484632448566</v>
      </c>
      <c r="K19" s="20">
        <f t="shared" si="6"/>
        <v>61239.019999988377</v>
      </c>
      <c r="L19" s="40">
        <f t="shared" si="5"/>
        <v>0.14677000826515041</v>
      </c>
      <c r="M19" s="73" t="s">
        <v>100</v>
      </c>
      <c r="P19" s="86"/>
    </row>
    <row r="20" spans="1:16" ht="15" customHeight="1">
      <c r="A20" s="21">
        <v>7141</v>
      </c>
      <c r="B20" s="22" t="s">
        <v>20</v>
      </c>
      <c r="C20" s="23">
        <v>2647630.209999999</v>
      </c>
      <c r="D20" s="41">
        <f t="shared" si="1"/>
        <v>4.9895036371174414E-2</v>
      </c>
      <c r="E20" s="23">
        <v>3301915.5</v>
      </c>
      <c r="F20" s="41">
        <f t="shared" si="0"/>
        <v>6.2225152645861606E-2</v>
      </c>
      <c r="G20" s="23">
        <f t="shared" si="2"/>
        <v>-654285.29000000097</v>
      </c>
      <c r="H20" s="41">
        <f t="shared" si="3"/>
        <v>-19.815325074188024</v>
      </c>
      <c r="I20" s="23">
        <v>1876447.9300000004</v>
      </c>
      <c r="J20" s="41">
        <f t="shared" si="4"/>
        <v>3.7868900142801913E-2</v>
      </c>
      <c r="K20" s="23">
        <f t="shared" si="6"/>
        <v>771182.27999999863</v>
      </c>
      <c r="L20" s="41">
        <f t="shared" si="5"/>
        <v>41.097984530804354</v>
      </c>
      <c r="M20" s="74" t="s">
        <v>101</v>
      </c>
      <c r="P20" s="80"/>
    </row>
    <row r="21" spans="1:16" ht="15" customHeight="1">
      <c r="A21" s="21">
        <v>7142</v>
      </c>
      <c r="B21" s="22" t="s">
        <v>21</v>
      </c>
      <c r="C21" s="23">
        <v>3835220.4000000004</v>
      </c>
      <c r="D21" s="41">
        <f t="shared" si="1"/>
        <v>7.2275373134328372E-2</v>
      </c>
      <c r="E21" s="23">
        <v>5081625</v>
      </c>
      <c r="F21" s="41">
        <f t="shared" si="0"/>
        <v>9.5764077340569881E-2</v>
      </c>
      <c r="G21" s="23">
        <f t="shared" si="2"/>
        <v>-1246404.5999999996</v>
      </c>
      <c r="H21" s="41">
        <f t="shared" si="3"/>
        <v>-24.527677662165146</v>
      </c>
      <c r="I21" s="23">
        <v>2361272.9000000004</v>
      </c>
      <c r="J21" s="41">
        <f t="shared" si="4"/>
        <v>4.7653231528787629E-2</v>
      </c>
      <c r="K21" s="23">
        <f t="shared" si="6"/>
        <v>1473947.5</v>
      </c>
      <c r="L21" s="41">
        <f t="shared" si="5"/>
        <v>62.421734480584576</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idden="1">
      <c r="A23" s="21">
        <v>7144</v>
      </c>
      <c r="B23" s="22" t="s">
        <v>23</v>
      </c>
      <c r="C23" s="23"/>
      <c r="D23" s="41">
        <f>+C23/$C$2*100</f>
        <v>0</v>
      </c>
      <c r="E23" s="23"/>
      <c r="F23" s="41">
        <f>+E23/$E$2*100</f>
        <v>0</v>
      </c>
      <c r="G23" s="23">
        <f>+C23-E23</f>
        <v>0</v>
      </c>
      <c r="H23" s="41" t="e">
        <f>+C23/E23*100-100</f>
        <v>#DIV/0!</v>
      </c>
      <c r="I23" s="23"/>
      <c r="J23" s="41">
        <f>+I23/$I$2*100</f>
        <v>0</v>
      </c>
      <c r="K23" s="23">
        <f>+C23-I23</f>
        <v>0</v>
      </c>
      <c r="L23" s="41" t="e">
        <f>+C23/I23*100-100</f>
        <v>#DIV/0!</v>
      </c>
      <c r="M23" s="74" t="s">
        <v>104</v>
      </c>
    </row>
    <row r="24" spans="1:16" ht="15.75" hidden="1" customHeight="1">
      <c r="A24" s="21"/>
      <c r="B24" s="22" t="s">
        <v>24</v>
      </c>
      <c r="C24" s="23"/>
      <c r="D24" s="41"/>
      <c r="E24" s="23"/>
      <c r="F24" s="41"/>
      <c r="G24" s="23"/>
      <c r="H24" s="41"/>
      <c r="I24" s="23"/>
      <c r="J24" s="41"/>
      <c r="K24" s="23"/>
      <c r="L24" s="41"/>
      <c r="M24" s="74"/>
    </row>
    <row r="25" spans="1:16" ht="17.25" hidden="1" customHeight="1">
      <c r="A25" s="21">
        <v>7145</v>
      </c>
      <c r="B25" s="22" t="s">
        <v>69</v>
      </c>
      <c r="C25" s="23"/>
      <c r="D25" s="41">
        <f t="shared" ref="D25:D29" si="18">+C25/$C$2*100</f>
        <v>0</v>
      </c>
      <c r="E25" s="23"/>
      <c r="F25" s="41">
        <f t="shared" ref="F25:F29" si="19">+E25/$E$2*100</f>
        <v>0</v>
      </c>
      <c r="G25" s="23">
        <f t="shared" ref="G25:G27" si="20">+C25-E25</f>
        <v>0</v>
      </c>
      <c r="H25" s="41" t="e">
        <f t="shared" ref="H25:H27" si="21">+C25/E25*100-100</f>
        <v>#DIV/0!</v>
      </c>
      <c r="I25" s="23"/>
      <c r="J25" s="41">
        <f t="shared" ref="J25:J27" si="22">+I25/$I$2*100</f>
        <v>0</v>
      </c>
      <c r="K25" s="23">
        <f t="shared" ref="K25:K27" si="23">+C25-I25</f>
        <v>0</v>
      </c>
      <c r="L25" s="41" t="e">
        <f t="shared" ref="L25:L27" si="24">+C25/I25*100-100</f>
        <v>#DIV/0!</v>
      </c>
      <c r="M25" s="74" t="s">
        <v>160</v>
      </c>
    </row>
    <row r="26" spans="1:16" ht="15" customHeight="1">
      <c r="A26" s="21">
        <v>7146</v>
      </c>
      <c r="B26" s="22" t="s">
        <v>70</v>
      </c>
      <c r="C26" s="23">
        <v>24801098.129999999</v>
      </c>
      <c r="D26" s="41">
        <f t="shared" si="18"/>
        <v>0.46738086329715056</v>
      </c>
      <c r="E26" s="23">
        <v>28498724.400000002</v>
      </c>
      <c r="F26" s="41">
        <f t="shared" si="19"/>
        <v>0.53706325192220716</v>
      </c>
      <c r="G26" s="23">
        <f t="shared" si="20"/>
        <v>-3697626.2700000033</v>
      </c>
      <c r="H26" s="41">
        <f t="shared" si="21"/>
        <v>-12.974707983772078</v>
      </c>
      <c r="I26" s="23">
        <v>15586710.680000003</v>
      </c>
      <c r="J26" s="41">
        <f t="shared" si="22"/>
        <v>0.31455793729147824</v>
      </c>
      <c r="K26" s="23">
        <f t="shared" si="23"/>
        <v>9214387.4499999955</v>
      </c>
      <c r="L26" s="41">
        <f t="shared" si="24"/>
        <v>59.116946732214529</v>
      </c>
      <c r="M26" s="74" t="s">
        <v>161</v>
      </c>
    </row>
    <row r="27" spans="1:16" ht="28.5" customHeight="1">
      <c r="A27" s="21">
        <v>7147</v>
      </c>
      <c r="B27" s="27" t="s">
        <v>71</v>
      </c>
      <c r="C27" s="23">
        <v>2996186.9000000004</v>
      </c>
      <c r="D27" s="41">
        <f t="shared" si="18"/>
        <v>5.6463645786220415E-2</v>
      </c>
      <c r="E27" s="23">
        <v>3581734.5</v>
      </c>
      <c r="F27" s="41">
        <f t="shared" si="19"/>
        <v>6.7498388738127538E-2</v>
      </c>
      <c r="G27" s="23">
        <f t="shared" si="20"/>
        <v>-585547.59999999963</v>
      </c>
      <c r="H27" s="41">
        <f t="shared" si="21"/>
        <v>-16.348157575610358</v>
      </c>
      <c r="I27" s="23">
        <v>2797410.01</v>
      </c>
      <c r="J27" s="41">
        <f t="shared" si="22"/>
        <v>5.6454985312150111E-2</v>
      </c>
      <c r="K27" s="23">
        <f t="shared" si="23"/>
        <v>198776.8900000006</v>
      </c>
      <c r="L27" s="41">
        <f t="shared" si="24"/>
        <v>7.1057474338558109</v>
      </c>
      <c r="M27" s="75" t="s">
        <v>162</v>
      </c>
    </row>
    <row r="28" spans="1:16" ht="15" hidden="1" customHeight="1">
      <c r="A28" s="21">
        <v>7148</v>
      </c>
      <c r="B28" s="22" t="s">
        <v>24</v>
      </c>
      <c r="C28" s="84"/>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7505581.5100000007</v>
      </c>
      <c r="D29" s="41">
        <f t="shared" si="18"/>
        <v>0.1414439452359415</v>
      </c>
      <c r="E29" s="78">
        <v>3975075</v>
      </c>
      <c r="F29" s="41">
        <f t="shared" si="19"/>
        <v>7.4910956580732699E-2</v>
      </c>
      <c r="G29" s="78">
        <f t="shared" si="2"/>
        <v>3530506.5100000007</v>
      </c>
      <c r="H29" s="41">
        <f t="shared" si="3"/>
        <v>88.816098061042879</v>
      </c>
      <c r="I29" s="23">
        <v>19102636.610000003</v>
      </c>
      <c r="J29" s="41">
        <f t="shared" si="4"/>
        <v>0.3855134089696387</v>
      </c>
      <c r="K29" s="78">
        <f t="shared" si="6"/>
        <v>-11597055.100000001</v>
      </c>
      <c r="L29" s="41">
        <f t="shared" si="5"/>
        <v>-60.709185526405726</v>
      </c>
      <c r="M29" s="74" t="s">
        <v>106</v>
      </c>
    </row>
    <row r="30" spans="1:16" ht="15" customHeight="1">
      <c r="A30" s="18">
        <v>715</v>
      </c>
      <c r="B30" s="19" t="s">
        <v>26</v>
      </c>
      <c r="C30" s="20">
        <f>+SUM(C31:C34)</f>
        <v>17497499.41</v>
      </c>
      <c r="D30" s="40">
        <f t="shared" si="1"/>
        <v>0.32974331769184378</v>
      </c>
      <c r="E30" s="20">
        <f>+SUM(E31:E34)</f>
        <v>10505064.75</v>
      </c>
      <c r="F30" s="40">
        <f t="shared" si="0"/>
        <v>0.19796971110357303</v>
      </c>
      <c r="G30" s="20">
        <f t="shared" si="2"/>
        <v>6992434.6600000001</v>
      </c>
      <c r="H30" s="40">
        <f t="shared" si="3"/>
        <v>66.562508907905595</v>
      </c>
      <c r="I30" s="20">
        <f>+SUM(I31:I34)</f>
        <v>7663519.959999999</v>
      </c>
      <c r="J30" s="40">
        <f t="shared" si="4"/>
        <v>0.15465873977521413</v>
      </c>
      <c r="K30" s="20">
        <f t="shared" si="6"/>
        <v>9833979.4500000011</v>
      </c>
      <c r="L30" s="40">
        <f t="shared" si="5"/>
        <v>128.32196564149098</v>
      </c>
      <c r="M30" s="73" t="s">
        <v>107</v>
      </c>
    </row>
    <row r="31" spans="1:16" ht="15" customHeight="1">
      <c r="A31" s="21">
        <v>7151</v>
      </c>
      <c r="B31" s="22" t="s">
        <v>27</v>
      </c>
      <c r="C31" s="84">
        <v>1007349.7500000001</v>
      </c>
      <c r="D31" s="41">
        <f t="shared" si="1"/>
        <v>1.8983675373134331E-2</v>
      </c>
      <c r="E31" s="78">
        <v>1128450</v>
      </c>
      <c r="F31" s="41">
        <f t="shared" si="0"/>
        <v>2.1265829941203077E-2</v>
      </c>
      <c r="G31" s="78">
        <f t="shared" si="2"/>
        <v>-121100.24999999988</v>
      </c>
      <c r="H31" s="41">
        <f t="shared" si="3"/>
        <v>-10.731556559883018</v>
      </c>
      <c r="I31" s="78">
        <v>1128139.93</v>
      </c>
      <c r="J31" s="41">
        <f t="shared" si="4"/>
        <v>2.2767174976327496E-2</v>
      </c>
      <c r="K31" s="78">
        <f t="shared" si="6"/>
        <v>-120790.17999999982</v>
      </c>
      <c r="L31" s="41">
        <f t="shared" si="5"/>
        <v>-10.707021069629178</v>
      </c>
      <c r="M31" s="74" t="s">
        <v>108</v>
      </c>
    </row>
    <row r="32" spans="1:16" ht="15" customHeight="1">
      <c r="A32" s="21">
        <v>7152</v>
      </c>
      <c r="B32" s="22" t="s">
        <v>28</v>
      </c>
      <c r="C32" s="84">
        <v>1870879.01</v>
      </c>
      <c r="D32" s="41">
        <f t="shared" si="1"/>
        <v>3.5257029436152568E-2</v>
      </c>
      <c r="E32" s="78">
        <v>1602414.75</v>
      </c>
      <c r="F32" s="41">
        <f t="shared" si="0"/>
        <v>3.0197775327905924E-2</v>
      </c>
      <c r="G32" s="78">
        <f t="shared" si="2"/>
        <v>268464.26</v>
      </c>
      <c r="H32" s="41">
        <f t="shared" si="3"/>
        <v>16.753731204733356</v>
      </c>
      <c r="I32" s="78">
        <v>1868091.5899999999</v>
      </c>
      <c r="J32" s="41">
        <f t="shared" si="4"/>
        <v>3.7700259489384304E-2</v>
      </c>
      <c r="K32" s="78">
        <f t="shared" si="6"/>
        <v>2787.4200000001583</v>
      </c>
      <c r="L32" s="41">
        <f t="shared" si="5"/>
        <v>0.14921217005212384</v>
      </c>
      <c r="M32" s="74" t="s">
        <v>109</v>
      </c>
      <c r="P32" s="80"/>
    </row>
    <row r="33" spans="1:16384">
      <c r="A33" s="21">
        <v>7153</v>
      </c>
      <c r="B33" s="22" t="s">
        <v>29</v>
      </c>
      <c r="C33" s="84">
        <v>2302414.3100000005</v>
      </c>
      <c r="D33" s="41">
        <f t="shared" si="1"/>
        <v>4.3389384705261581E-2</v>
      </c>
      <c r="E33" s="78">
        <v>2562075</v>
      </c>
      <c r="F33" s="41">
        <f t="shared" si="0"/>
        <v>4.828273405698779E-2</v>
      </c>
      <c r="G33" s="78">
        <f t="shared" si="2"/>
        <v>-259660.68999999948</v>
      </c>
      <c r="H33" s="41">
        <f t="shared" si="3"/>
        <v>-10.134780988066296</v>
      </c>
      <c r="I33" s="78">
        <v>1594802.08</v>
      </c>
      <c r="J33" s="41">
        <f t="shared" si="4"/>
        <v>3.2184959544842143E-2</v>
      </c>
      <c r="K33" s="78">
        <f t="shared" si="6"/>
        <v>707612.23000000045</v>
      </c>
      <c r="L33" s="41">
        <f t="shared" si="5"/>
        <v>44.369908898037068</v>
      </c>
      <c r="M33" s="74" t="s">
        <v>110</v>
      </c>
    </row>
    <row r="34" spans="1:16384" s="3" customFormat="1" ht="15" customHeight="1">
      <c r="A34" s="21">
        <v>7155</v>
      </c>
      <c r="B34" s="22" t="s">
        <v>26</v>
      </c>
      <c r="C34" s="84">
        <v>12316856.34</v>
      </c>
      <c r="D34" s="41">
        <f t="shared" si="1"/>
        <v>0.23211322817729535</v>
      </c>
      <c r="E34" s="78">
        <v>5212125</v>
      </c>
      <c r="F34" s="41">
        <f t="shared" si="0"/>
        <v>9.8223371777476254E-2</v>
      </c>
      <c r="G34" s="78">
        <f t="shared" si="2"/>
        <v>7104731.3399999999</v>
      </c>
      <c r="H34" s="41">
        <f t="shared" si="3"/>
        <v>136.31160687819266</v>
      </c>
      <c r="I34" s="78">
        <v>3072486.36</v>
      </c>
      <c r="J34" s="41">
        <f t="shared" si="4"/>
        <v>6.2006345764660194E-2</v>
      </c>
      <c r="K34" s="78">
        <f t="shared" si="6"/>
        <v>9244369.9800000004</v>
      </c>
      <c r="L34" s="41">
        <f t="shared" si="5"/>
        <v>300.87586719180752</v>
      </c>
      <c r="M34" s="74" t="s">
        <v>107</v>
      </c>
      <c r="N34" s="1"/>
      <c r="O34" s="1"/>
      <c r="P34" s="1"/>
      <c r="Q34" s="1"/>
      <c r="R34" s="1"/>
    </row>
    <row r="35" spans="1:16384" ht="15" customHeight="1">
      <c r="A35" s="18">
        <v>73</v>
      </c>
      <c r="B35" s="19" t="s">
        <v>61</v>
      </c>
      <c r="C35" s="20">
        <v>185812.2</v>
      </c>
      <c r="D35" s="40">
        <f t="shared" si="1"/>
        <v>3.5016621438263233E-3</v>
      </c>
      <c r="E35" s="20">
        <v>200250</v>
      </c>
      <c r="F35" s="40">
        <f t="shared" si="0"/>
        <v>3.7737449118046135E-3</v>
      </c>
      <c r="G35" s="20">
        <f t="shared" si="2"/>
        <v>-14437.799999999988</v>
      </c>
      <c r="H35" s="40">
        <f t="shared" si="3"/>
        <v>-7.2098876404494376</v>
      </c>
      <c r="I35" s="20">
        <v>937609.93</v>
      </c>
      <c r="J35" s="40">
        <f t="shared" si="4"/>
        <v>1.8922058131434258E-2</v>
      </c>
      <c r="K35" s="20">
        <f t="shared" si="6"/>
        <v>-751797.73</v>
      </c>
      <c r="L35" s="40">
        <f t="shared" si="5"/>
        <v>-80.182355790536477</v>
      </c>
      <c r="M35" s="73" t="s">
        <v>111</v>
      </c>
    </row>
    <row r="36" spans="1:16384" ht="15" customHeight="1">
      <c r="A36" s="18">
        <v>74</v>
      </c>
      <c r="B36" s="19" t="s">
        <v>50</v>
      </c>
      <c r="C36" s="20">
        <v>14934675.879999999</v>
      </c>
      <c r="D36" s="40">
        <f t="shared" si="1"/>
        <v>0.2814464774611789</v>
      </c>
      <c r="E36" s="20">
        <v>16681145.25</v>
      </c>
      <c r="F36" s="40">
        <f t="shared" si="0"/>
        <v>0.31435898631840797</v>
      </c>
      <c r="G36" s="20">
        <f t="shared" si="2"/>
        <v>-1746469.370000001</v>
      </c>
      <c r="H36" s="40">
        <f t="shared" si="3"/>
        <v>-10.469721016307318</v>
      </c>
      <c r="I36" s="20">
        <v>4316183.8099999996</v>
      </c>
      <c r="J36" s="40">
        <f t="shared" si="4"/>
        <v>8.7105605802164865E-2</v>
      </c>
      <c r="K36" s="20">
        <f t="shared" si="6"/>
        <v>10618492.07</v>
      </c>
      <c r="L36" s="40">
        <f t="shared" si="5"/>
        <v>246.01575228094839</v>
      </c>
      <c r="M36" s="73" t="s">
        <v>112</v>
      </c>
    </row>
    <row r="37" spans="1:16384" s="34" customFormat="1" ht="15" customHeight="1">
      <c r="A37" s="31"/>
      <c r="B37" s="32" t="s">
        <v>75</v>
      </c>
      <c r="C37" s="33">
        <f>+C38+C48+C49++C50+C51+C52+C53+C54</f>
        <v>213871248.65999997</v>
      </c>
      <c r="D37" s="43">
        <f t="shared" si="1"/>
        <v>4.0304396325192213</v>
      </c>
      <c r="E37" s="33">
        <f>+E38+E48+E49++E50+E51+E52+E53+E54</f>
        <v>257576147.82353652</v>
      </c>
      <c r="F37" s="43">
        <f t="shared" si="0"/>
        <v>4.8540658040015172</v>
      </c>
      <c r="G37" s="33">
        <f t="shared" si="2"/>
        <v>-43704899.163536549</v>
      </c>
      <c r="H37" s="43">
        <f t="shared" si="3"/>
        <v>-16.967758673632488</v>
      </c>
      <c r="I37" s="33">
        <f>+I38+I48+I49++I50+I51+I52+I53+I54</f>
        <v>186888892.32800001</v>
      </c>
      <c r="J37" s="43">
        <f t="shared" si="4"/>
        <v>3.7716350601681174</v>
      </c>
      <c r="K37" s="33">
        <f t="shared" si="6"/>
        <v>26982356.331999958</v>
      </c>
      <c r="L37" s="43">
        <f t="shared" si="5"/>
        <v>14.437645809706282</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69018461.060000002</v>
      </c>
      <c r="D38" s="40">
        <f t="shared" si="1"/>
        <v>1.3006645006030455</v>
      </c>
      <c r="E38" s="69">
        <f>SUM(E39:E47)</f>
        <v>82335160.908536494</v>
      </c>
      <c r="F38" s="40">
        <f t="shared" si="0"/>
        <v>1.5516199477713044</v>
      </c>
      <c r="G38" s="20">
        <f t="shared" si="2"/>
        <v>-13316699.848536491</v>
      </c>
      <c r="H38" s="40">
        <f t="shared" si="3"/>
        <v>-16.173770357149834</v>
      </c>
      <c r="I38" s="69">
        <f>SUM(I39:I47)</f>
        <v>62724051.477999985</v>
      </c>
      <c r="J38" s="40">
        <f t="shared" si="4"/>
        <v>1.2658442603160043</v>
      </c>
      <c r="K38" s="20">
        <f t="shared" si="6"/>
        <v>6294409.5820000172</v>
      </c>
      <c r="L38" s="40">
        <f t="shared" si="5"/>
        <v>10.035081334323138</v>
      </c>
      <c r="M38" s="73" t="s">
        <v>114</v>
      </c>
    </row>
    <row r="39" spans="1:16384" ht="15" customHeight="1">
      <c r="A39" s="21">
        <v>411</v>
      </c>
      <c r="B39" s="22" t="s">
        <v>30</v>
      </c>
      <c r="C39" s="23">
        <v>39815049.899999991</v>
      </c>
      <c r="D39" s="41">
        <f t="shared" si="1"/>
        <v>0.75032130823156928</v>
      </c>
      <c r="E39" s="23">
        <v>45943982.058536477</v>
      </c>
      <c r="F39" s="41">
        <f t="shared" si="0"/>
        <v>0.86582206502593995</v>
      </c>
      <c r="G39" s="23">
        <f t="shared" si="2"/>
        <v>-6128932.1585364863</v>
      </c>
      <c r="H39" s="41">
        <f t="shared" si="3"/>
        <v>-13.340010778185743</v>
      </c>
      <c r="I39" s="23">
        <v>36773158.809999987</v>
      </c>
      <c r="J39" s="41">
        <f t="shared" si="4"/>
        <v>0.7421250846599754</v>
      </c>
      <c r="K39" s="23">
        <f t="shared" si="6"/>
        <v>3041891.0900000036</v>
      </c>
      <c r="L39" s="41">
        <f t="shared" si="5"/>
        <v>8.2720418599796801</v>
      </c>
      <c r="M39" s="74" t="s">
        <v>115</v>
      </c>
    </row>
    <row r="40" spans="1:16384" ht="15" customHeight="1">
      <c r="A40" s="21">
        <v>412</v>
      </c>
      <c r="B40" s="22" t="s">
        <v>31</v>
      </c>
      <c r="C40" s="23">
        <v>2490386.9500000002</v>
      </c>
      <c r="D40" s="41">
        <f t="shared" si="1"/>
        <v>4.6931760704055484E-2</v>
      </c>
      <c r="E40" s="23">
        <v>3472793.82</v>
      </c>
      <c r="F40" s="41">
        <f t="shared" si="0"/>
        <v>6.5445383310719127E-2</v>
      </c>
      <c r="G40" s="23">
        <f t="shared" si="2"/>
        <v>-982406.86999999965</v>
      </c>
      <c r="H40" s="41">
        <f t="shared" si="3"/>
        <v>-28.28866097210458</v>
      </c>
      <c r="I40" s="23">
        <v>2650529.46</v>
      </c>
      <c r="J40" s="41">
        <f t="shared" si="4"/>
        <v>5.3490765100151036E-2</v>
      </c>
      <c r="K40" s="23">
        <f t="shared" si="6"/>
        <v>-160142.50999999978</v>
      </c>
      <c r="L40" s="41">
        <f t="shared" si="5"/>
        <v>-6.0419064347996283</v>
      </c>
      <c r="M40" s="74" t="s">
        <v>116</v>
      </c>
    </row>
    <row r="41" spans="1:16384" ht="15" customHeight="1">
      <c r="A41" s="21">
        <v>413</v>
      </c>
      <c r="B41" s="22" t="s">
        <v>76</v>
      </c>
      <c r="C41" s="23">
        <v>6477125.9899999984</v>
      </c>
      <c r="D41" s="41">
        <f t="shared" si="1"/>
        <v>0.12206252807930044</v>
      </c>
      <c r="E41" s="23">
        <v>7389243</v>
      </c>
      <c r="F41" s="41">
        <f t="shared" si="0"/>
        <v>0.13925152645861599</v>
      </c>
      <c r="G41" s="23">
        <f t="shared" si="2"/>
        <v>-912117.01000000164</v>
      </c>
      <c r="H41" s="41">
        <f t="shared" si="3"/>
        <v>-12.343849160191397</v>
      </c>
      <c r="I41" s="23">
        <v>5893521.7800000003</v>
      </c>
      <c r="J41" s="41">
        <f t="shared" si="4"/>
        <v>0.11893811930941678</v>
      </c>
      <c r="K41" s="23">
        <f t="shared" si="6"/>
        <v>583604.2099999981</v>
      </c>
      <c r="L41" s="41">
        <f t="shared" si="5"/>
        <v>9.902469724986716</v>
      </c>
      <c r="M41" s="74" t="s">
        <v>117</v>
      </c>
    </row>
    <row r="42" spans="1:16384" ht="15" customHeight="1">
      <c r="A42" s="21">
        <v>414</v>
      </c>
      <c r="B42" s="22" t="s">
        <v>77</v>
      </c>
      <c r="C42" s="23">
        <v>5875725.2000000011</v>
      </c>
      <c r="D42" s="41">
        <f t="shared" si="1"/>
        <v>0.11072902909693956</v>
      </c>
      <c r="E42" s="23">
        <v>7858655.8500000006</v>
      </c>
      <c r="F42" s="41">
        <f t="shared" si="0"/>
        <v>0.14809769052464949</v>
      </c>
      <c r="G42" s="23">
        <f t="shared" si="2"/>
        <v>-1982930.6499999994</v>
      </c>
      <c r="H42" s="41">
        <f t="shared" si="3"/>
        <v>-25.232440354287803</v>
      </c>
      <c r="I42" s="23">
        <v>4373063.6680000005</v>
      </c>
      <c r="J42" s="41">
        <f t="shared" si="4"/>
        <v>8.8253507445638008E-2</v>
      </c>
      <c r="K42" s="23">
        <f t="shared" si="6"/>
        <v>1502661.5320000006</v>
      </c>
      <c r="L42" s="41">
        <f t="shared" si="5"/>
        <v>34.36175747899037</v>
      </c>
      <c r="M42" s="74" t="s">
        <v>118</v>
      </c>
    </row>
    <row r="43" spans="1:16384" ht="15.75" customHeight="1">
      <c r="A43" s="21">
        <v>415</v>
      </c>
      <c r="B43" s="22" t="s">
        <v>32</v>
      </c>
      <c r="C43" s="23">
        <v>4824587</v>
      </c>
      <c r="D43" s="41">
        <f t="shared" si="1"/>
        <v>9.092015302276496E-2</v>
      </c>
      <c r="E43" s="23">
        <v>5952262.5</v>
      </c>
      <c r="F43" s="41">
        <f t="shared" si="0"/>
        <v>0.11217138738127544</v>
      </c>
      <c r="G43" s="23">
        <f t="shared" si="2"/>
        <v>-1127675.5</v>
      </c>
      <c r="H43" s="41">
        <f t="shared" si="3"/>
        <v>-18.945325411975702</v>
      </c>
      <c r="I43" s="23">
        <v>4811992.8100000005</v>
      </c>
      <c r="J43" s="41">
        <f t="shared" si="4"/>
        <v>9.7111607679820217E-2</v>
      </c>
      <c r="K43" s="23">
        <f t="shared" si="6"/>
        <v>12594.189999999478</v>
      </c>
      <c r="L43" s="41">
        <f t="shared" si="5"/>
        <v>0.26172503778116152</v>
      </c>
      <c r="M43" s="74" t="s">
        <v>119</v>
      </c>
    </row>
    <row r="44" spans="1:16384" ht="15" customHeight="1">
      <c r="A44" s="21">
        <v>416</v>
      </c>
      <c r="B44" s="22" t="s">
        <v>33</v>
      </c>
      <c r="C44" s="23">
        <v>1485373.88</v>
      </c>
      <c r="D44" s="41">
        <f t="shared" si="1"/>
        <v>2.7992120458314482E-2</v>
      </c>
      <c r="E44" s="23">
        <v>1902175.6800000002</v>
      </c>
      <c r="F44" s="41">
        <f t="shared" si="0"/>
        <v>3.5846820443238357E-2</v>
      </c>
      <c r="G44" s="23">
        <f t="shared" si="2"/>
        <v>-416801.80000000028</v>
      </c>
      <c r="H44" s="41">
        <f t="shared" si="3"/>
        <v>-21.911845702916366</v>
      </c>
      <c r="I44" s="23">
        <v>1716488.9099999997</v>
      </c>
      <c r="J44" s="41">
        <f t="shared" si="4"/>
        <v>3.4640741205654919E-2</v>
      </c>
      <c r="K44" s="23">
        <f t="shared" si="6"/>
        <v>-231115.0299999998</v>
      </c>
      <c r="L44" s="41">
        <f t="shared" si="5"/>
        <v>-13.464405662836469</v>
      </c>
      <c r="M44" s="74" t="s">
        <v>120</v>
      </c>
    </row>
    <row r="45" spans="1:16384" ht="15" customHeight="1">
      <c r="A45" s="21">
        <v>417</v>
      </c>
      <c r="B45" s="22" t="s">
        <v>34</v>
      </c>
      <c r="C45" s="23">
        <v>470882.08999999997</v>
      </c>
      <c r="D45" s="41">
        <f t="shared" si="1"/>
        <v>8.8738521408110952E-3</v>
      </c>
      <c r="E45" s="23">
        <v>528723.75</v>
      </c>
      <c r="F45" s="41">
        <f t="shared" si="0"/>
        <v>9.9638879466304852E-3</v>
      </c>
      <c r="G45" s="23">
        <f t="shared" si="2"/>
        <v>-57841.660000000033</v>
      </c>
      <c r="H45" s="41">
        <f t="shared" si="3"/>
        <v>-10.939864154012383</v>
      </c>
      <c r="I45" s="23">
        <v>414431.26000000013</v>
      </c>
      <c r="J45" s="41">
        <f t="shared" si="4"/>
        <v>8.3637045025787508E-3</v>
      </c>
      <c r="K45" s="23">
        <f t="shared" si="6"/>
        <v>56450.829999999842</v>
      </c>
      <c r="L45" s="41">
        <f t="shared" si="5"/>
        <v>13.621277024324812</v>
      </c>
      <c r="M45" s="74" t="s">
        <v>121</v>
      </c>
    </row>
    <row r="46" spans="1:16384" ht="15" customHeight="1">
      <c r="A46" s="21">
        <v>418</v>
      </c>
      <c r="B46" s="22" t="s">
        <v>35</v>
      </c>
      <c r="C46" s="23">
        <v>2191612.3099999996</v>
      </c>
      <c r="D46" s="41">
        <f t="shared" si="1"/>
        <v>4.1301302389567307E-2</v>
      </c>
      <c r="E46" s="23">
        <v>3642592.5</v>
      </c>
      <c r="F46" s="41">
        <f t="shared" si="0"/>
        <v>6.8645267978290361E-2</v>
      </c>
      <c r="G46" s="23">
        <f t="shared" si="2"/>
        <v>-1450980.1900000004</v>
      </c>
      <c r="H46" s="41">
        <f t="shared" si="3"/>
        <v>-39.833722547883141</v>
      </c>
      <c r="I46" s="23">
        <v>1764130.0299999998</v>
      </c>
      <c r="J46" s="41">
        <f t="shared" si="4"/>
        <v>3.560219437849689E-2</v>
      </c>
      <c r="K46" s="23">
        <f t="shared" si="6"/>
        <v>427482.2799999998</v>
      </c>
      <c r="L46" s="41">
        <f t="shared" si="5"/>
        <v>24.231903132446519</v>
      </c>
      <c r="M46" s="74" t="s">
        <v>122</v>
      </c>
    </row>
    <row r="47" spans="1:16384" ht="15" customHeight="1">
      <c r="A47" s="21">
        <v>419</v>
      </c>
      <c r="B47" s="22" t="s">
        <v>36</v>
      </c>
      <c r="C47" s="23">
        <v>5387717.7399999993</v>
      </c>
      <c r="D47" s="41">
        <f t="shared" si="1"/>
        <v>0.10153244647972258</v>
      </c>
      <c r="E47" s="23">
        <v>5644731.75</v>
      </c>
      <c r="F47" s="41">
        <f t="shared" si="0"/>
        <v>0.10637591870194482</v>
      </c>
      <c r="G47" s="23">
        <f t="shared" si="2"/>
        <v>-257014.01000000071</v>
      </c>
      <c r="H47" s="41">
        <f t="shared" si="3"/>
        <v>-4.5531660561195082</v>
      </c>
      <c r="I47" s="23">
        <v>4326734.75</v>
      </c>
      <c r="J47" s="41">
        <f t="shared" si="4"/>
        <v>8.7318536034272462E-2</v>
      </c>
      <c r="K47" s="23">
        <f t="shared" si="6"/>
        <v>1060982.9899999993</v>
      </c>
      <c r="L47" s="41">
        <f t="shared" si="5"/>
        <v>24.521563056297808</v>
      </c>
      <c r="M47" s="74" t="s">
        <v>123</v>
      </c>
    </row>
    <row r="48" spans="1:16384" ht="15" customHeight="1">
      <c r="A48" s="18">
        <v>42</v>
      </c>
      <c r="B48" s="19" t="s">
        <v>37</v>
      </c>
      <c r="C48" s="20">
        <v>301698.74</v>
      </c>
      <c r="D48" s="40">
        <f t="shared" si="1"/>
        <v>5.6855634705261573E-3</v>
      </c>
      <c r="E48" s="20">
        <v>530597.25</v>
      </c>
      <c r="F48" s="40">
        <f t="shared" si="0"/>
        <v>9.999194369063772E-3</v>
      </c>
      <c r="G48" s="20">
        <f t="shared" si="2"/>
        <v>-228898.51</v>
      </c>
      <c r="H48" s="40">
        <f t="shared" si="3"/>
        <v>-43.139784459870455</v>
      </c>
      <c r="I48" s="20">
        <v>295976.39</v>
      </c>
      <c r="J48" s="40">
        <f t="shared" si="4"/>
        <v>5.9731475509352356E-3</v>
      </c>
      <c r="K48" s="20">
        <f t="shared" si="6"/>
        <v>5722.3499999999767</v>
      </c>
      <c r="L48" s="40">
        <f t="shared" si="5"/>
        <v>1.9333805645781297</v>
      </c>
      <c r="M48" s="73" t="s">
        <v>124</v>
      </c>
    </row>
    <row r="49" spans="1:16384" ht="15" customHeight="1">
      <c r="A49" s="18">
        <v>43</v>
      </c>
      <c r="B49" s="19" t="s">
        <v>177</v>
      </c>
      <c r="C49" s="20">
        <v>49888460.280000001</v>
      </c>
      <c r="D49" s="40">
        <f t="shared" si="1"/>
        <v>0.94015642017186796</v>
      </c>
      <c r="E49" s="20">
        <v>52167207.675000004</v>
      </c>
      <c r="F49" s="40">
        <f t="shared" si="0"/>
        <v>0.98309979788557211</v>
      </c>
      <c r="G49" s="20">
        <f t="shared" si="2"/>
        <v>-2278747.3950000033</v>
      </c>
      <c r="H49" s="40">
        <f t="shared" si="3"/>
        <v>-4.3681605678351048</v>
      </c>
      <c r="I49" s="20">
        <v>41043131.719999999</v>
      </c>
      <c r="J49" s="40">
        <f t="shared" si="4"/>
        <v>0.82829810079118227</v>
      </c>
      <c r="K49" s="20">
        <f t="shared" si="6"/>
        <v>8845328.5600000024</v>
      </c>
      <c r="L49" s="40">
        <f t="shared" si="5"/>
        <v>21.551300276849346</v>
      </c>
      <c r="M49" s="73" t="s">
        <v>130</v>
      </c>
    </row>
    <row r="50" spans="1:16384" ht="15" customHeight="1">
      <c r="A50" s="18">
        <v>44</v>
      </c>
      <c r="B50" s="19" t="s">
        <v>67</v>
      </c>
      <c r="C50" s="20">
        <v>67209792.75</v>
      </c>
      <c r="D50" s="40">
        <f t="shared" si="1"/>
        <v>1.2665798422659431</v>
      </c>
      <c r="E50" s="20">
        <v>102529371.49500002</v>
      </c>
      <c r="F50" s="40">
        <f t="shared" si="0"/>
        <v>1.9321832408977841</v>
      </c>
      <c r="G50" s="20">
        <f t="shared" si="2"/>
        <v>-35319578.74500002</v>
      </c>
      <c r="H50" s="40">
        <f t="shared" si="3"/>
        <v>-34.448254417245138</v>
      </c>
      <c r="I50" s="20">
        <v>45547124.680000007</v>
      </c>
      <c r="J50" s="40">
        <f t="shared" si="4"/>
        <v>0.91919391352291258</v>
      </c>
      <c r="K50" s="20">
        <f t="shared" si="6"/>
        <v>21662668.069999993</v>
      </c>
      <c r="L50" s="40">
        <f t="shared" si="5"/>
        <v>47.561000221628007</v>
      </c>
      <c r="M50" s="73" t="s">
        <v>131</v>
      </c>
    </row>
    <row r="51" spans="1:16384" ht="15" customHeight="1">
      <c r="A51" s="18">
        <v>45</v>
      </c>
      <c r="B51" s="19" t="s">
        <v>44</v>
      </c>
      <c r="C51" s="20">
        <v>2101358.56</v>
      </c>
      <c r="D51" s="40">
        <f t="shared" si="1"/>
        <v>3.9600455299261268E-2</v>
      </c>
      <c r="E51" s="20">
        <v>1305000</v>
      </c>
      <c r="F51" s="40">
        <f t="shared" si="0"/>
        <v>2.4592944369063771E-2</v>
      </c>
      <c r="G51" s="20">
        <f t="shared" si="2"/>
        <v>796358.56</v>
      </c>
      <c r="H51" s="40">
        <f t="shared" si="3"/>
        <v>61.023644444444471</v>
      </c>
      <c r="I51" s="20">
        <v>2771946.01</v>
      </c>
      <c r="J51" s="40">
        <f t="shared" si="4"/>
        <v>5.5941092196428899E-2</v>
      </c>
      <c r="K51" s="20">
        <f t="shared" si="6"/>
        <v>-670587.44999999972</v>
      </c>
      <c r="L51" s="40">
        <f t="shared" si="5"/>
        <v>-24.191937634456295</v>
      </c>
      <c r="M51" s="73" t="s">
        <v>132</v>
      </c>
    </row>
    <row r="52" spans="1:16384" ht="15" customHeight="1">
      <c r="A52" s="18">
        <v>462</v>
      </c>
      <c r="B52" s="19" t="s">
        <v>45</v>
      </c>
      <c r="C52" s="20">
        <v>0</v>
      </c>
      <c r="D52" s="40">
        <f t="shared" si="1"/>
        <v>0</v>
      </c>
      <c r="E52" s="20">
        <v>0</v>
      </c>
      <c r="F52" s="40">
        <f t="shared" si="0"/>
        <v>0</v>
      </c>
      <c r="G52" s="20">
        <f t="shared" si="2"/>
        <v>0</v>
      </c>
      <c r="H52" s="40" t="e">
        <f t="shared" si="3"/>
        <v>#DIV/0!</v>
      </c>
      <c r="I52" s="20">
        <v>0</v>
      </c>
      <c r="J52" s="40">
        <f t="shared" si="4"/>
        <v>0</v>
      </c>
      <c r="K52" s="20">
        <f t="shared" si="6"/>
        <v>0</v>
      </c>
      <c r="L52" s="40" t="e">
        <f t="shared" si="5"/>
        <v>#DIV/0!</v>
      </c>
      <c r="M52" s="73" t="s">
        <v>133</v>
      </c>
    </row>
    <row r="53" spans="1:16384" ht="15" customHeight="1">
      <c r="A53" s="18">
        <v>463</v>
      </c>
      <c r="B53" s="19" t="s">
        <v>46</v>
      </c>
      <c r="C53" s="20">
        <v>23441820.129999999</v>
      </c>
      <c r="D53" s="40">
        <f>+C53/$C$2*100</f>
        <v>0.4417650408940148</v>
      </c>
      <c r="E53" s="20">
        <v>16105830.495000001</v>
      </c>
      <c r="F53" s="40">
        <f>+E53/$E$2*100</f>
        <v>0.30351708305065583</v>
      </c>
      <c r="G53" s="20">
        <f>+C53-E53</f>
        <v>7335989.6349999979</v>
      </c>
      <c r="H53" s="40">
        <f>+C53/E53*100-100</f>
        <v>45.548657905455002</v>
      </c>
      <c r="I53" s="20">
        <v>33027672.68</v>
      </c>
      <c r="J53" s="40">
        <v>0</v>
      </c>
      <c r="K53" s="20">
        <f>+C53-I53</f>
        <v>-9585852.5500000007</v>
      </c>
      <c r="L53" s="40">
        <f>+C53/I53*100-100</f>
        <v>-29.023699740747219</v>
      </c>
      <c r="M53" s="73" t="s">
        <v>134</v>
      </c>
    </row>
    <row r="54" spans="1:16384" ht="15" customHeight="1">
      <c r="A54" s="18">
        <v>47</v>
      </c>
      <c r="B54" s="19" t="s">
        <v>47</v>
      </c>
      <c r="C54" s="20">
        <v>1909657.1400000001</v>
      </c>
      <c r="D54" s="40">
        <f t="shared" si="1"/>
        <v>3.5987809814563551E-2</v>
      </c>
      <c r="E54" s="20">
        <v>2602980</v>
      </c>
      <c r="F54" s="40">
        <f t="shared" si="0"/>
        <v>4.9053595658073268E-2</v>
      </c>
      <c r="G54" s="20">
        <f t="shared" si="2"/>
        <v>-693322.85999999987</v>
      </c>
      <c r="H54" s="40">
        <f t="shared" si="3"/>
        <v>-26.635735195814021</v>
      </c>
      <c r="I54" s="20">
        <v>1478989.3700000003</v>
      </c>
      <c r="J54" s="40">
        <f t="shared" si="4"/>
        <v>2.984772445286852E-2</v>
      </c>
      <c r="K54" s="20">
        <f t="shared" si="6"/>
        <v>430667.76999999979</v>
      </c>
      <c r="L54" s="40">
        <f t="shared" si="5"/>
        <v>29.119057833390627</v>
      </c>
      <c r="M54" s="73" t="s">
        <v>135</v>
      </c>
    </row>
    <row r="55" spans="1:16384" s="34" customFormat="1" ht="15" customHeight="1">
      <c r="A55" s="31"/>
      <c r="B55" s="32" t="s">
        <v>80</v>
      </c>
      <c r="C55" s="33">
        <f>+C6-C37</f>
        <v>-24563392.370000005</v>
      </c>
      <c r="D55" s="43">
        <f t="shared" si="1"/>
        <v>-0.46290125829187401</v>
      </c>
      <c r="E55" s="33">
        <f>+E6-E37</f>
        <v>-76146712.923536509</v>
      </c>
      <c r="F55" s="43">
        <f t="shared" si="0"/>
        <v>-1.434997605222684</v>
      </c>
      <c r="G55" s="33">
        <f t="shared" si="2"/>
        <v>51583320.553536505</v>
      </c>
      <c r="H55" s="43">
        <f t="shared" si="3"/>
        <v>-67.742018759673073</v>
      </c>
      <c r="I55" s="33">
        <f>+I6-I37</f>
        <v>4190373.8370000422</v>
      </c>
      <c r="J55" s="43">
        <f t="shared" si="4"/>
        <v>8.4566614323459674E-2</v>
      </c>
      <c r="K55" s="33">
        <f t="shared" si="6"/>
        <v>-28753766.207000047</v>
      </c>
      <c r="L55" s="43">
        <f t="shared" si="5"/>
        <v>-686.18618112567594</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-24563392.370000005</v>
      </c>
      <c r="D57" s="43">
        <f t="shared" si="1"/>
        <v>-0.46290125829187401</v>
      </c>
      <c r="E57" s="33">
        <f>+E55-E56</f>
        <v>-76146712.923536509</v>
      </c>
      <c r="F57" s="43">
        <f t="shared" si="0"/>
        <v>-1.434997605222684</v>
      </c>
      <c r="G57" s="33">
        <f t="shared" si="2"/>
        <v>51583320.553536505</v>
      </c>
      <c r="H57" s="43">
        <f t="shared" si="3"/>
        <v>-67.742018759673073</v>
      </c>
      <c r="I57" s="33">
        <f>+I55-I56</f>
        <v>4190373.8370000422</v>
      </c>
      <c r="J57" s="43">
        <f t="shared" si="4"/>
        <v>8.4566614323459674E-2</v>
      </c>
      <c r="K57" s="33">
        <f t="shared" si="6"/>
        <v>-28753766.207000047</v>
      </c>
      <c r="L57" s="43">
        <f t="shared" si="5"/>
        <v>-686.18618112567594</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-23078018.490000006</v>
      </c>
      <c r="D58" s="43">
        <f t="shared" si="1"/>
        <v>-0.43490913783355956</v>
      </c>
      <c r="E58" s="33">
        <f>+E57+E44</f>
        <v>-74244537.243536502</v>
      </c>
      <c r="F58" s="43">
        <f t="shared" si="0"/>
        <v>-1.3991507847794455</v>
      </c>
      <c r="G58" s="33">
        <f t="shared" si="2"/>
        <v>51166518.753536493</v>
      </c>
      <c r="H58" s="43">
        <f t="shared" si="3"/>
        <v>-68.916206704474945</v>
      </c>
      <c r="I58" s="33">
        <f>+I57+I44</f>
        <v>5906862.7470000423</v>
      </c>
      <c r="J58" s="43">
        <f t="shared" si="4"/>
        <v>0.1192073555291146</v>
      </c>
      <c r="K58" s="33">
        <f t="shared" si="6"/>
        <v>-28984881.237000048</v>
      </c>
      <c r="L58" s="43">
        <f t="shared" si="5"/>
        <v>-490.69840418622886</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42646400.379999995</v>
      </c>
      <c r="D59" s="43">
        <f t="shared" si="1"/>
        <v>0.80367858397406899</v>
      </c>
      <c r="E59" s="33">
        <f>+E6-(E37-E50)</f>
        <v>26382658.571463495</v>
      </c>
      <c r="F59" s="43">
        <f t="shared" si="0"/>
        <v>0.49718563567509977</v>
      </c>
      <c r="G59" s="33">
        <f t="shared" si="2"/>
        <v>16263741.8085365</v>
      </c>
      <c r="H59" s="43">
        <f t="shared" si="3"/>
        <v>61.645575878876713</v>
      </c>
      <c r="I59" s="33">
        <f>+I6-(I37-I50)</f>
        <v>49737498.517000049</v>
      </c>
      <c r="J59" s="43">
        <f t="shared" si="4"/>
        <v>1.0037605278463722</v>
      </c>
      <c r="K59" s="33">
        <f t="shared" si="6"/>
        <v>-7091098.1370000541</v>
      </c>
      <c r="L59" s="43">
        <f t="shared" si="5"/>
        <v>-14.257046189358221</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8629751.8599999994</v>
      </c>
      <c r="D60" s="43">
        <f t="shared" si="1"/>
        <v>0.16262912445349012</v>
      </c>
      <c r="E60" s="33">
        <f>+E61+E62</f>
        <v>9044247</v>
      </c>
      <c r="F60" s="43">
        <f t="shared" si="0"/>
        <v>0.17044035504296698</v>
      </c>
      <c r="G60" s="33">
        <f t="shared" si="2"/>
        <v>-414495.1400000006</v>
      </c>
      <c r="H60" s="43">
        <f t="shared" si="3"/>
        <v>-4.5829701466578712</v>
      </c>
      <c r="I60" s="33">
        <f>+I61+I62+I63</f>
        <v>7931502.2599999988</v>
      </c>
      <c r="J60" s="43">
        <f t="shared" si="4"/>
        <v>0.16006693405361244</v>
      </c>
      <c r="K60" s="33">
        <f t="shared" si="6"/>
        <v>698249.60000000056</v>
      </c>
      <c r="L60" s="43">
        <f t="shared" si="5"/>
        <v>8.8034974600133467</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6241279.2699999996</v>
      </c>
      <c r="D61" s="41">
        <f t="shared" si="1"/>
        <v>0.11761795699532639</v>
      </c>
      <c r="E61" s="23">
        <v>6729466.5</v>
      </c>
      <c r="F61" s="41">
        <f t="shared" si="0"/>
        <v>0.1268179274084125</v>
      </c>
      <c r="G61" s="23">
        <f t="shared" si="2"/>
        <v>-488187.23000000045</v>
      </c>
      <c r="H61" s="41">
        <f t="shared" si="3"/>
        <v>-7.2544715097400427</v>
      </c>
      <c r="I61" s="23">
        <v>5541533.0599999987</v>
      </c>
      <c r="J61" s="41">
        <f t="shared" si="4"/>
        <v>0.11183457783833918</v>
      </c>
      <c r="K61" s="23">
        <f t="shared" si="6"/>
        <v>699746.21000000089</v>
      </c>
      <c r="L61" s="41">
        <f t="shared" si="5"/>
        <v>12.627303715842146</v>
      </c>
      <c r="M61" s="74" t="s">
        <v>142</v>
      </c>
    </row>
    <row r="62" spans="1:16384" ht="15" customHeight="1">
      <c r="A62" s="21">
        <v>4612</v>
      </c>
      <c r="B62" s="22" t="s">
        <v>54</v>
      </c>
      <c r="C62" s="23">
        <v>2388472.5900000003</v>
      </c>
      <c r="D62" s="41">
        <f t="shared" si="1"/>
        <v>4.5011167458163734E-2</v>
      </c>
      <c r="E62" s="23">
        <v>2314780.5</v>
      </c>
      <c r="F62" s="41">
        <f t="shared" si="0"/>
        <v>4.3622427634554498E-2</v>
      </c>
      <c r="G62" s="23">
        <f t="shared" si="2"/>
        <v>73692.090000000317</v>
      </c>
      <c r="H62" s="41">
        <f t="shared" si="3"/>
        <v>3.1835454808782231</v>
      </c>
      <c r="I62" s="23">
        <v>2389969.2000000002</v>
      </c>
      <c r="J62" s="41">
        <f t="shared" si="4"/>
        <v>4.8232356215273268E-2</v>
      </c>
      <c r="K62" s="23">
        <f t="shared" si="6"/>
        <v>-1496.6099999998696</v>
      </c>
      <c r="L62" s="41">
        <f t="shared" si="5"/>
        <v>-6.2620472263816396E-2</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-33193144.230000004</v>
      </c>
      <c r="D65" s="43">
        <f t="shared" si="1"/>
        <v>-0.6255303827453641</v>
      </c>
      <c r="E65" s="33">
        <f>+E57-E60-E64</f>
        <v>-85190959.923536509</v>
      </c>
      <c r="F65" s="43">
        <f t="shared" si="25"/>
        <v>-1.6054379602656512</v>
      </c>
      <c r="G65" s="33">
        <f t="shared" ref="G65:G71" si="26">+C65-E65</f>
        <v>51997815.693536505</v>
      </c>
      <c r="H65" s="43">
        <f t="shared" ref="H65:H71" si="27">+C65/E65*100-100</f>
        <v>-61.036776367125526</v>
      </c>
      <c r="I65" s="33">
        <f>+I57-I60-I64</f>
        <v>-3741128.4229999566</v>
      </c>
      <c r="J65" s="43">
        <f t="shared" si="4"/>
        <v>-7.5500319730152768E-2</v>
      </c>
      <c r="K65" s="33">
        <f t="shared" ref="K65:K71" si="28">+C65-I65</f>
        <v>-29452015.807000048</v>
      </c>
      <c r="L65" s="43">
        <f t="shared" ref="L65:L71" si="29">+C65/I65*100-100</f>
        <v>787.24952679873275</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33193144.230000004</v>
      </c>
      <c r="D66" s="43">
        <f t="shared" ref="D66:D71" si="30">+C66/$C$2*100</f>
        <v>0.6255303827453641</v>
      </c>
      <c r="E66" s="33">
        <f>+SUM(E67:E71)</f>
        <v>85190959.923536509</v>
      </c>
      <c r="F66" s="43">
        <f t="shared" si="25"/>
        <v>1.6054379602656512</v>
      </c>
      <c r="G66" s="33">
        <f t="shared" si="26"/>
        <v>-51997815.693536505</v>
      </c>
      <c r="H66" s="43">
        <f t="shared" si="27"/>
        <v>-61.036776367125526</v>
      </c>
      <c r="I66" s="33">
        <f>+SUM(I67:I71)</f>
        <v>3741128.4229999557</v>
      </c>
      <c r="J66" s="43">
        <f t="shared" ref="J66:J71" si="31">+I66/$I$2*100</f>
        <v>7.5500319730152754E-2</v>
      </c>
      <c r="K66" s="33">
        <f t="shared" si="28"/>
        <v>29452015.807000048</v>
      </c>
      <c r="L66" s="43">
        <f t="shared" si="29"/>
        <v>787.24952679873286</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3417189.8000000003</v>
      </c>
      <c r="D67" s="41">
        <f t="shared" si="30"/>
        <v>6.4397516206844571E-2</v>
      </c>
      <c r="E67" s="23">
        <v>6322500</v>
      </c>
      <c r="F67" s="41">
        <f t="shared" si="25"/>
        <v>0.11914857530529173</v>
      </c>
      <c r="G67" s="23">
        <f t="shared" si="26"/>
        <v>-2905310.1999999997</v>
      </c>
      <c r="H67" s="41">
        <f t="shared" si="27"/>
        <v>-45.951920917358635</v>
      </c>
      <c r="I67" s="70">
        <v>7927909.669999999</v>
      </c>
      <c r="J67" s="41">
        <f t="shared" si="31"/>
        <v>0.15999443141189831</v>
      </c>
      <c r="K67" s="23">
        <f t="shared" si="28"/>
        <v>-4510719.8699999992</v>
      </c>
      <c r="L67" s="41">
        <f t="shared" si="29"/>
        <v>-56.896711210888448</v>
      </c>
      <c r="M67" s="74" t="s">
        <v>147</v>
      </c>
    </row>
    <row r="68" spans="1:16384" ht="15" customHeight="1">
      <c r="A68" s="21">
        <v>7512</v>
      </c>
      <c r="B68" s="22" t="s">
        <v>49</v>
      </c>
      <c r="C68" s="23">
        <v>1925145.97</v>
      </c>
      <c r="D68" s="41">
        <f t="shared" si="30"/>
        <v>3.6279699419568823E-2</v>
      </c>
      <c r="E68" s="23">
        <v>2771910.75</v>
      </c>
      <c r="F68" s="41">
        <f t="shared" si="25"/>
        <v>5.2237124038896424E-2</v>
      </c>
      <c r="G68" s="23">
        <f t="shared" si="26"/>
        <v>-846764.78</v>
      </c>
      <c r="H68" s="41">
        <f t="shared" si="27"/>
        <v>-30.548053540324133</v>
      </c>
      <c r="I68" s="70">
        <v>1974683.5999999999</v>
      </c>
      <c r="J68" s="41">
        <f t="shared" si="31"/>
        <v>3.9851410138531565E-2</v>
      </c>
      <c r="K68" s="23">
        <f t="shared" si="28"/>
        <v>-49537.629999999888</v>
      </c>
      <c r="L68" s="41">
        <f t="shared" si="29"/>
        <v>-2.5086363202692326</v>
      </c>
      <c r="M68" s="74" t="s">
        <v>148</v>
      </c>
    </row>
    <row r="69" spans="1:16384" ht="15" customHeight="1">
      <c r="A69" s="18">
        <v>72</v>
      </c>
      <c r="B69" s="19" t="s">
        <v>176</v>
      </c>
      <c r="C69" s="20">
        <v>19413065.999999996</v>
      </c>
      <c r="D69" s="40">
        <f t="shared" si="30"/>
        <v>0.36584249208502934</v>
      </c>
      <c r="E69" s="20">
        <v>14772291</v>
      </c>
      <c r="F69" s="40">
        <f t="shared" si="25"/>
        <v>0.27838630710085932</v>
      </c>
      <c r="G69" s="20">
        <f t="shared" si="26"/>
        <v>4640774.9999999963</v>
      </c>
      <c r="H69" s="40">
        <f t="shared" si="27"/>
        <v>31.415404692474539</v>
      </c>
      <c r="I69" s="69">
        <v>7283051.9700000007</v>
      </c>
      <c r="J69" s="40">
        <f t="shared" si="31"/>
        <v>0.14698045353529565</v>
      </c>
      <c r="K69" s="20">
        <f t="shared" si="28"/>
        <v>12130014.029999996</v>
      </c>
      <c r="L69" s="40">
        <f t="shared" si="29"/>
        <v>166.55124911871246</v>
      </c>
      <c r="M69" s="73" t="s">
        <v>149</v>
      </c>
    </row>
    <row r="70" spans="1:16384" ht="15" customHeight="1">
      <c r="A70" s="28"/>
      <c r="B70" s="29" t="s">
        <v>155</v>
      </c>
      <c r="C70" s="30">
        <v>5123936.7300000004</v>
      </c>
      <c r="D70" s="40">
        <f t="shared" si="30"/>
        <v>9.6561449004975139E-2</v>
      </c>
      <c r="E70" s="30">
        <v>5212470</v>
      </c>
      <c r="F70" s="40">
        <f t="shared" ref="F70" si="32">+E70/$E$2*100</f>
        <v>9.8229873360470385E-2</v>
      </c>
      <c r="G70" s="20">
        <f t="shared" ref="G70" si="33">+C70-E70</f>
        <v>-88533.269999999553</v>
      </c>
      <c r="H70" s="40">
        <f t="shared" ref="H70" si="34">+C70/E70*100-100</f>
        <v>-1.6984897754807093</v>
      </c>
      <c r="I70" s="71">
        <v>5378709.6899999995</v>
      </c>
      <c r="J70" s="40">
        <f t="shared" ref="J70" si="35">+I70/$I$2*100</f>
        <v>0.10854861298908038</v>
      </c>
      <c r="K70" s="20">
        <f t="shared" ref="K70" si="36">+C70-I70</f>
        <v>-254772.95999999903</v>
      </c>
      <c r="L70" s="40">
        <f t="shared" ref="L70" si="37">+C70/I70*100-100</f>
        <v>-4.7366929000401115</v>
      </c>
      <c r="M70" s="76" t="s">
        <v>156</v>
      </c>
    </row>
    <row r="71" spans="1:16384" ht="15" customHeight="1" thickBot="1">
      <c r="A71" s="24"/>
      <c r="B71" s="25" t="s">
        <v>51</v>
      </c>
      <c r="C71" s="26">
        <f>+-C65-SUM(C67:C70)</f>
        <v>3313805.7300000079</v>
      </c>
      <c r="D71" s="42">
        <f t="shared" si="30"/>
        <v>6.2449226028946328E-2</v>
      </c>
      <c r="E71" s="26">
        <f>+-E65-SUM(E67:E70)</f>
        <v>56111788.173536509</v>
      </c>
      <c r="F71" s="42">
        <f t="shared" si="25"/>
        <v>1.057436080460133</v>
      </c>
      <c r="G71" s="26">
        <f t="shared" si="26"/>
        <v>-52797982.443536505</v>
      </c>
      <c r="H71" s="42">
        <f t="shared" si="27"/>
        <v>-94.09427887104323</v>
      </c>
      <c r="I71" s="26">
        <f>+-I65-SUM(I67:I70)</f>
        <v>-18823226.507000044</v>
      </c>
      <c r="J71" s="42">
        <f t="shared" si="31"/>
        <v>-0.37987458834465315</v>
      </c>
      <c r="K71" s="26">
        <f t="shared" si="28"/>
        <v>22137032.237000052</v>
      </c>
      <c r="L71" s="42">
        <f t="shared" si="29"/>
        <v>-117.60487623504747</v>
      </c>
      <c r="M71" s="77" t="s">
        <v>150</v>
      </c>
    </row>
    <row r="72" spans="1:16384" ht="13.5" customHeight="1"/>
    <row r="76" spans="1:16384">
      <c r="G76" s="88"/>
    </row>
    <row r="78" spans="1:16384">
      <c r="J78" s="89"/>
    </row>
  </sheetData>
  <sheetProtection algorithmName="SHA-512" hashValue="SDDlo+De+EkwPaFseoVNyqU8eCDmEKVJ8fidoLkbCB9dLl+pyMFFNzLaTtOgtSlbVOTnHYX7eMPR+NG76NL4hQ==" saltValue="uPswmr0iwj0id7n0N69q8A=="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62"/>
  <sheetViews>
    <sheetView zoomScale="90" zoomScaleNormal="90" zoomScaleSheetLayoutView="90" workbookViewId="0">
      <pane ySplit="5" topLeftCell="A6" activePane="bottomLeft" state="frozen"/>
      <selection activeCell="G14" sqref="G14"/>
      <selection pane="bottomLeft" activeCell="H24" sqref="H24"/>
    </sheetView>
  </sheetViews>
  <sheetFormatPr defaultColWidth="9.140625" defaultRowHeight="13.5"/>
  <cols>
    <col min="1" max="1" width="12.7109375" style="4" customWidth="1"/>
    <col min="2" max="2" width="61.28515625" style="4" customWidth="1"/>
    <col min="3" max="3" width="9.140625" style="6"/>
    <col min="4" max="4" width="9.140625" style="4"/>
    <col min="5" max="5" width="9.140625" style="6"/>
    <col min="6" max="6" width="10" style="7" customWidth="1"/>
    <col min="7" max="7" width="10.85546875" style="6" customWidth="1"/>
    <col min="8" max="8" width="11.42578125" style="7" customWidth="1"/>
    <col min="9" max="9" width="9.140625" style="6"/>
    <col min="10" max="10" width="11.85546875" style="7" customWidth="1"/>
    <col min="11" max="11" width="11.28515625" style="6" customWidth="1"/>
    <col min="12" max="12" width="11.7109375" style="7" customWidth="1"/>
    <col min="13" max="13" width="53.85546875" style="4" customWidth="1"/>
    <col min="14" max="14" width="9.140625" style="1"/>
    <col min="15" max="15" width="12.140625" style="1" bestFit="1" customWidth="1"/>
    <col min="16" max="17" width="12.7109375" style="1" bestFit="1" customWidth="1"/>
    <col min="18" max="18" width="10.42578125" style="1" bestFit="1" customWidth="1"/>
    <col min="19" max="16384" width="9.140625" style="1"/>
  </cols>
  <sheetData>
    <row r="1" spans="1:16357" ht="18.75" customHeight="1" thickBot="1">
      <c r="B1" s="5"/>
      <c r="M1" s="5"/>
    </row>
    <row r="2" spans="1:16357" ht="15.75" customHeight="1" thickBot="1">
      <c r="A2" s="8" t="s">
        <v>59</v>
      </c>
      <c r="B2" s="8"/>
      <c r="C2" s="94">
        <f>'Centralna država-ek klas'!C2:D2</f>
        <v>5306400000</v>
      </c>
      <c r="D2" s="95"/>
      <c r="E2" s="94">
        <f>'Centralna država-ek klas'!E2:F2</f>
        <v>5306400000</v>
      </c>
      <c r="F2" s="95"/>
      <c r="G2" s="9"/>
      <c r="H2" s="10"/>
      <c r="I2" s="94">
        <v>4955116000</v>
      </c>
      <c r="J2" s="95"/>
      <c r="K2" s="9"/>
      <c r="L2" s="10"/>
      <c r="M2" s="8" t="s">
        <v>81</v>
      </c>
    </row>
    <row r="3" spans="1:16357" ht="15" customHeight="1" thickBot="1">
      <c r="A3" s="8"/>
      <c r="B3" s="8"/>
      <c r="C3" s="11"/>
      <c r="D3" s="8"/>
      <c r="E3" s="11"/>
      <c r="F3" s="10"/>
      <c r="G3" s="11"/>
      <c r="H3" s="10"/>
      <c r="I3" s="11"/>
      <c r="J3" s="10"/>
      <c r="K3" s="11"/>
      <c r="L3" s="10"/>
      <c r="M3" s="8"/>
    </row>
    <row r="4" spans="1:16357" ht="15" customHeight="1">
      <c r="A4" s="100" t="s">
        <v>73</v>
      </c>
      <c r="B4" s="98" t="s">
        <v>74</v>
      </c>
      <c r="C4" s="104" t="s">
        <v>188</v>
      </c>
      <c r="D4" s="105"/>
      <c r="E4" s="102" t="s">
        <v>189</v>
      </c>
      <c r="F4" s="103"/>
      <c r="G4" s="102" t="s">
        <v>175</v>
      </c>
      <c r="H4" s="103"/>
      <c r="I4" s="102" t="s">
        <v>191</v>
      </c>
      <c r="J4" s="103"/>
      <c r="K4" s="102" t="s">
        <v>175</v>
      </c>
      <c r="L4" s="103"/>
      <c r="M4" s="96" t="s">
        <v>151</v>
      </c>
    </row>
    <row r="5" spans="1:16357" ht="24" customHeight="1">
      <c r="A5" s="101"/>
      <c r="B5" s="99"/>
      <c r="C5" s="12" t="s">
        <v>63</v>
      </c>
      <c r="D5" s="13" t="s">
        <v>57</v>
      </c>
      <c r="E5" s="12" t="s">
        <v>63</v>
      </c>
      <c r="F5" s="13" t="s">
        <v>57</v>
      </c>
      <c r="G5" s="12" t="s">
        <v>66</v>
      </c>
      <c r="H5" s="13" t="s">
        <v>64</v>
      </c>
      <c r="I5" s="12" t="s">
        <v>63</v>
      </c>
      <c r="J5" s="14" t="s">
        <v>57</v>
      </c>
      <c r="K5" s="12" t="s">
        <v>63</v>
      </c>
      <c r="L5" s="14" t="s">
        <v>64</v>
      </c>
      <c r="M5" s="97"/>
    </row>
    <row r="6" spans="1:16357" s="38" customFormat="1" ht="15" customHeight="1">
      <c r="A6" s="35"/>
      <c r="B6" s="36" t="s">
        <v>52</v>
      </c>
      <c r="C6" s="37">
        <f>+C7+C17+C22+C23+C24+C25+C26</f>
        <v>1648563454.9700003</v>
      </c>
      <c r="D6" s="44">
        <f>+C6/$C$2*100</f>
        <v>31.067455430612096</v>
      </c>
      <c r="E6" s="37">
        <f>+E7+E17+E22+E23+E24+E25+E26</f>
        <v>1571118972.1838918</v>
      </c>
      <c r="F6" s="44">
        <f t="shared" ref="F6:F52" si="0">+E6/$E$2*100</f>
        <v>29.608001134175559</v>
      </c>
      <c r="G6" s="37">
        <f>+C6-E6</f>
        <v>77444482.786108494</v>
      </c>
      <c r="H6" s="44">
        <f>+C6/E6*100-100</f>
        <v>4.9292564189749868</v>
      </c>
      <c r="I6" s="37">
        <f>+I7+I17+I22+I23+I24+I25+I26</f>
        <v>1535449422.675</v>
      </c>
      <c r="J6" s="44">
        <f>+I6/$I$2*100</f>
        <v>30.987153936961313</v>
      </c>
      <c r="K6" s="37">
        <f>+C6-I6</f>
        <v>113114032.29500031</v>
      </c>
      <c r="L6" s="44">
        <f>+C6/I6*100-100</f>
        <v>7.3668354440446109</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1152064732.98</v>
      </c>
      <c r="D7" s="40">
        <f t="shared" ref="D7:D55" si="1">+C7/$C$2*100</f>
        <v>21.710853553821803</v>
      </c>
      <c r="E7" s="20">
        <f>+SUM(E8:E16)</f>
        <v>1051835088.4822929</v>
      </c>
      <c r="F7" s="40">
        <f t="shared" si="0"/>
        <v>19.82200905476958</v>
      </c>
      <c r="G7" s="20">
        <f t="shared" ref="G7:G54" si="2">+C7-E7</f>
        <v>100229644.49770713</v>
      </c>
      <c r="H7" s="40">
        <f t="shared" ref="H7:H54" si="3">+C7/E7*100-100</f>
        <v>9.5290265171063879</v>
      </c>
      <c r="I7" s="20">
        <f>+SUM(I8:I16)</f>
        <v>995039632.48500001</v>
      </c>
      <c r="J7" s="40">
        <f t="shared" ref="J7:J55" si="4">+I7/$I$2*100</f>
        <v>20.081056275675486</v>
      </c>
      <c r="K7" s="20">
        <f t="shared" ref="K7:K54" si="5">+C7-I7</f>
        <v>157025100.495</v>
      </c>
      <c r="L7" s="40">
        <f t="shared" ref="L7:L54" si="6">+C7/I7*100-100</f>
        <v>15.780788560436278</v>
      </c>
      <c r="M7" s="73" t="s">
        <v>82</v>
      </c>
    </row>
    <row r="8" spans="1:16357" ht="15" customHeight="1">
      <c r="A8" s="21">
        <v>7111</v>
      </c>
      <c r="B8" s="22" t="s">
        <v>2</v>
      </c>
      <c r="C8" s="23">
        <f>+'Centralna država-ek klas'!C8+'Lokalna država-ek klas '!C8</f>
        <v>94563714.310000002</v>
      </c>
      <c r="D8" s="41">
        <f t="shared" si="1"/>
        <v>1.7820690922282529</v>
      </c>
      <c r="E8" s="23">
        <f>+'Centralna država-ek klas'!E8+'Lokalna država-ek klas '!E8</f>
        <v>122161268.9827456</v>
      </c>
      <c r="F8" s="41">
        <f t="shared" si="0"/>
        <v>2.3021496491547113</v>
      </c>
      <c r="G8" s="23">
        <f t="shared" si="2"/>
        <v>-27597554.6727456</v>
      </c>
      <c r="H8" s="41">
        <f t="shared" si="3"/>
        <v>-22.59108382104607</v>
      </c>
      <c r="I8" s="23">
        <f>+'Centralna država-ek klas'!I8+'Lokalna država-ek klas '!I8</f>
        <v>126232484.75</v>
      </c>
      <c r="J8" s="41">
        <f t="shared" si="4"/>
        <v>2.547518256888436</v>
      </c>
      <c r="K8" s="23">
        <f t="shared" si="5"/>
        <v>-31668770.439999998</v>
      </c>
      <c r="L8" s="41">
        <f t="shared" si="6"/>
        <v>-25.087655133081739</v>
      </c>
      <c r="M8" s="74" t="s">
        <v>83</v>
      </c>
      <c r="P8" s="90"/>
      <c r="Q8" s="90"/>
      <c r="R8" s="90"/>
    </row>
    <row r="9" spans="1:16357" ht="15" customHeight="1">
      <c r="A9" s="21">
        <v>7112</v>
      </c>
      <c r="B9" s="22" t="s">
        <v>3</v>
      </c>
      <c r="C9" s="23">
        <f>+'Centralna država-ek klas'!C9</f>
        <v>82039204.149999991</v>
      </c>
      <c r="D9" s="41">
        <f t="shared" si="1"/>
        <v>1.5460425929066786</v>
      </c>
      <c r="E9" s="23">
        <f>+'Centralna država-ek klas'!E9</f>
        <v>76978068.161839455</v>
      </c>
      <c r="F9" s="41">
        <f t="shared" si="0"/>
        <v>1.4506646344384038</v>
      </c>
      <c r="G9" s="23">
        <f t="shared" si="2"/>
        <v>5061135.9881605357</v>
      </c>
      <c r="H9" s="41">
        <f t="shared" si="3"/>
        <v>6.5747765682037596</v>
      </c>
      <c r="I9" s="23">
        <f>+'Centralna država-ek klas'!I9</f>
        <v>69932707.189999998</v>
      </c>
      <c r="J9" s="41">
        <f t="shared" si="4"/>
        <v>1.4113233108972625</v>
      </c>
      <c r="K9" s="23">
        <f t="shared" si="5"/>
        <v>12106496.959999993</v>
      </c>
      <c r="L9" s="41">
        <f t="shared" si="6"/>
        <v>17.311637782172355</v>
      </c>
      <c r="M9" s="74" t="s">
        <v>84</v>
      </c>
    </row>
    <row r="10" spans="1:16357" ht="15" customHeight="1">
      <c r="A10" s="21">
        <v>71131</v>
      </c>
      <c r="B10" s="22" t="s">
        <v>68</v>
      </c>
      <c r="C10" s="23">
        <f>+'Lokalna država-ek klas '!C9</f>
        <v>54882429.019999988</v>
      </c>
      <c r="D10" s="41">
        <f t="shared" si="1"/>
        <v>1.0342686005578168</v>
      </c>
      <c r="E10" s="23">
        <f>+'Lokalna država-ek klas '!E9</f>
        <v>52826250</v>
      </c>
      <c r="F10" s="41">
        <f t="shared" si="0"/>
        <v>0.99551956128448671</v>
      </c>
      <c r="G10" s="23">
        <f t="shared" si="2"/>
        <v>2056179.0199999884</v>
      </c>
      <c r="H10" s="41">
        <f t="shared" si="3"/>
        <v>3.8923433330966901</v>
      </c>
      <c r="I10" s="23">
        <f>+'Lokalna država-ek klas '!I9</f>
        <v>54307138.24000001</v>
      </c>
      <c r="J10" s="41">
        <f t="shared" si="4"/>
        <v>1.0959811685538745</v>
      </c>
      <c r="K10" s="23">
        <f t="shared" si="5"/>
        <v>575290.77999997884</v>
      </c>
      <c r="L10" s="41">
        <f t="shared" si="6"/>
        <v>1.0593281079507335</v>
      </c>
      <c r="M10" s="74" t="s">
        <v>153</v>
      </c>
    </row>
    <row r="11" spans="1:16357" ht="15" customHeight="1">
      <c r="A11" s="21">
        <v>71132</v>
      </c>
      <c r="B11" s="22" t="s">
        <v>4</v>
      </c>
      <c r="C11" s="23">
        <f>+'Centralna država-ek klas'!C10+'Lokalna država-ek klas '!C10</f>
        <v>17191374.970000003</v>
      </c>
      <c r="D11" s="41">
        <f t="shared" si="1"/>
        <v>0.32397435116086243</v>
      </c>
      <c r="E11" s="23">
        <f>+'Centralna država-ek klas'!E10+'Lokalna država-ek klas '!E10</f>
        <v>12321143.745203536</v>
      </c>
      <c r="F11" s="41">
        <f t="shared" si="0"/>
        <v>0.23219402504906406</v>
      </c>
      <c r="G11" s="23">
        <f t="shared" si="2"/>
        <v>4870231.2247964665</v>
      </c>
      <c r="H11" s="41">
        <f t="shared" si="3"/>
        <v>39.527428017324979</v>
      </c>
      <c r="I11" s="23">
        <f>+'Centralna država-ek klas'!I10+'Lokalna država-ek klas '!I10</f>
        <v>13068972.764999999</v>
      </c>
      <c r="J11" s="41">
        <f t="shared" si="4"/>
        <v>0.26374705990737651</v>
      </c>
      <c r="K11" s="23">
        <f t="shared" si="5"/>
        <v>4122402.2050000038</v>
      </c>
      <c r="L11" s="41">
        <f t="shared" si="6"/>
        <v>31.543429457900487</v>
      </c>
      <c r="M11" s="74" t="s">
        <v>85</v>
      </c>
    </row>
    <row r="12" spans="1:16357" ht="15" customHeight="1">
      <c r="A12" s="21">
        <v>7114</v>
      </c>
      <c r="B12" s="22" t="s">
        <v>5</v>
      </c>
      <c r="C12" s="23">
        <f>+'Centralna država-ek klas'!C11</f>
        <v>665183108.78000009</v>
      </c>
      <c r="D12" s="41">
        <f t="shared" si="1"/>
        <v>12.535487501507614</v>
      </c>
      <c r="E12" s="23">
        <f>+'Centralna država-ek klas'!E11</f>
        <v>537443807.30619216</v>
      </c>
      <c r="F12" s="41">
        <f t="shared" si="0"/>
        <v>10.128218892397712</v>
      </c>
      <c r="G12" s="23">
        <f t="shared" si="2"/>
        <v>127739301.47380793</v>
      </c>
      <c r="H12" s="41">
        <f t="shared" si="3"/>
        <v>23.767936245106341</v>
      </c>
      <c r="I12" s="23">
        <f>+'Centralna država-ek klas'!I11</f>
        <v>493556109.44</v>
      </c>
      <c r="J12" s="41">
        <f t="shared" si="4"/>
        <v>9.9605359277159202</v>
      </c>
      <c r="K12" s="23">
        <f t="shared" si="5"/>
        <v>171626999.34000009</v>
      </c>
      <c r="L12" s="41">
        <f t="shared" si="6"/>
        <v>34.773553818375802</v>
      </c>
      <c r="M12" s="74" t="s">
        <v>86</v>
      </c>
    </row>
    <row r="13" spans="1:16357" ht="15" customHeight="1">
      <c r="A13" s="21">
        <v>7115</v>
      </c>
      <c r="B13" s="22" t="s">
        <v>6</v>
      </c>
      <c r="C13" s="23">
        <f>+'Centralna država-ek klas'!C12</f>
        <v>188397173.27000001</v>
      </c>
      <c r="D13" s="41">
        <f t="shared" si="1"/>
        <v>3.5503763996306352</v>
      </c>
      <c r="E13" s="23">
        <f>+'Centralna država-ek klas'!E12</f>
        <v>200410094.75710881</v>
      </c>
      <c r="F13" s="41">
        <f t="shared" si="0"/>
        <v>3.7767619244140813</v>
      </c>
      <c r="G13" s="23">
        <f t="shared" si="2"/>
        <v>-12012921.487108797</v>
      </c>
      <c r="H13" s="41">
        <f t="shared" si="3"/>
        <v>-5.9941698553998037</v>
      </c>
      <c r="I13" s="23">
        <f>+'Centralna država-ek klas'!I12</f>
        <v>181545151.65999997</v>
      </c>
      <c r="J13" s="41">
        <f t="shared" si="4"/>
        <v>3.6637921626859993</v>
      </c>
      <c r="K13" s="23">
        <f t="shared" si="5"/>
        <v>6852021.6100000441</v>
      </c>
      <c r="L13" s="41">
        <f t="shared" si="6"/>
        <v>3.774279592347682</v>
      </c>
      <c r="M13" s="74" t="s">
        <v>87</v>
      </c>
    </row>
    <row r="14" spans="1:16357" ht="15" customHeight="1">
      <c r="A14" s="21">
        <v>7116</v>
      </c>
      <c r="B14" s="22" t="s">
        <v>7</v>
      </c>
      <c r="C14" s="23">
        <f>+'Centralna država-ek klas'!C13</f>
        <v>29021383.700000003</v>
      </c>
      <c r="D14" s="41">
        <f t="shared" si="1"/>
        <v>0.54691285428916037</v>
      </c>
      <c r="E14" s="23">
        <f>+'Centralna država-ek klas'!E13</f>
        <v>22433607.642815366</v>
      </c>
      <c r="F14" s="41">
        <f t="shared" si="0"/>
        <v>0.42276510709361081</v>
      </c>
      <c r="G14" s="23">
        <f t="shared" si="2"/>
        <v>6587776.0571846366</v>
      </c>
      <c r="H14" s="41">
        <f t="shared" si="3"/>
        <v>29.365656037469535</v>
      </c>
      <c r="I14" s="23">
        <f>+'Centralna država-ek klas'!I13</f>
        <v>20834357.139999997</v>
      </c>
      <c r="J14" s="41">
        <f t="shared" si="4"/>
        <v>0.42046154196995583</v>
      </c>
      <c r="K14" s="23">
        <f t="shared" si="5"/>
        <v>8187026.5600000061</v>
      </c>
      <c r="L14" s="41">
        <f t="shared" si="6"/>
        <v>39.295796385681086</v>
      </c>
      <c r="M14" s="74" t="s">
        <v>88</v>
      </c>
    </row>
    <row r="15" spans="1:16357" ht="15" customHeight="1">
      <c r="A15" s="21"/>
      <c r="B15" s="22" t="s">
        <v>163</v>
      </c>
      <c r="C15" s="23">
        <f>+'Lokalna država-ek klas '!C11</f>
        <v>11677358.739999998</v>
      </c>
      <c r="D15" s="41">
        <f t="shared" si="1"/>
        <v>0.22006178840645255</v>
      </c>
      <c r="E15" s="23">
        <f>+'Lokalna država-ek klas '!E11</f>
        <v>16538250</v>
      </c>
      <c r="F15" s="41">
        <f t="shared" si="0"/>
        <v>0.3116661013116237</v>
      </c>
      <c r="G15" s="23">
        <f t="shared" si="2"/>
        <v>-4860891.2600000016</v>
      </c>
      <c r="H15" s="41">
        <f t="shared" si="3"/>
        <v>-29.391811467355993</v>
      </c>
      <c r="I15" s="23">
        <f>+'Lokalna država-ek klas '!I11</f>
        <v>27268946.689999998</v>
      </c>
      <c r="J15" s="41">
        <f t="shared" si="4"/>
        <v>0.55031903773796609</v>
      </c>
      <c r="K15" s="23">
        <f t="shared" si="5"/>
        <v>-15591587.949999999</v>
      </c>
      <c r="L15" s="41">
        <f t="shared" si="6"/>
        <v>-57.177081781885285</v>
      </c>
      <c r="M15" s="74" t="s">
        <v>164</v>
      </c>
    </row>
    <row r="16" spans="1:16357" ht="15" customHeight="1">
      <c r="A16" s="21">
        <v>7118</v>
      </c>
      <c r="B16" s="22" t="s">
        <v>62</v>
      </c>
      <c r="C16" s="23">
        <f>+'Centralna država-ek klas'!C14</f>
        <v>9108986.040000001</v>
      </c>
      <c r="D16" s="41">
        <f t="shared" si="1"/>
        <v>0.17166037313432839</v>
      </c>
      <c r="E16" s="23">
        <f>+'Centralna država-ek klas'!E14</f>
        <v>10722597.886387959</v>
      </c>
      <c r="F16" s="41">
        <f t="shared" si="0"/>
        <v>0.20206915962588495</v>
      </c>
      <c r="G16" s="23">
        <f t="shared" si="2"/>
        <v>-1613611.8463879582</v>
      </c>
      <c r="H16" s="41">
        <f t="shared" si="3"/>
        <v>-15.048702408549644</v>
      </c>
      <c r="I16" s="23">
        <f>+'Centralna država-ek klas'!I14</f>
        <v>8293764.6100000013</v>
      </c>
      <c r="J16" s="41">
        <f t="shared" si="4"/>
        <v>0.16737780931869206</v>
      </c>
      <c r="K16" s="23">
        <f t="shared" si="5"/>
        <v>815221.4299999997</v>
      </c>
      <c r="L16" s="41">
        <f t="shared" si="6"/>
        <v>9.8293292411152606</v>
      </c>
      <c r="M16" s="74" t="s">
        <v>89</v>
      </c>
    </row>
    <row r="17" spans="1:16357" ht="15" customHeight="1">
      <c r="A17" s="18">
        <v>712</v>
      </c>
      <c r="B17" s="19" t="s">
        <v>8</v>
      </c>
      <c r="C17" s="20">
        <f>+SUM(C18:C21)</f>
        <v>307348887.46000004</v>
      </c>
      <c r="D17" s="40">
        <f t="shared" si="1"/>
        <v>5.7920414491934276</v>
      </c>
      <c r="E17" s="20">
        <f>+SUM(E18:E21)</f>
        <v>326455344.24102384</v>
      </c>
      <c r="F17" s="40">
        <f t="shared" si="0"/>
        <v>6.1521058390061789</v>
      </c>
      <c r="G17" s="20">
        <f t="shared" si="2"/>
        <v>-19106456.7810238</v>
      </c>
      <c r="H17" s="40">
        <f t="shared" si="3"/>
        <v>-5.8527014852351158</v>
      </c>
      <c r="I17" s="20">
        <f>+SUM(I18:I21)</f>
        <v>376336390.82999998</v>
      </c>
      <c r="J17" s="40">
        <f t="shared" si="4"/>
        <v>7.5949057666863897</v>
      </c>
      <c r="K17" s="20">
        <f t="shared" si="5"/>
        <v>-68987503.369999945</v>
      </c>
      <c r="L17" s="40">
        <f t="shared" si="6"/>
        <v>-18.331340006171033</v>
      </c>
      <c r="M17" s="73" t="s">
        <v>90</v>
      </c>
    </row>
    <row r="18" spans="1:16357" ht="15" customHeight="1">
      <c r="A18" s="21">
        <v>7121</v>
      </c>
      <c r="B18" s="22" t="s">
        <v>9</v>
      </c>
      <c r="C18" s="23">
        <f>+'Centralna država-ek klas'!C16</f>
        <v>264400582.71999997</v>
      </c>
      <c r="D18" s="41">
        <f t="shared" si="1"/>
        <v>4.9826734268053663</v>
      </c>
      <c r="E18" s="23">
        <f>+'Centralna država-ek klas'!E16</f>
        <v>286567798.5400005</v>
      </c>
      <c r="F18" s="41">
        <f t="shared" si="0"/>
        <v>5.4004183352178599</v>
      </c>
      <c r="G18" s="23">
        <f t="shared" si="2"/>
        <v>-22167215.820000529</v>
      </c>
      <c r="H18" s="41">
        <f t="shared" si="3"/>
        <v>-7.7354175636402829</v>
      </c>
      <c r="I18" s="23">
        <f>+'Centralna država-ek klas'!I16</f>
        <v>232181157.38000003</v>
      </c>
      <c r="J18" s="41">
        <f t="shared" si="4"/>
        <v>4.685685610185514</v>
      </c>
      <c r="K18" s="23">
        <f t="shared" si="5"/>
        <v>32219425.339999944</v>
      </c>
      <c r="L18" s="41">
        <f t="shared" si="6"/>
        <v>13.876847589000477</v>
      </c>
      <c r="M18" s="74" t="s">
        <v>91</v>
      </c>
    </row>
    <row r="19" spans="1:16357" ht="15" customHeight="1">
      <c r="A19" s="21">
        <v>7122</v>
      </c>
      <c r="B19" s="22" t="s">
        <v>10</v>
      </c>
      <c r="C19" s="23">
        <f>+'Centralna država-ek klas'!C17</f>
        <v>21989352.299999997</v>
      </c>
      <c r="D19" s="41">
        <f t="shared" si="1"/>
        <v>0.41439304047942099</v>
      </c>
      <c r="E19" s="23">
        <f>+'Centralna država-ek klas'!E17</f>
        <v>15315338.323772501</v>
      </c>
      <c r="F19" s="41">
        <f t="shared" si="0"/>
        <v>0.28862012520300961</v>
      </c>
      <c r="G19" s="23">
        <f t="shared" si="2"/>
        <v>6674013.9762274958</v>
      </c>
      <c r="H19" s="41">
        <f t="shared" si="3"/>
        <v>43.577319907246704</v>
      </c>
      <c r="I19" s="23">
        <f>+'Centralna država-ek klas'!I17</f>
        <v>123513506.99000001</v>
      </c>
      <c r="J19" s="41">
        <f t="shared" si="4"/>
        <v>2.4926461255397454</v>
      </c>
      <c r="K19" s="23">
        <f t="shared" si="5"/>
        <v>-101524154.69000001</v>
      </c>
      <c r="L19" s="41">
        <f t="shared" si="6"/>
        <v>-82.196803543291566</v>
      </c>
      <c r="M19" s="74" t="s">
        <v>92</v>
      </c>
    </row>
    <row r="20" spans="1:16357" ht="15" customHeight="1">
      <c r="A20" s="21">
        <v>7123</v>
      </c>
      <c r="B20" s="22" t="s">
        <v>11</v>
      </c>
      <c r="C20" s="23">
        <f>+'Centralna država-ek klas'!C18</f>
        <v>12020287.16</v>
      </c>
      <c r="D20" s="41">
        <f t="shared" si="1"/>
        <v>0.2265243321272426</v>
      </c>
      <c r="E20" s="23">
        <f>+'Centralna država-ek klas'!E18</f>
        <v>13887074.085522151</v>
      </c>
      <c r="F20" s="41">
        <f t="shared" si="0"/>
        <v>0.26170424554353516</v>
      </c>
      <c r="G20" s="23">
        <f t="shared" si="2"/>
        <v>-1866786.9255221505</v>
      </c>
      <c r="H20" s="41">
        <f t="shared" si="3"/>
        <v>-13.442622355333683</v>
      </c>
      <c r="I20" s="23">
        <f>+'Centralna država-ek klas'!I18</f>
        <v>11173917.140000001</v>
      </c>
      <c r="J20" s="41">
        <f t="shared" si="4"/>
        <v>0.22550263485254432</v>
      </c>
      <c r="K20" s="23">
        <f t="shared" si="5"/>
        <v>846370.01999999955</v>
      </c>
      <c r="L20" s="41">
        <f t="shared" si="6"/>
        <v>7.5745149117867783</v>
      </c>
      <c r="M20" s="74" t="s">
        <v>93</v>
      </c>
    </row>
    <row r="21" spans="1:16357" ht="15" customHeight="1">
      <c r="A21" s="21">
        <v>7124</v>
      </c>
      <c r="B21" s="22" t="s">
        <v>12</v>
      </c>
      <c r="C21" s="23">
        <f>+'Centralna država-ek klas'!C19</f>
        <v>8938665.2800000012</v>
      </c>
      <c r="D21" s="41">
        <f t="shared" si="1"/>
        <v>0.16845064978139607</v>
      </c>
      <c r="E21" s="23">
        <f>+'Centralna država-ek klas'!E19</f>
        <v>10685133.291728674</v>
      </c>
      <c r="F21" s="41">
        <f t="shared" si="0"/>
        <v>0.20136313304177358</v>
      </c>
      <c r="G21" s="23">
        <f t="shared" si="2"/>
        <v>-1746468.0117286723</v>
      </c>
      <c r="H21" s="41">
        <f t="shared" si="3"/>
        <v>-16.34484066830133</v>
      </c>
      <c r="I21" s="23">
        <f>+'Centralna država-ek klas'!I19</f>
        <v>9467809.3200000003</v>
      </c>
      <c r="J21" s="41">
        <f t="shared" si="4"/>
        <v>0.19107139610858756</v>
      </c>
      <c r="K21" s="23">
        <f t="shared" si="5"/>
        <v>-529144.03999999911</v>
      </c>
      <c r="L21" s="41">
        <f t="shared" si="6"/>
        <v>-5.588875125338916</v>
      </c>
      <c r="M21" s="74" t="s">
        <v>94</v>
      </c>
    </row>
    <row r="22" spans="1:16357" ht="15" customHeight="1">
      <c r="A22" s="18">
        <v>713</v>
      </c>
      <c r="B22" s="19" t="s">
        <v>13</v>
      </c>
      <c r="C22" s="20">
        <f>+'Centralna država-ek klas'!C20+'Lokalna država-ek klas '!C12</f>
        <v>13376820.149999999</v>
      </c>
      <c r="D22" s="40">
        <f t="shared" si="1"/>
        <v>0.25208842435549522</v>
      </c>
      <c r="E22" s="20">
        <f>+'Centralna država-ek klas'!E20+'Lokalna država-ek klas '!E12</f>
        <v>13438656.542001598</v>
      </c>
      <c r="F22" s="40">
        <f t="shared" si="0"/>
        <v>0.25325374155739483</v>
      </c>
      <c r="G22" s="20">
        <f t="shared" si="2"/>
        <v>-61836.392001599073</v>
      </c>
      <c r="H22" s="40">
        <f t="shared" si="3"/>
        <v>-0.46013819765639141</v>
      </c>
      <c r="I22" s="20">
        <f>+'Centralna država-ek klas'!I20+'Lokalna država-ek klas '!I12</f>
        <v>12052772.9</v>
      </c>
      <c r="J22" s="40">
        <f t="shared" si="4"/>
        <v>0.24323896554591254</v>
      </c>
      <c r="K22" s="20">
        <f t="shared" si="5"/>
        <v>1324047.2499999981</v>
      </c>
      <c r="L22" s="40">
        <f t="shared" si="6"/>
        <v>10.985416061394446</v>
      </c>
      <c r="M22" s="73" t="s">
        <v>95</v>
      </c>
    </row>
    <row r="23" spans="1:16357" ht="15" customHeight="1">
      <c r="A23" s="18">
        <v>714</v>
      </c>
      <c r="B23" s="19" t="s">
        <v>19</v>
      </c>
      <c r="C23" s="20">
        <f>+'Centralna država-ek klas'!C25+'Lokalna država-ek klas '!C19</f>
        <v>85664483.949999988</v>
      </c>
      <c r="D23" s="40">
        <f t="shared" si="1"/>
        <v>1.6143616001432228</v>
      </c>
      <c r="E23" s="20">
        <f>+'Centralna država-ek klas'!E25+'Lokalna država-ek klas '!E19</f>
        <v>91355956.533970907</v>
      </c>
      <c r="F23" s="40">
        <f t="shared" si="0"/>
        <v>1.7216183577184327</v>
      </c>
      <c r="G23" s="20">
        <f t="shared" si="2"/>
        <v>-5691472.5839709193</v>
      </c>
      <c r="H23" s="40">
        <f t="shared" si="3"/>
        <v>-6.2299961599707245</v>
      </c>
      <c r="I23" s="20">
        <f>+'Centralna država-ek klas'!I25+'Lokalna država-ek klas '!I19</f>
        <v>70904987.820000008</v>
      </c>
      <c r="J23" s="40">
        <f t="shared" si="4"/>
        <v>1.4309450640509729</v>
      </c>
      <c r="K23" s="20">
        <f t="shared" si="5"/>
        <v>14759496.12999998</v>
      </c>
      <c r="L23" s="40">
        <f t="shared" si="6"/>
        <v>20.815878521083107</v>
      </c>
      <c r="M23" s="73" t="s">
        <v>100</v>
      </c>
    </row>
    <row r="24" spans="1:16357" ht="15" customHeight="1">
      <c r="A24" s="18">
        <v>715</v>
      </c>
      <c r="B24" s="19" t="s">
        <v>26</v>
      </c>
      <c r="C24" s="20">
        <f>+'Centralna država-ek klas'!C32+'Lokalna država-ek klas '!C30</f>
        <v>38984749.939999998</v>
      </c>
      <c r="D24" s="40">
        <f t="shared" si="1"/>
        <v>0.73467416591285994</v>
      </c>
      <c r="E24" s="20">
        <f>+'Centralna država-ek klas'!E32+'Lokalna država-ek klas '!E30</f>
        <v>43948816.512731165</v>
      </c>
      <c r="F24" s="40">
        <f t="shared" si="0"/>
        <v>0.82822283493010629</v>
      </c>
      <c r="G24" s="20">
        <f t="shared" si="2"/>
        <v>-4964066.5727311671</v>
      </c>
      <c r="H24" s="40">
        <f t="shared" si="3"/>
        <v>-11.295108643695031</v>
      </c>
      <c r="I24" s="20">
        <f>+'Centralna država-ek klas'!I32+'Lokalna država-ek klas '!I30</f>
        <v>54444943.770000003</v>
      </c>
      <c r="J24" s="40">
        <f t="shared" si="4"/>
        <v>1.0987622443147649</v>
      </c>
      <c r="K24" s="20">
        <f t="shared" si="5"/>
        <v>-15460193.830000006</v>
      </c>
      <c r="L24" s="40">
        <f t="shared" si="6"/>
        <v>-28.396013953675549</v>
      </c>
      <c r="M24" s="73" t="s">
        <v>107</v>
      </c>
    </row>
    <row r="25" spans="1:16357" ht="15" customHeight="1">
      <c r="A25" s="18">
        <v>73</v>
      </c>
      <c r="B25" s="19" t="s">
        <v>61</v>
      </c>
      <c r="C25" s="20">
        <f>+'Centralna država-ek klas'!C37+'Lokalna država-ek klas '!C35</f>
        <v>12638970.449999999</v>
      </c>
      <c r="D25" s="40">
        <f t="shared" si="1"/>
        <v>0.23818352272727272</v>
      </c>
      <c r="E25" s="20">
        <f>+'Centralna država-ek klas'!E37+'Lokalna država-ek klas '!E35</f>
        <v>5938042.7873830348</v>
      </c>
      <c r="F25" s="40">
        <f t="shared" si="0"/>
        <v>0.1119034145066907</v>
      </c>
      <c r="G25" s="20">
        <f t="shared" si="2"/>
        <v>6700927.6626169644</v>
      </c>
      <c r="H25" s="40">
        <f t="shared" si="3"/>
        <v>112.84741290269719</v>
      </c>
      <c r="I25" s="20">
        <f>+'Centralna država-ek klas'!I37+'Lokalna država-ek klas '!I35</f>
        <v>6840574.7599999998</v>
      </c>
      <c r="J25" s="40">
        <f t="shared" si="4"/>
        <v>0.13805074916510532</v>
      </c>
      <c r="K25" s="20">
        <f t="shared" si="5"/>
        <v>5798395.6899999995</v>
      </c>
      <c r="L25" s="40">
        <f t="shared" si="6"/>
        <v>84.764744095860152</v>
      </c>
      <c r="M25" s="73" t="s">
        <v>111</v>
      </c>
    </row>
    <row r="26" spans="1:16357" ht="15" customHeight="1">
      <c r="A26" s="18">
        <v>74</v>
      </c>
      <c r="B26" s="19" t="s">
        <v>50</v>
      </c>
      <c r="C26" s="20">
        <f>+'Centralna država-ek klas'!C38+'Lokalna država-ek klas '!C36</f>
        <v>38484810.039999999</v>
      </c>
      <c r="D26" s="40">
        <f t="shared" si="1"/>
        <v>0.72525271445801298</v>
      </c>
      <c r="E26" s="20">
        <f>+'Centralna država-ek klas'!E38+'Lokalna država-ek klas '!E36</f>
        <v>38147067.084488735</v>
      </c>
      <c r="F26" s="40">
        <f t="shared" si="0"/>
        <v>0.71888789168718403</v>
      </c>
      <c r="G26" s="20">
        <f t="shared" si="2"/>
        <v>337742.9555112645</v>
      </c>
      <c r="H26" s="40">
        <f t="shared" si="3"/>
        <v>0.88537070166685794</v>
      </c>
      <c r="I26" s="20">
        <f>+'Centralna država-ek klas'!I38+'Lokalna država-ek klas '!I36</f>
        <v>19830120.109999999</v>
      </c>
      <c r="J26" s="40">
        <f t="shared" si="4"/>
        <v>0.40019487152268485</v>
      </c>
      <c r="K26" s="20">
        <f t="shared" si="5"/>
        <v>18654689.93</v>
      </c>
      <c r="L26" s="40">
        <f t="shared" si="6"/>
        <v>94.072500955719136</v>
      </c>
      <c r="M26" s="73" t="s">
        <v>112</v>
      </c>
    </row>
    <row r="27" spans="1:16357" s="38" customFormat="1" ht="15" customHeight="1">
      <c r="A27" s="35"/>
      <c r="B27" s="36" t="s">
        <v>75</v>
      </c>
      <c r="C27" s="37">
        <f>+C28+C38+C39+C40+C41+C42+C43+C44</f>
        <v>1709120637.96</v>
      </c>
      <c r="D27" s="44">
        <f t="shared" si="1"/>
        <v>32.208665723654455</v>
      </c>
      <c r="E27" s="37">
        <f>+E28+E38+E39+E40+E41+E42+E43+E44</f>
        <v>1823367266.6170368</v>
      </c>
      <c r="F27" s="44">
        <f t="shared" si="0"/>
        <v>34.361662645428858</v>
      </c>
      <c r="G27" s="37">
        <f>+C27-E27</f>
        <v>-114246628.65703678</v>
      </c>
      <c r="H27" s="44">
        <f t="shared" si="3"/>
        <v>-6.2656948355227939</v>
      </c>
      <c r="I27" s="37">
        <f>+I28+I38+I39+I40+I41+I42+I43+I44</f>
        <v>1593923300.2280002</v>
      </c>
      <c r="J27" s="44">
        <f t="shared" si="4"/>
        <v>32.167224747674936</v>
      </c>
      <c r="K27" s="37">
        <f t="shared" si="5"/>
        <v>115197337.73199987</v>
      </c>
      <c r="L27" s="44">
        <f t="shared" si="6"/>
        <v>7.2272823739713061</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72</v>
      </c>
      <c r="C28" s="20">
        <f>+SUM(C29:C37)</f>
        <v>681055380.33000004</v>
      </c>
      <c r="D28" s="40">
        <f t="shared" si="1"/>
        <v>12.834603126978744</v>
      </c>
      <c r="E28" s="20">
        <f>+SUM(E29:E37)</f>
        <v>708819543.07453668</v>
      </c>
      <c r="F28" s="40">
        <f t="shared" si="0"/>
        <v>13.357823441024738</v>
      </c>
      <c r="G28" s="20">
        <f t="shared" si="2"/>
        <v>-27764162.744536638</v>
      </c>
      <c r="H28" s="40">
        <f t="shared" si="3"/>
        <v>-3.9169578513747467</v>
      </c>
      <c r="I28" s="20">
        <f>+SUM(I29:I37)</f>
        <v>674878024.17800009</v>
      </c>
      <c r="J28" s="40">
        <f t="shared" si="4"/>
        <v>13.619822909857207</v>
      </c>
      <c r="K28" s="20">
        <f t="shared" si="5"/>
        <v>6177356.1519999504</v>
      </c>
      <c r="L28" s="40">
        <f t="shared" si="6"/>
        <v>0.91532927887583071</v>
      </c>
      <c r="M28" s="73" t="s">
        <v>114</v>
      </c>
    </row>
    <row r="29" spans="1:16357" ht="15" customHeight="1">
      <c r="A29" s="21">
        <v>411</v>
      </c>
      <c r="B29" s="22" t="s">
        <v>30</v>
      </c>
      <c r="C29" s="23">
        <f>+'Centralna država-ek klas'!C41+'Lokalna država-ek klas '!C39</f>
        <v>438161448.01999998</v>
      </c>
      <c r="D29" s="41">
        <f t="shared" si="1"/>
        <v>8.2572261423940905</v>
      </c>
      <c r="E29" s="23">
        <f>+'Centralna država-ek klas'!E41+'Lokalna država-ek klas '!E39</f>
        <v>451992980.8985365</v>
      </c>
      <c r="F29" s="41">
        <f t="shared" si="0"/>
        <v>8.5178837045555653</v>
      </c>
      <c r="G29" s="23">
        <f t="shared" si="2"/>
        <v>-13831532.878536522</v>
      </c>
      <c r="H29" s="41">
        <f t="shared" si="3"/>
        <v>-3.0601211662712586</v>
      </c>
      <c r="I29" s="23">
        <f>+'Centralna država-ek klas'!I41+'Lokalna država-ek klas '!I39</f>
        <v>437724014.51000005</v>
      </c>
      <c r="J29" s="41">
        <f t="shared" si="4"/>
        <v>8.8337793607657229</v>
      </c>
      <c r="K29" s="23">
        <f t="shared" si="5"/>
        <v>437433.50999993086</v>
      </c>
      <c r="L29" s="41">
        <f t="shared" si="6"/>
        <v>9.9933632951263007E-2</v>
      </c>
      <c r="M29" s="74" t="s">
        <v>115</v>
      </c>
    </row>
    <row r="30" spans="1:16357" ht="15" customHeight="1">
      <c r="A30" s="21">
        <v>412</v>
      </c>
      <c r="B30" s="22" t="s">
        <v>31</v>
      </c>
      <c r="C30" s="23">
        <f>+'Centralna država-ek klas'!C42+'Lokalna država-ek klas '!C40</f>
        <v>14019943.530000001</v>
      </c>
      <c r="D30" s="41">
        <f t="shared" si="1"/>
        <v>0.26420819255992767</v>
      </c>
      <c r="E30" s="23">
        <f>+'Centralna država-ek klas'!E42+'Lokalna država-ek klas '!E40</f>
        <v>13638066.549999999</v>
      </c>
      <c r="F30" s="41">
        <f t="shared" si="0"/>
        <v>0.25701165667872755</v>
      </c>
      <c r="G30" s="23">
        <f t="shared" si="2"/>
        <v>381876.98000000231</v>
      </c>
      <c r="H30" s="41">
        <f t="shared" si="3"/>
        <v>2.8000815115541542</v>
      </c>
      <c r="I30" s="23">
        <f>+'Centralna država-ek klas'!I42+'Lokalna država-ek klas '!I40</f>
        <v>9602223.25</v>
      </c>
      <c r="J30" s="41">
        <f t="shared" si="4"/>
        <v>0.19378402543956591</v>
      </c>
      <c r="K30" s="23">
        <f t="shared" si="5"/>
        <v>4417720.2800000012</v>
      </c>
      <c r="L30" s="41">
        <f t="shared" si="6"/>
        <v>46.007264827965741</v>
      </c>
      <c r="M30" s="74" t="s">
        <v>116</v>
      </c>
    </row>
    <row r="31" spans="1:16357" ht="15" customHeight="1">
      <c r="A31" s="21">
        <v>413</v>
      </c>
      <c r="B31" s="22" t="s">
        <v>76</v>
      </c>
      <c r="C31" s="23">
        <f>+'Centralna država-ek klas'!C43+'Lokalna država-ek klas '!C41</f>
        <v>29976247.359999996</v>
      </c>
      <c r="D31" s="41">
        <f t="shared" si="1"/>
        <v>0.5649074204733906</v>
      </c>
      <c r="E31" s="23">
        <f>+'Centralna država-ek klas'!E43+'Lokalna država-ek klas '!E41</f>
        <v>30910911.479999997</v>
      </c>
      <c r="F31" s="41">
        <f t="shared" si="0"/>
        <v>0.5825213229308005</v>
      </c>
      <c r="G31" s="23">
        <f t="shared" si="2"/>
        <v>-934664.12000000104</v>
      </c>
      <c r="H31" s="41">
        <f t="shared" si="3"/>
        <v>-3.0237352289166495</v>
      </c>
      <c r="I31" s="23">
        <f>+'Centralna država-ek klas'!I43+'Lokalna država-ek klas '!I41</f>
        <v>25320965.050000001</v>
      </c>
      <c r="J31" s="41">
        <f t="shared" si="4"/>
        <v>0.51100650418678395</v>
      </c>
      <c r="K31" s="23">
        <f t="shared" si="5"/>
        <v>4655282.3099999949</v>
      </c>
      <c r="L31" s="41">
        <f t="shared" si="6"/>
        <v>18.385090381853345</v>
      </c>
      <c r="M31" s="74" t="s">
        <v>117</v>
      </c>
    </row>
    <row r="32" spans="1:16357" ht="15" customHeight="1">
      <c r="A32" s="21">
        <v>414</v>
      </c>
      <c r="B32" s="22" t="s">
        <v>77</v>
      </c>
      <c r="C32" s="23">
        <f>+'Centralna država-ek klas'!C44+'Lokalna država-ek klas '!C42</f>
        <v>41878328.880000003</v>
      </c>
      <c r="D32" s="41">
        <f t="shared" si="1"/>
        <v>0.78920414744459522</v>
      </c>
      <c r="E32" s="23">
        <f>+'Centralna država-ek klas'!E44+'Lokalna država-ek klas '!E42</f>
        <v>47678721.050000004</v>
      </c>
      <c r="F32" s="41">
        <f t="shared" si="0"/>
        <v>0.89851351292778536</v>
      </c>
      <c r="G32" s="23">
        <f t="shared" si="2"/>
        <v>-5800392.1700000018</v>
      </c>
      <c r="H32" s="41">
        <f t="shared" si="3"/>
        <v>-12.165578359195521</v>
      </c>
      <c r="I32" s="23">
        <f>+'Centralna država-ek klas'!I44+'Lokalna država-ek klas '!I42</f>
        <v>41980315.947999991</v>
      </c>
      <c r="J32" s="41">
        <f t="shared" si="4"/>
        <v>0.84721156776148099</v>
      </c>
      <c r="K32" s="23">
        <f t="shared" si="5"/>
        <v>-101987.06799998879</v>
      </c>
      <c r="L32" s="41">
        <f t="shared" si="6"/>
        <v>-0.2429402106604357</v>
      </c>
      <c r="M32" s="74" t="s">
        <v>118</v>
      </c>
    </row>
    <row r="33" spans="1:16357" ht="15.75" customHeight="1">
      <c r="A33" s="21">
        <v>415</v>
      </c>
      <c r="B33" s="22" t="s">
        <v>32</v>
      </c>
      <c r="C33" s="23">
        <f>+'Centralna država-ek klas'!C45+'Lokalna država-ek klas '!C43</f>
        <v>19443262.84</v>
      </c>
      <c r="D33" s="41">
        <f t="shared" si="1"/>
        <v>0.36641155661088498</v>
      </c>
      <c r="E33" s="23">
        <f>+'Centralna država-ek klas'!E45+'Lokalna država-ek klas '!E43</f>
        <v>22807534.710000005</v>
      </c>
      <c r="F33" s="41">
        <f t="shared" si="0"/>
        <v>0.42981182553143382</v>
      </c>
      <c r="G33" s="23">
        <f t="shared" si="2"/>
        <v>-3364271.8700000048</v>
      </c>
      <c r="H33" s="41">
        <f t="shared" si="3"/>
        <v>-14.750703716017739</v>
      </c>
      <c r="I33" s="23">
        <f>+'Centralna država-ek klas'!I45+'Lokalna država-ek klas '!I43</f>
        <v>18218383.200000003</v>
      </c>
      <c r="J33" s="41">
        <f t="shared" si="4"/>
        <v>0.36766814742581211</v>
      </c>
      <c r="K33" s="23">
        <f t="shared" si="5"/>
        <v>1224879.6399999969</v>
      </c>
      <c r="L33" s="41">
        <f t="shared" si="6"/>
        <v>6.7233169187043842</v>
      </c>
      <c r="M33" s="74" t="s">
        <v>119</v>
      </c>
    </row>
    <row r="34" spans="1:16357" ht="15" customHeight="1">
      <c r="A34" s="21">
        <v>416</v>
      </c>
      <c r="B34" s="22" t="s">
        <v>33</v>
      </c>
      <c r="C34" s="23">
        <f>+'Centralna država-ek klas'!C46+'Lokalna država-ek klas '!C44</f>
        <v>59240717.440000005</v>
      </c>
      <c r="D34" s="41">
        <f t="shared" si="1"/>
        <v>1.1164012784562038</v>
      </c>
      <c r="E34" s="23">
        <f>+'Centralna država-ek klas'!E46+'Lokalna država-ek klas '!E44</f>
        <v>48610567.210000008</v>
      </c>
      <c r="F34" s="41">
        <f t="shared" si="0"/>
        <v>0.91607431045529941</v>
      </c>
      <c r="G34" s="23">
        <f t="shared" si="2"/>
        <v>10630150.229999997</v>
      </c>
      <c r="H34" s="41">
        <f t="shared" si="3"/>
        <v>21.867982292980102</v>
      </c>
      <c r="I34" s="23">
        <f>+'Centralna država-ek klas'!I46+'Lokalna država-ek klas '!I44</f>
        <v>81249307.020000011</v>
      </c>
      <c r="J34" s="41">
        <f t="shared" si="4"/>
        <v>1.6397054482680127</v>
      </c>
      <c r="K34" s="23">
        <f t="shared" si="5"/>
        <v>-22008589.580000006</v>
      </c>
      <c r="L34" s="41">
        <f t="shared" si="6"/>
        <v>-27.087725898489765</v>
      </c>
      <c r="M34" s="74" t="s">
        <v>120</v>
      </c>
    </row>
    <row r="35" spans="1:16357" ht="15" customHeight="1">
      <c r="A35" s="21">
        <v>417</v>
      </c>
      <c r="B35" s="22" t="s">
        <v>34</v>
      </c>
      <c r="C35" s="23">
        <f>+'Centralna država-ek klas'!C47+'Lokalna država-ek klas '!C45</f>
        <v>8018399.7400000021</v>
      </c>
      <c r="D35" s="41">
        <f t="shared" si="1"/>
        <v>0.15110809098447162</v>
      </c>
      <c r="E35" s="23">
        <f>+'Centralna država-ek klas'!E47+'Lokalna država-ek klas '!E45</f>
        <v>9344544.4799999986</v>
      </c>
      <c r="F35" s="41">
        <f t="shared" si="0"/>
        <v>0.17609951153324285</v>
      </c>
      <c r="G35" s="23">
        <f t="shared" si="2"/>
        <v>-1326144.7399999965</v>
      </c>
      <c r="H35" s="41">
        <f t="shared" si="3"/>
        <v>-14.191646717914679</v>
      </c>
      <c r="I35" s="23">
        <f>+'Centralna država-ek klas'!I47+'Lokalna država-ek klas '!I45</f>
        <v>7310683.370000001</v>
      </c>
      <c r="J35" s="41">
        <f t="shared" si="4"/>
        <v>0.14753808730209345</v>
      </c>
      <c r="K35" s="23">
        <f t="shared" si="5"/>
        <v>707716.37000000104</v>
      </c>
      <c r="L35" s="41">
        <f t="shared" si="6"/>
        <v>9.6805775080367198</v>
      </c>
      <c r="M35" s="74" t="s">
        <v>121</v>
      </c>
    </row>
    <row r="36" spans="1:16357" ht="15" customHeight="1">
      <c r="A36" s="21">
        <v>418</v>
      </c>
      <c r="B36" s="22" t="s">
        <v>35</v>
      </c>
      <c r="C36" s="23">
        <f>+'Centralna država-ek klas'!C48+'Lokalna država-ek klas '!C46</f>
        <v>37267498.620000005</v>
      </c>
      <c r="D36" s="41">
        <f t="shared" si="1"/>
        <v>0.70231227611940317</v>
      </c>
      <c r="E36" s="23">
        <f>+'Centralna država-ek klas'!E48+'Lokalna država-ek klas '!E46</f>
        <v>40916952.949999996</v>
      </c>
      <c r="F36" s="41">
        <f t="shared" si="0"/>
        <v>0.7710868564375094</v>
      </c>
      <c r="G36" s="23">
        <f t="shared" si="2"/>
        <v>-3649454.3299999908</v>
      </c>
      <c r="H36" s="41">
        <f t="shared" si="3"/>
        <v>-8.9191742465759347</v>
      </c>
      <c r="I36" s="23">
        <f>+'Centralna država-ek klas'!I48+'Lokalna država-ek klas '!I46</f>
        <v>27108638.439999998</v>
      </c>
      <c r="J36" s="41">
        <f t="shared" si="4"/>
        <v>0.54708383093352397</v>
      </c>
      <c r="K36" s="23">
        <f t="shared" si="5"/>
        <v>10158860.180000007</v>
      </c>
      <c r="L36" s="41">
        <f t="shared" si="6"/>
        <v>37.47462345807142</v>
      </c>
      <c r="M36" s="74" t="s">
        <v>122</v>
      </c>
    </row>
    <row r="37" spans="1:16357" ht="15" customHeight="1">
      <c r="A37" s="21">
        <v>419</v>
      </c>
      <c r="B37" s="22" t="s">
        <v>36</v>
      </c>
      <c r="C37" s="23">
        <f>+'Centralna država-ek klas'!C49+'Lokalna država-ek klas '!C47</f>
        <v>33049533.899999991</v>
      </c>
      <c r="D37" s="41">
        <f t="shared" si="1"/>
        <v>0.62282402193577557</v>
      </c>
      <c r="E37" s="23">
        <f>+'Centralna država-ek klas'!E49+'Lokalna država-ek klas '!E47</f>
        <v>42919263.745999999</v>
      </c>
      <c r="F37" s="41">
        <f t="shared" si="0"/>
        <v>0.80882073997437054</v>
      </c>
      <c r="G37" s="23">
        <f t="shared" si="2"/>
        <v>-9869729.8460000083</v>
      </c>
      <c r="H37" s="41">
        <f t="shared" si="3"/>
        <v>-22.996037174379182</v>
      </c>
      <c r="I37" s="23">
        <f>+'Centralna država-ek klas'!I49+'Lokalna država-ek klas '!I47</f>
        <v>26363493.390000001</v>
      </c>
      <c r="J37" s="41">
        <f t="shared" si="4"/>
        <v>0.53204593777421161</v>
      </c>
      <c r="K37" s="23">
        <f t="shared" si="5"/>
        <v>6686040.5099999905</v>
      </c>
      <c r="L37" s="41">
        <f t="shared" si="6"/>
        <v>25.360980849890296</v>
      </c>
      <c r="M37" s="74" t="s">
        <v>123</v>
      </c>
    </row>
    <row r="38" spans="1:16357" ht="15" customHeight="1">
      <c r="A38" s="18">
        <v>42</v>
      </c>
      <c r="B38" s="19" t="s">
        <v>37</v>
      </c>
      <c r="C38" s="20">
        <f>+'Centralna država-ek klas'!C50+'Lokalna država-ek klas '!C48</f>
        <v>462545297.05999988</v>
      </c>
      <c r="D38" s="40">
        <f t="shared" si="1"/>
        <v>8.7167438764510763</v>
      </c>
      <c r="E38" s="20">
        <f>+'Centralna država-ek klas'!E50+'Lokalna država-ek klas '!E48</f>
        <v>482075441.48750007</v>
      </c>
      <c r="F38" s="40">
        <f t="shared" si="0"/>
        <v>9.0847927311831018</v>
      </c>
      <c r="G38" s="20">
        <f t="shared" si="2"/>
        <v>-19530144.427500188</v>
      </c>
      <c r="H38" s="40">
        <f t="shared" si="3"/>
        <v>-4.0512630901166915</v>
      </c>
      <c r="I38" s="20">
        <f>+'Centralna država-ek klas'!I50+'Lokalna država-ek klas '!I48</f>
        <v>422627099.83999997</v>
      </c>
      <c r="J38" s="40">
        <f t="shared" si="4"/>
        <v>8.529106076225057</v>
      </c>
      <c r="K38" s="20">
        <f t="shared" si="5"/>
        <v>39918197.219999909</v>
      </c>
      <c r="L38" s="40">
        <f t="shared" si="6"/>
        <v>9.445252619889331</v>
      </c>
      <c r="M38" s="73" t="s">
        <v>124</v>
      </c>
    </row>
    <row r="39" spans="1:16357" ht="15" customHeight="1">
      <c r="A39" s="18">
        <v>43</v>
      </c>
      <c r="B39" s="19" t="s">
        <v>43</v>
      </c>
      <c r="C39" s="20">
        <f>+'Centralna država-ek klas'!C56+'Lokalna država-ek klas '!C49</f>
        <v>253196415.93000001</v>
      </c>
      <c r="D39" s="40">
        <f t="shared" si="1"/>
        <v>4.7715290202397105</v>
      </c>
      <c r="E39" s="20">
        <f>+'Centralna država-ek klas'!E56+'Lokalna država-ek klas '!E49</f>
        <v>256080252.26500005</v>
      </c>
      <c r="F39" s="40">
        <f t="shared" si="0"/>
        <v>4.8258754007425004</v>
      </c>
      <c r="G39" s="20">
        <f t="shared" si="2"/>
        <v>-2883836.3350000381</v>
      </c>
      <c r="H39" s="40">
        <f t="shared" si="3"/>
        <v>-1.1261455381634562</v>
      </c>
      <c r="I39" s="20">
        <f>+'Centralna država-ek klas'!I56+'Lokalna država-ek klas '!I49</f>
        <v>221150218.92000002</v>
      </c>
      <c r="J39" s="40">
        <f t="shared" si="4"/>
        <v>4.4630684512733918</v>
      </c>
      <c r="K39" s="20">
        <f t="shared" si="5"/>
        <v>32046197.00999999</v>
      </c>
      <c r="L39" s="40">
        <f t="shared" si="6"/>
        <v>14.490691967884743</v>
      </c>
      <c r="M39" s="73" t="s">
        <v>130</v>
      </c>
    </row>
    <row r="40" spans="1:16357" ht="15" customHeight="1">
      <c r="A40" s="18">
        <v>44</v>
      </c>
      <c r="B40" s="19" t="s">
        <v>67</v>
      </c>
      <c r="C40" s="20">
        <f>+'Centralna država-ek klas'!C57+'Lokalna država-ek klas '!C50</f>
        <v>219453226.63999999</v>
      </c>
      <c r="D40" s="40">
        <f t="shared" si="1"/>
        <v>4.1356329458766776</v>
      </c>
      <c r="E40" s="20">
        <f>+'Centralna država-ek klas'!E57+'Lokalna država-ek klas '!E50</f>
        <v>290286091.19500005</v>
      </c>
      <c r="F40" s="40">
        <f t="shared" si="0"/>
        <v>5.4704901853422294</v>
      </c>
      <c r="G40" s="20">
        <f t="shared" si="2"/>
        <v>-70832864.555000067</v>
      </c>
      <c r="H40" s="40">
        <f t="shared" si="3"/>
        <v>-24.401053548038576</v>
      </c>
      <c r="I40" s="20">
        <f>+'Centralna država-ek klas'!I57+'Lokalna država-ek klas '!I50</f>
        <v>150634862.24000001</v>
      </c>
      <c r="J40" s="40">
        <f t="shared" si="4"/>
        <v>3.0399865964792756</v>
      </c>
      <c r="K40" s="20">
        <f t="shared" si="5"/>
        <v>68818364.399999976</v>
      </c>
      <c r="L40" s="40">
        <f t="shared" si="6"/>
        <v>45.685549398488291</v>
      </c>
      <c r="M40" s="73" t="s">
        <v>131</v>
      </c>
      <c r="O40" s="91"/>
    </row>
    <row r="41" spans="1:16357" ht="15" customHeight="1">
      <c r="A41" s="18">
        <v>45</v>
      </c>
      <c r="B41" s="19" t="s">
        <v>44</v>
      </c>
      <c r="C41" s="20">
        <f>+'Centralna država-ek klas'!C58+'Lokalna država-ek klas '!C51</f>
        <v>2915462.56</v>
      </c>
      <c r="D41" s="40">
        <f t="shared" si="1"/>
        <v>5.4942382029247699E-2</v>
      </c>
      <c r="E41" s="20">
        <f>+'Centralna država-ek klas'!E58+'Lokalna država-ek klas '!E51</f>
        <v>2289667.36</v>
      </c>
      <c r="F41" s="40">
        <f t="shared" si="0"/>
        <v>4.3149166289763306E-2</v>
      </c>
      <c r="G41" s="20">
        <f t="shared" si="2"/>
        <v>625795.20000000019</v>
      </c>
      <c r="H41" s="40">
        <f t="shared" si="3"/>
        <v>27.33127138607594</v>
      </c>
      <c r="I41" s="20">
        <f>+'Centralna država-ek klas'!I58+'Lokalna država-ek klas '!I51</f>
        <v>3600726.01</v>
      </c>
      <c r="J41" s="40">
        <f t="shared" si="4"/>
        <v>7.2666835852076908E-2</v>
      </c>
      <c r="K41" s="20">
        <f t="shared" si="5"/>
        <v>-685263.44999999972</v>
      </c>
      <c r="L41" s="40">
        <f t="shared" si="6"/>
        <v>-19.031257810143671</v>
      </c>
      <c r="M41" s="73" t="s">
        <v>132</v>
      </c>
    </row>
    <row r="42" spans="1:16357" ht="15" customHeight="1">
      <c r="A42" s="18">
        <v>462</v>
      </c>
      <c r="B42" s="19" t="s">
        <v>45</v>
      </c>
      <c r="C42" s="20">
        <f>+'Centralna država-ek klas'!C59+'Lokalna država-ek klas '!C52</f>
        <v>500000</v>
      </c>
      <c r="D42" s="40">
        <f t="shared" si="1"/>
        <v>9.4225840494497216E-3</v>
      </c>
      <c r="E42" s="20">
        <f>+'Centralna država-ek klas'!E59+'Lokalna država-ek klas '!E52</f>
        <v>0</v>
      </c>
      <c r="F42" s="40">
        <f t="shared" si="0"/>
        <v>0</v>
      </c>
      <c r="G42" s="20">
        <f t="shared" si="2"/>
        <v>500000</v>
      </c>
      <c r="H42" s="40" t="e">
        <f t="shared" si="3"/>
        <v>#DIV/0!</v>
      </c>
      <c r="I42" s="20">
        <f>+'Centralna država-ek klas'!I59+'Lokalna država-ek klas '!I52</f>
        <v>7711252.0800000001</v>
      </c>
      <c r="J42" s="40">
        <f t="shared" si="4"/>
        <v>0.15562202943382153</v>
      </c>
      <c r="K42" s="20">
        <f t="shared" si="5"/>
        <v>-7211252.0800000001</v>
      </c>
      <c r="L42" s="40">
        <f t="shared" si="6"/>
        <v>-93.515968680406573</v>
      </c>
      <c r="M42" s="73" t="s">
        <v>133</v>
      </c>
    </row>
    <row r="43" spans="1:16357" ht="15" customHeight="1">
      <c r="A43" s="18">
        <v>463</v>
      </c>
      <c r="B43" s="19" t="s">
        <v>46</v>
      </c>
      <c r="C43" s="20">
        <f>+'Centralna država-ek klas'!C60+'Lokalna država-ek klas '!C53</f>
        <v>54909977.449999988</v>
      </c>
      <c r="D43" s="40">
        <f t="shared" si="1"/>
        <v>1.0347877553520275</v>
      </c>
      <c r="E43" s="20">
        <f>+'Centralna država-ek klas'!E60+'Lokalna država-ek klas '!E53</f>
        <v>47492114.435000032</v>
      </c>
      <c r="F43" s="40">
        <f t="shared" si="0"/>
        <v>0.89499687989974441</v>
      </c>
      <c r="G43" s="20">
        <f t="shared" si="2"/>
        <v>7417863.0149999559</v>
      </c>
      <c r="H43" s="40">
        <f t="shared" si="3"/>
        <v>15.619146679923873</v>
      </c>
      <c r="I43" s="20">
        <f>+'Centralna država-ek klas'!I60+'Lokalna država-ek klas '!I53</f>
        <v>54085791.390000001</v>
      </c>
      <c r="J43" s="40">
        <f t="shared" si="4"/>
        <v>1.0915141318588708</v>
      </c>
      <c r="K43" s="20">
        <f t="shared" si="5"/>
        <v>824186.05999998748</v>
      </c>
      <c r="L43" s="40">
        <f t="shared" si="6"/>
        <v>1.5238494969167959</v>
      </c>
      <c r="M43" s="73" t="s">
        <v>134</v>
      </c>
    </row>
    <row r="44" spans="1:16357" ht="15" customHeight="1">
      <c r="A44" s="18">
        <v>47</v>
      </c>
      <c r="B44" s="19" t="s">
        <v>47</v>
      </c>
      <c r="C44" s="20">
        <f>+'Centralna država-ek klas'!C61+'Lokalna država-ek klas '!C54</f>
        <v>34544877.989999995</v>
      </c>
      <c r="D44" s="40">
        <f t="shared" si="1"/>
        <v>0.65100403267752138</v>
      </c>
      <c r="E44" s="20">
        <f>+'Centralna država-ek klas'!E61+'Lokalna država-ek klas '!E54</f>
        <v>36324156.800000004</v>
      </c>
      <c r="F44" s="40">
        <f t="shared" si="0"/>
        <v>0.6845348409467813</v>
      </c>
      <c r="G44" s="20">
        <f t="shared" si="2"/>
        <v>-1779278.8100000098</v>
      </c>
      <c r="H44" s="40">
        <f t="shared" si="3"/>
        <v>-4.8983347908023802</v>
      </c>
      <c r="I44" s="20">
        <f>+'Centralna država-ek klas'!I61+'Lokalna država-ek klas '!I54</f>
        <v>59235325.569999993</v>
      </c>
      <c r="J44" s="40">
        <f t="shared" si="4"/>
        <v>1.1954377166952297</v>
      </c>
      <c r="K44" s="20">
        <f t="shared" si="5"/>
        <v>-24690447.579999998</v>
      </c>
      <c r="L44" s="40">
        <f t="shared" si="6"/>
        <v>-41.681964845154141</v>
      </c>
      <c r="M44" s="73" t="s">
        <v>135</v>
      </c>
    </row>
    <row r="45" spans="1:16357" s="38" customFormat="1" ht="15" customHeight="1">
      <c r="A45" s="35"/>
      <c r="B45" s="36" t="s">
        <v>80</v>
      </c>
      <c r="C45" s="37">
        <f>+C6-C27</f>
        <v>-60557182.989999771</v>
      </c>
      <c r="D45" s="44">
        <f t="shared" si="1"/>
        <v>-1.1412102930423595</v>
      </c>
      <c r="E45" s="37">
        <f>+E6-E27</f>
        <v>-252248294.43314505</v>
      </c>
      <c r="F45" s="44">
        <f t="shared" si="0"/>
        <v>-4.7536615112532985</v>
      </c>
      <c r="G45" s="37">
        <f>C45-E45</f>
        <v>191691111.44314528</v>
      </c>
      <c r="H45" s="44">
        <f t="shared" si="3"/>
        <v>-75.993025789893053</v>
      </c>
      <c r="I45" s="37">
        <f>+I6-I27</f>
        <v>-58473877.553000212</v>
      </c>
      <c r="J45" s="44">
        <f t="shared" si="4"/>
        <v>-1.1800708107136182</v>
      </c>
      <c r="K45" s="37">
        <f t="shared" si="5"/>
        <v>-2083305.4369995594</v>
      </c>
      <c r="L45" s="44">
        <f t="shared" si="6"/>
        <v>3.5627967977859214</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57" s="38" customFormat="1" ht="15" hidden="1" customHeight="1">
      <c r="A47" s="35"/>
      <c r="B47" s="36" t="s">
        <v>60</v>
      </c>
      <c r="C47" s="37">
        <f>+C45-C46</f>
        <v>-60557182.989999771</v>
      </c>
      <c r="D47" s="44">
        <f t="shared" si="1"/>
        <v>-1.1412102930423595</v>
      </c>
      <c r="E47" s="37">
        <f>+E45-E46</f>
        <v>-252248294.43314505</v>
      </c>
      <c r="F47" s="44">
        <f t="shared" si="0"/>
        <v>-4.7536615112532985</v>
      </c>
      <c r="G47" s="37">
        <f t="shared" si="2"/>
        <v>191691111.44314528</v>
      </c>
      <c r="H47" s="44">
        <f t="shared" si="3"/>
        <v>-75.993025789893053</v>
      </c>
      <c r="I47" s="37">
        <f>+I45-I46</f>
        <v>-58473877.553000212</v>
      </c>
      <c r="J47" s="44">
        <f t="shared" si="4"/>
        <v>-1.1800708107136182</v>
      </c>
      <c r="K47" s="37">
        <f t="shared" si="5"/>
        <v>-2083305.4369995594</v>
      </c>
      <c r="L47" s="44">
        <f t="shared" si="6"/>
        <v>3.5627967977859214</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78</v>
      </c>
      <c r="C48" s="37">
        <f>+C47+C34</f>
        <v>-1316465.5499997661</v>
      </c>
      <c r="D48" s="44">
        <f t="shared" si="1"/>
        <v>-2.4809014586155701E-2</v>
      </c>
      <c r="E48" s="37">
        <f>+E47+E34</f>
        <v>-203637727.22314504</v>
      </c>
      <c r="F48" s="44">
        <f t="shared" si="0"/>
        <v>-3.8375872007979996</v>
      </c>
      <c r="G48" s="37">
        <f>+C48-E48</f>
        <v>202321261.67314526</v>
      </c>
      <c r="H48" s="44">
        <f t="shared" si="3"/>
        <v>-99.353525710608039</v>
      </c>
      <c r="I48" s="37">
        <f>+I47+I34</f>
        <v>22775429.466999799</v>
      </c>
      <c r="J48" s="44">
        <f t="shared" si="4"/>
        <v>0.45963463755439427</v>
      </c>
      <c r="K48" s="37">
        <f t="shared" si="5"/>
        <v>-24091895.016999565</v>
      </c>
      <c r="L48" s="44">
        <f t="shared" si="6"/>
        <v>-105.78020077253535</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79</v>
      </c>
      <c r="C49" s="37">
        <f>+C6-(C27-C40)</f>
        <v>158896043.6500001</v>
      </c>
      <c r="D49" s="44">
        <f t="shared" si="1"/>
        <v>2.9944226528343152</v>
      </c>
      <c r="E49" s="37">
        <f>+E6-(E27-E40)</f>
        <v>38037796.761855125</v>
      </c>
      <c r="F49" s="44">
        <f t="shared" si="0"/>
        <v>0.71682867408893269</v>
      </c>
      <c r="G49" s="37">
        <f t="shared" si="2"/>
        <v>120858246.88814497</v>
      </c>
      <c r="H49" s="44">
        <f t="shared" si="3"/>
        <v>317.73198549013603</v>
      </c>
      <c r="I49" s="37">
        <f>+I6-(I27-I40)</f>
        <v>92160984.686999798</v>
      </c>
      <c r="J49" s="44">
        <f t="shared" si="4"/>
        <v>1.8599157857656572</v>
      </c>
      <c r="K49" s="37">
        <f t="shared" si="5"/>
        <v>66735058.963000298</v>
      </c>
      <c r="L49" s="44">
        <f t="shared" si="6"/>
        <v>72.411399671616039</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225530475.14999998</v>
      </c>
      <c r="D50" s="44">
        <f t="shared" si="1"/>
        <v>4.2501597156264133</v>
      </c>
      <c r="E50" s="37">
        <f>+E51+E52+E53</f>
        <v>223207837.74000001</v>
      </c>
      <c r="F50" s="44">
        <f t="shared" si="0"/>
        <v>4.2063892232021711</v>
      </c>
      <c r="G50" s="37">
        <f t="shared" si="2"/>
        <v>2322637.4099999666</v>
      </c>
      <c r="H50" s="44">
        <f t="shared" si="3"/>
        <v>1.0405716185940719</v>
      </c>
      <c r="I50" s="37">
        <f>+I51+I52+I53</f>
        <v>408161151.04999995</v>
      </c>
      <c r="J50" s="44">
        <f t="shared" si="4"/>
        <v>8.2371664164875238</v>
      </c>
      <c r="K50" s="37">
        <f t="shared" si="5"/>
        <v>-182630675.89999998</v>
      </c>
      <c r="L50" s="44">
        <f t="shared" si="6"/>
        <v>-44.744747370047378</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53</v>
      </c>
      <c r="C51" s="23">
        <f>+'Centralna država-ek klas'!C68+'Lokalna država-ek klas '!C61</f>
        <v>33758601.899999991</v>
      </c>
      <c r="D51" s="41">
        <f t="shared" si="1"/>
        <v>0.63618652758932592</v>
      </c>
      <c r="E51" s="23">
        <f>+'Centralna država-ek klas'!E68+'Lokalna država-ek klas '!E61</f>
        <v>32460694.009999998</v>
      </c>
      <c r="F51" s="41">
        <f t="shared" si="0"/>
        <v>0.61172723522538819</v>
      </c>
      <c r="G51" s="23">
        <f t="shared" si="2"/>
        <v>1297907.8899999931</v>
      </c>
      <c r="H51" s="41">
        <f t="shared" si="3"/>
        <v>3.9983984618448147</v>
      </c>
      <c r="I51" s="23">
        <f>+'Centralna država-ek klas'!I68+'Lokalna država-ek klas '!I61</f>
        <v>75878344.840000004</v>
      </c>
      <c r="J51" s="41">
        <f t="shared" si="4"/>
        <v>1.5313131890353324</v>
      </c>
      <c r="K51" s="23">
        <f t="shared" si="5"/>
        <v>-42119742.940000013</v>
      </c>
      <c r="L51" s="41">
        <f t="shared" si="6"/>
        <v>-55.509569994990429</v>
      </c>
      <c r="M51" s="74" t="s">
        <v>142</v>
      </c>
    </row>
    <row r="52" spans="1:16357" ht="15" customHeight="1">
      <c r="A52" s="21">
        <v>4612</v>
      </c>
      <c r="B52" s="22" t="s">
        <v>54</v>
      </c>
      <c r="C52" s="23">
        <f>+'Centralna država-ek klas'!C69+'Lokalna država-ek klas '!C62</f>
        <v>191771873.25</v>
      </c>
      <c r="D52" s="41">
        <f t="shared" si="1"/>
        <v>3.6139731880370873</v>
      </c>
      <c r="E52" s="23">
        <f>+'Centralna država-ek klas'!E69+'Lokalna država-ek klas '!E62</f>
        <v>190747143.73000002</v>
      </c>
      <c r="F52" s="41">
        <f t="shared" si="0"/>
        <v>3.5946619879767834</v>
      </c>
      <c r="G52" s="23">
        <f t="shared" si="2"/>
        <v>1024729.5199999809</v>
      </c>
      <c r="H52" s="41">
        <f t="shared" si="3"/>
        <v>0.53721880179263337</v>
      </c>
      <c r="I52" s="23">
        <f>+'Centralna država-ek klas'!I69+'Lokalna država-ek klas '!I62</f>
        <v>332282806.20999998</v>
      </c>
      <c r="J52" s="41">
        <f t="shared" si="4"/>
        <v>6.7058532274521925</v>
      </c>
      <c r="K52" s="23">
        <f t="shared" si="5"/>
        <v>-140510932.95999998</v>
      </c>
      <c r="L52" s="41">
        <f t="shared" si="6"/>
        <v>-42.28654938925677</v>
      </c>
      <c r="M52" s="74" t="s">
        <v>143</v>
      </c>
    </row>
    <row r="53" spans="1:16357"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57" s="38" customFormat="1" ht="15" customHeight="1">
      <c r="A54" s="35">
        <v>4418</v>
      </c>
      <c r="B54" s="36" t="s">
        <v>65</v>
      </c>
      <c r="C54" s="37">
        <f>+'Centralna država-ek klas'!C70+'Lokalna država-ek klas '!C64</f>
        <v>0</v>
      </c>
      <c r="D54" s="44">
        <f t="shared" si="1"/>
        <v>0</v>
      </c>
      <c r="E54" s="37">
        <f>+'Centralna država-ek klas'!E70+'Lokalna država-ek klas '!E64</f>
        <v>440950.0199999999</v>
      </c>
      <c r="F54" s="44">
        <f t="shared" ref="F54:F61" si="14">+E54/$E$2*100</f>
        <v>8.30977725011307E-3</v>
      </c>
      <c r="G54" s="37">
        <f t="shared" si="2"/>
        <v>-440950.0199999999</v>
      </c>
      <c r="H54" s="44">
        <f t="shared" si="3"/>
        <v>-100</v>
      </c>
      <c r="I54" s="37">
        <f>+'Centralna država-ek klas'!I70+'Lokalna država-ek klas '!I64</f>
        <v>0</v>
      </c>
      <c r="J54" s="44">
        <f t="shared" si="4"/>
        <v>0</v>
      </c>
      <c r="K54" s="37">
        <f t="shared" si="5"/>
        <v>0</v>
      </c>
      <c r="L54" s="44" t="e">
        <f t="shared" si="6"/>
        <v>#DIV/0!</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c r="B55" s="36" t="s">
        <v>55</v>
      </c>
      <c r="C55" s="37">
        <f>+C47-C50-C54</f>
        <v>-286087658.13999975</v>
      </c>
      <c r="D55" s="44">
        <f t="shared" si="1"/>
        <v>-5.3913700086687726</v>
      </c>
      <c r="E55" s="37">
        <f>+E47-E50-E54</f>
        <v>-475897082.19314504</v>
      </c>
      <c r="F55" s="44">
        <f t="shared" si="14"/>
        <v>-8.9683605117055816</v>
      </c>
      <c r="G55" s="37">
        <f t="shared" ref="G55:G61" si="15">+C55-E55</f>
        <v>189809424.05314529</v>
      </c>
      <c r="H55" s="44">
        <f t="shared" ref="H55:H61" si="16">+C55/E55*100-100</f>
        <v>-39.884553016887438</v>
      </c>
      <c r="I55" s="37">
        <f>+I47-I50-I54</f>
        <v>-466635028.60300016</v>
      </c>
      <c r="J55" s="44">
        <f t="shared" si="4"/>
        <v>-9.4172372272011433</v>
      </c>
      <c r="K55" s="37">
        <f t="shared" ref="K55:K61" si="17">+C55-I55</f>
        <v>180547370.46300042</v>
      </c>
      <c r="L55" s="44">
        <f t="shared" ref="L55:L61" si="18">+C55/I55*100-100</f>
        <v>-38.69134535474511</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48</v>
      </c>
      <c r="C56" s="37">
        <f>+SUM(C57:C61)</f>
        <v>286087658.13999975</v>
      </c>
      <c r="D56" s="44">
        <f t="shared" ref="D56:D61" si="19">+C56/$C$2*100</f>
        <v>5.3913700086687726</v>
      </c>
      <c r="E56" s="37">
        <f>+SUM(E57:E61)</f>
        <v>475897082.19314504</v>
      </c>
      <c r="F56" s="44">
        <f t="shared" si="14"/>
        <v>8.9683605117055816</v>
      </c>
      <c r="G56" s="37">
        <f t="shared" si="15"/>
        <v>-189809424.05314529</v>
      </c>
      <c r="H56" s="44">
        <f t="shared" si="16"/>
        <v>-39.884553016887438</v>
      </c>
      <c r="I56" s="37">
        <f>+SUM(I57:I61)</f>
        <v>466635028.60300016</v>
      </c>
      <c r="J56" s="44">
        <f t="shared" ref="J56:J61" si="20">+I56/$I$2*100</f>
        <v>9.4172372272011433</v>
      </c>
      <c r="K56" s="37">
        <f t="shared" si="17"/>
        <v>-180547370.46300042</v>
      </c>
      <c r="L56" s="44">
        <f t="shared" si="18"/>
        <v>-38.69134535474511</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c r="A57" s="21">
        <v>7511</v>
      </c>
      <c r="B57" s="22" t="s">
        <v>56</v>
      </c>
      <c r="C57" s="23">
        <f>+'Centralna država-ek klas'!C73+'Lokalna država-ek klas '!C67</f>
        <v>3417189.8000000003</v>
      </c>
      <c r="D57" s="41">
        <f t="shared" si="19"/>
        <v>6.4397516206844571E-2</v>
      </c>
      <c r="E57" s="23">
        <f>+'Centralna država-ek klas'!E73+'Lokalna država-ek klas '!E67</f>
        <v>6322500</v>
      </c>
      <c r="F57" s="41">
        <f t="shared" si="14"/>
        <v>0.11914857530529173</v>
      </c>
      <c r="G57" s="23">
        <f t="shared" si="15"/>
        <v>-2905310.1999999997</v>
      </c>
      <c r="H57" s="41">
        <f t="shared" si="16"/>
        <v>-45.951920917358635</v>
      </c>
      <c r="I57" s="23">
        <f>+'Centralna država-ek klas'!I73+'Lokalna država-ek klas '!I67</f>
        <v>7927909.669999999</v>
      </c>
      <c r="J57" s="41">
        <f t="shared" si="20"/>
        <v>0.15999443141189831</v>
      </c>
      <c r="K57" s="23">
        <f t="shared" si="17"/>
        <v>-4510719.8699999992</v>
      </c>
      <c r="L57" s="41">
        <f t="shared" si="18"/>
        <v>-56.896711210888448</v>
      </c>
      <c r="M57" s="74" t="s">
        <v>147</v>
      </c>
    </row>
    <row r="58" spans="1:16357" ht="15" customHeight="1">
      <c r="A58" s="21">
        <v>7512</v>
      </c>
      <c r="B58" s="22" t="s">
        <v>49</v>
      </c>
      <c r="C58" s="23">
        <f>+'Centralna država-ek klas'!C74+'Lokalna država-ek klas '!C68</f>
        <v>71684411.779999986</v>
      </c>
      <c r="D58" s="41">
        <f t="shared" si="19"/>
        <v>1.350904790064827</v>
      </c>
      <c r="E58" s="23">
        <f>+'Centralna država-ek klas'!E74+'Lokalna država-ek klas '!E68</f>
        <v>159148725.99800003</v>
      </c>
      <c r="F58" s="41">
        <f t="shared" si="14"/>
        <v>2.9991844941579986</v>
      </c>
      <c r="G58" s="23">
        <f t="shared" si="15"/>
        <v>-87464314.218000039</v>
      </c>
      <c r="H58" s="41">
        <f t="shared" si="16"/>
        <v>-54.957596216698064</v>
      </c>
      <c r="I58" s="23">
        <f>+'Centralna država-ek klas'!I74+'Lokalna država-ek klas '!I68</f>
        <v>86892338.099999994</v>
      </c>
      <c r="J58" s="41">
        <f t="shared" si="20"/>
        <v>1.7535883741167713</v>
      </c>
      <c r="K58" s="23">
        <f t="shared" si="17"/>
        <v>-15207926.320000008</v>
      </c>
      <c r="L58" s="41">
        <f t="shared" si="18"/>
        <v>-17.502033726492641</v>
      </c>
      <c r="M58" s="74" t="s">
        <v>148</v>
      </c>
    </row>
    <row r="59" spans="1:16357" ht="15" customHeight="1">
      <c r="A59" s="18">
        <v>72</v>
      </c>
      <c r="B59" s="19" t="s">
        <v>176</v>
      </c>
      <c r="C59" s="20">
        <f>+'Centralna država-ek klas'!C75+'Lokalna država-ek klas '!C69</f>
        <v>22841570.199999996</v>
      </c>
      <c r="D59" s="40">
        <f t="shared" si="19"/>
        <v>0.43045323006181202</v>
      </c>
      <c r="E59" s="20">
        <f>+'Centralna država-ek klas'!E75+'Lokalna država-ek klas '!E69</f>
        <v>19272291</v>
      </c>
      <c r="F59" s="40">
        <f t="shared" si="14"/>
        <v>0.36318956354590681</v>
      </c>
      <c r="G59" s="20">
        <f t="shared" si="15"/>
        <v>3569279.1999999955</v>
      </c>
      <c r="H59" s="40">
        <f t="shared" si="16"/>
        <v>18.520264145035981</v>
      </c>
      <c r="I59" s="20">
        <f>+'Centralna država-ek klas'!I75+'Lokalna država-ek klas '!I69</f>
        <v>8519974.9800000004</v>
      </c>
      <c r="J59" s="40">
        <f t="shared" si="20"/>
        <v>0.17194299749995762</v>
      </c>
      <c r="K59" s="20">
        <f t="shared" si="17"/>
        <v>14321595.219999995</v>
      </c>
      <c r="L59" s="40">
        <f t="shared" si="18"/>
        <v>168.09433423946507</v>
      </c>
      <c r="M59" s="73" t="s">
        <v>149</v>
      </c>
    </row>
    <row r="60" spans="1:16357" ht="15" customHeight="1">
      <c r="A60" s="28"/>
      <c r="B60" s="29" t="s">
        <v>155</v>
      </c>
      <c r="C60" s="30">
        <f>+'Lokalna država-ek klas '!C70</f>
        <v>5123936.7300000004</v>
      </c>
      <c r="D60" s="40">
        <f t="shared" si="19"/>
        <v>9.6561449004975139E-2</v>
      </c>
      <c r="E60" s="30">
        <f>+'Lokalna država-ek klas '!E70</f>
        <v>5212470</v>
      </c>
      <c r="F60" s="40">
        <f t="shared" si="14"/>
        <v>9.8229873360470385E-2</v>
      </c>
      <c r="G60" s="20">
        <f t="shared" si="15"/>
        <v>-88533.269999999553</v>
      </c>
      <c r="H60" s="40">
        <f t="shared" si="16"/>
        <v>-1.6984897754807093</v>
      </c>
      <c r="I60" s="30">
        <f>+'Lokalna država-ek klas '!I70</f>
        <v>5378709.6899999995</v>
      </c>
      <c r="J60" s="40">
        <f t="shared" si="20"/>
        <v>0.10854861298908038</v>
      </c>
      <c r="K60" s="20">
        <f t="shared" si="17"/>
        <v>-254772.95999999903</v>
      </c>
      <c r="L60" s="40">
        <f t="shared" si="18"/>
        <v>-4.7366929000401115</v>
      </c>
      <c r="M60" s="76" t="s">
        <v>156</v>
      </c>
    </row>
    <row r="61" spans="1:16357" ht="15" customHeight="1" thickBot="1">
      <c r="A61" s="24"/>
      <c r="B61" s="25" t="s">
        <v>51</v>
      </c>
      <c r="C61" s="26">
        <f>+-C55-SUM(C57:C60)</f>
        <v>183020549.62999976</v>
      </c>
      <c r="D61" s="42">
        <f t="shared" si="19"/>
        <v>3.4490530233303134</v>
      </c>
      <c r="E61" s="26">
        <f>+-E55-SUM(E57:E60)</f>
        <v>285941095.19514501</v>
      </c>
      <c r="F61" s="42">
        <f t="shared" si="14"/>
        <v>5.3886080053359153</v>
      </c>
      <c r="G61" s="26">
        <f t="shared" si="15"/>
        <v>-102920545.56514525</v>
      </c>
      <c r="H61" s="42">
        <f t="shared" si="16"/>
        <v>-35.993618019440504</v>
      </c>
      <c r="I61" s="26">
        <f>+-I55-SUM(I57:I60)</f>
        <v>357916096.16300017</v>
      </c>
      <c r="J61" s="42">
        <f t="shared" si="20"/>
        <v>7.2231628111834354</v>
      </c>
      <c r="K61" s="26">
        <f t="shared" si="17"/>
        <v>-174895546.53300041</v>
      </c>
      <c r="L61" s="42">
        <f t="shared" si="18"/>
        <v>-48.864957013095733</v>
      </c>
      <c r="M61" s="77" t="s">
        <v>150</v>
      </c>
    </row>
    <row r="62" spans="1:16357" ht="13.5" customHeight="1"/>
  </sheetData>
  <sheetProtection algorithmName="SHA-512" hashValue="3kFQsADGW8dJ8YTQsdlGwcoVd7+28BwqCiW4T5F76mYkxOqylM9jyiHgkmq+qKyO+vBo/oe/JMbR095CPlOZtw==" saltValue="eBiEjavnrXwku7R3GoZ4Tg=="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98"/>
      <c r="C4" s="98" t="s">
        <v>178</v>
      </c>
      <c r="D4" s="106" t="s">
        <v>179</v>
      </c>
    </row>
    <row r="5" spans="2:4">
      <c r="B5" s="99"/>
      <c r="C5" s="99"/>
      <c r="D5" s="107"/>
    </row>
    <row r="6" spans="2:4" ht="13.5">
      <c r="B6" s="22" t="s">
        <v>182</v>
      </c>
      <c r="C6" s="23">
        <v>51122438.960000001</v>
      </c>
      <c r="D6" s="23">
        <v>50118940.61699906</v>
      </c>
    </row>
    <row r="7" spans="2:4" ht="13.5">
      <c r="B7" s="22" t="s">
        <v>181</v>
      </c>
      <c r="C7" s="23">
        <v>59697131.339999996</v>
      </c>
      <c r="D7" s="23">
        <v>57763326.64507816</v>
      </c>
    </row>
    <row r="8" spans="2:4" ht="13.5">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Milena Milovic</cp:lastModifiedBy>
  <cp:lastPrinted>2021-05-19T06:53:11Z</cp:lastPrinted>
  <dcterms:created xsi:type="dcterms:W3CDTF">2008-03-17T08:49:23Z</dcterms:created>
  <dcterms:modified xsi:type="dcterms:W3CDTF">2022-12-01T13:32:09Z</dcterms:modified>
</cp:coreProperties>
</file>